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xl/tables/table23.xml" ContentType="application/vnd.openxmlformats-officedocument.spreadsheetml.table+xml"/>
  <Override PartName="/xl/queryTables/queryTable22.xml" ContentType="application/vnd.openxmlformats-officedocument.spreadsheetml.queryTable+xml"/>
  <Override PartName="/xl/tables/table24.xml" ContentType="application/vnd.openxmlformats-officedocument.spreadsheetml.table+xml"/>
  <Override PartName="/xl/queryTables/queryTable23.xml" ContentType="application/vnd.openxmlformats-officedocument.spreadsheetml.queryTable+xml"/>
  <Override PartName="/xl/tables/table25.xml" ContentType="application/vnd.openxmlformats-officedocument.spreadsheetml.table+xml"/>
  <Override PartName="/xl/queryTables/queryTable24.xml" ContentType="application/vnd.openxmlformats-officedocument.spreadsheetml.queryTable+xml"/>
  <Override PartName="/xl/tables/table26.xml" ContentType="application/vnd.openxmlformats-officedocument.spreadsheetml.table+xml"/>
  <Override PartName="/xl/queryTables/queryTable25.xml" ContentType="application/vnd.openxmlformats-officedocument.spreadsheetml.queryTable+xml"/>
  <Override PartName="/xl/tables/table27.xml" ContentType="application/vnd.openxmlformats-officedocument.spreadsheetml.table+xml"/>
  <Override PartName="/xl/queryTables/queryTable26.xml" ContentType="application/vnd.openxmlformats-officedocument.spreadsheetml.queryTable+xml"/>
  <Override PartName="/xl/tables/table28.xml" ContentType="application/vnd.openxmlformats-officedocument.spreadsheetml.table+xml"/>
  <Override PartName="/xl/queryTables/queryTable27.xml" ContentType="application/vnd.openxmlformats-officedocument.spreadsheetml.queryTable+xml"/>
  <Override PartName="/xl/tables/table29.xml" ContentType="application/vnd.openxmlformats-officedocument.spreadsheetml.table+xml"/>
  <Override PartName="/xl/queryTables/queryTable28.xml" ContentType="application/vnd.openxmlformats-officedocument.spreadsheetml.queryTable+xml"/>
  <Override PartName="/xl/tables/table30.xml" ContentType="application/vnd.openxmlformats-officedocument.spreadsheetml.table+xml"/>
  <Override PartName="/xl/queryTables/queryTable29.xml" ContentType="application/vnd.openxmlformats-officedocument.spreadsheetml.queryTable+xml"/>
  <Override PartName="/xl/tables/table31.xml" ContentType="application/vnd.openxmlformats-officedocument.spreadsheetml.table+xml"/>
  <Override PartName="/xl/queryTables/queryTable30.xml" ContentType="application/vnd.openxmlformats-officedocument.spreadsheetml.queryTable+xml"/>
  <Override PartName="/xl/tables/table32.xml" ContentType="application/vnd.openxmlformats-officedocument.spreadsheetml.table+xml"/>
  <Override PartName="/xl/queryTables/queryTable3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ce\Documents\Github\MIT\cuPDLP.jl\"/>
    </mc:Choice>
  </mc:AlternateContent>
  <xr:revisionPtr revIDLastSave="0" documentId="13_ncr:1_{99FABAA4-34C7-4704-AB42-4F958A0C0E17}" xr6:coauthVersionLast="47" xr6:coauthVersionMax="47" xr10:uidLastSave="{00000000-0000-0000-0000-000000000000}"/>
  <bookViews>
    <workbookView xWindow="-98" yWindow="-98" windowWidth="19396" windowHeight="10996" tabRatio="718" firstSheet="23" activeTab="41" xr2:uid="{17410F67-B618-4268-9741-E08DC0713F2E}"/>
  </bookViews>
  <sheets>
    <sheet name="instances_cuPDLP_old" sheetId="2" state="hidden" r:id="rId1"/>
    <sheet name="instances_cuPDLP_new" sheetId="3" state="hidden" r:id="rId2"/>
    <sheet name="instances_gpu" sheetId="4" state="hidden" r:id="rId3"/>
    <sheet name="instances_gpu_matrix" sheetId="6" state="hidden" r:id="rId4"/>
    <sheet name="instances_gpu_1000" sheetId="10" state="hidden" r:id="rId5"/>
    <sheet name="first_results" sheetId="1" r:id="rId6"/>
    <sheet name="iterations_gpu_1000 (2)" sheetId="17" state="hidden" r:id="rId7"/>
    <sheet name="iterations_gpu_matrix" sheetId="13" state="hidden" r:id="rId8"/>
    <sheet name="iterations_gpu" sheetId="12" state="hidden" r:id="rId9"/>
    <sheet name="iterations_cuPDLP_new" sheetId="11" state="hidden" r:id="rId10"/>
    <sheet name="iterations_gpu_1000" sheetId="14" state="hidden" r:id="rId11"/>
    <sheet name="iterations_gpu_matrix_1000" sheetId="19" state="hidden" r:id="rId12"/>
    <sheet name="iterations_gpu_1000_rerun" sheetId="18" state="hidden" r:id="rId13"/>
    <sheet name="Sheet2" sheetId="8" state="hidden" r:id="rId14"/>
    <sheet name="filtered_instances_1000" sheetId="15" r:id="rId15"/>
    <sheet name="iterations_gpu_fix" sheetId="21" state="hidden" r:id="rId16"/>
    <sheet name="iterations_gpu_fix_matrix" sheetId="22" state="hidden" r:id="rId17"/>
    <sheet name="iterations_gpu_fix_1000" sheetId="23" state="hidden" r:id="rId18"/>
    <sheet name="iterations_gpu_fix_matrix_1000" sheetId="24" state="hidden" r:id="rId19"/>
    <sheet name="instances_gpu_fix_5000" sheetId="30" state="hidden" r:id="rId20"/>
    <sheet name="instances_gpu_fix_matrix_5000 (" sheetId="32" state="hidden" r:id="rId21"/>
    <sheet name="instances_gpu_fix_matrix" sheetId="36" state="hidden" r:id="rId22"/>
    <sheet name="instances_gpu_fix" sheetId="35" state="hidden" r:id="rId23"/>
    <sheet name="filtered_instances_leq600" sheetId="20" r:id="rId24"/>
    <sheet name="instances_gpu_fix_avg" sheetId="37" state="hidden" r:id="rId25"/>
    <sheet name="iterations_gpu_fix_5000" sheetId="27" state="hidden" r:id="rId26"/>
    <sheet name="iterations_gpu_fix_matrix_5000" sheetId="28" state="hidden" r:id="rId27"/>
    <sheet name="instances_gpu_fix_matrix_1000" sheetId="34" state="hidden" r:id="rId28"/>
    <sheet name="instances_gpu_fix_1000" sheetId="33" state="hidden" r:id="rId29"/>
    <sheet name="threshold_results" sheetId="26" state="hidden" r:id="rId30"/>
    <sheet name="preconditioning and performance" sheetId="38" state="hidden" r:id="rId31"/>
    <sheet name="iterations_scalar_t100_ir20000" sheetId="40" state="hidden" r:id="rId32"/>
    <sheet name="iterations_scalar_t1000_ir20000" sheetId="42" state="hidden" r:id="rId33"/>
    <sheet name="iterations_scalar_t100_irmax" sheetId="44" state="hidden" r:id="rId34"/>
    <sheet name="iterations_scalar_t1000_irmax" sheetId="45" state="hidden" r:id="rId35"/>
    <sheet name="75_filt_inst" sheetId="39" state="hidden" r:id="rId36"/>
    <sheet name="iterations_cuPDLP" sheetId="43" state="hidden" r:id="rId37"/>
    <sheet name="iterations_test" sheetId="46" state="hidden" r:id="rId38"/>
    <sheet name="75_filt_inst_summary" sheetId="41" state="hidden" r:id="rId39"/>
    <sheet name="iterations_test (3)" sheetId="49" r:id="rId40"/>
    <sheet name="benchmark_all" sheetId="47" r:id="rId41"/>
    <sheet name="benchmar_filtered" sheetId="50" r:id="rId42"/>
  </sheets>
  <definedNames>
    <definedName name="_xlnm._FilterDatabase" localSheetId="40" hidden="1">benchmark_all!$A$1:$K$164</definedName>
    <definedName name="_xlnm._FilterDatabase" localSheetId="14" hidden="1">filtered_instances_1000!$A$2:$D$2</definedName>
    <definedName name="_xlnm._FilterDatabase" localSheetId="23" hidden="1">filtered_instances_leq600!$A$1:$R$1</definedName>
    <definedName name="_xlnm._FilterDatabase" localSheetId="5" hidden="1">first_results!$I$2:$W$334</definedName>
    <definedName name="_xlnm._FilterDatabase" localSheetId="13" hidden="1">Sheet2!$A$1:$D$1</definedName>
    <definedName name="ExternalData_1" localSheetId="1" hidden="1">instances_cuPDLP_new!$A$1:$C$380</definedName>
    <definedName name="ExternalData_1" localSheetId="0" hidden="1">instances_cuPDLP_old!$A$1:$C$380</definedName>
    <definedName name="ExternalData_1" localSheetId="2" hidden="1">instances_gpu!$A$1:$C$332</definedName>
    <definedName name="ExternalData_1" localSheetId="4" hidden="1">instances_gpu_1000!$A$1:$C$202</definedName>
    <definedName name="ExternalData_1" localSheetId="22" hidden="1">instances_gpu_fix!$A$1:$B$241</definedName>
    <definedName name="ExternalData_1" localSheetId="28" hidden="1">instances_gpu_fix_1000!$A$1:$B$238</definedName>
    <definedName name="ExternalData_1" localSheetId="19" hidden="1">instances_gpu_fix_5000!$A$1:$B$239</definedName>
    <definedName name="ExternalData_1" localSheetId="24" hidden="1">instances_gpu_fix_avg!$A$1:$B$238</definedName>
    <definedName name="ExternalData_1" localSheetId="20" hidden="1">'instances_gpu_fix_matrix_5000 ('!$A$1:$B$239</definedName>
    <definedName name="ExternalData_1" localSheetId="3" hidden="1">instances_gpu_matrix!$A$1:$C$319</definedName>
    <definedName name="ExternalData_1" localSheetId="36" hidden="1">iterations_cuPDLP!$A$1:$G$76</definedName>
    <definedName name="ExternalData_1" localSheetId="9" hidden="1">iterations_cuPDLP_new!$A$1:$B$380</definedName>
    <definedName name="ExternalData_1" localSheetId="10" hidden="1">iterations_gpu_1000!$A$1:$B$258</definedName>
    <definedName name="ExternalData_1" localSheetId="6" hidden="1">'iterations_gpu_1000 (2)'!$A$1:$B$258</definedName>
    <definedName name="ExternalData_1" localSheetId="12" hidden="1">iterations_gpu_1000_rerun!$A$1:$B$172</definedName>
    <definedName name="ExternalData_1" localSheetId="15" hidden="1">iterations_gpu_fix!$A$1:$B$241</definedName>
    <definedName name="ExternalData_1" localSheetId="17" hidden="1">iterations_gpu_fix_1000!$A$1:$B$238</definedName>
    <definedName name="ExternalData_1" localSheetId="25" hidden="1">iterations_gpu_fix_5000!$A$1:$B$239</definedName>
    <definedName name="ExternalData_1" localSheetId="16" hidden="1">iterations_gpu_fix_matrix!$A$1:$B$238</definedName>
    <definedName name="ExternalData_1" localSheetId="18" hidden="1">iterations_gpu_fix_matrix_1000!$A$1:$B$238</definedName>
    <definedName name="ExternalData_1" localSheetId="26" hidden="1">iterations_gpu_fix_matrix_5000!$A$1:$B$239</definedName>
    <definedName name="ExternalData_1" localSheetId="31" hidden="1">iterations_scalar_t100_ir20000!$A$1:$G$76</definedName>
    <definedName name="ExternalData_1" localSheetId="33" hidden="1">iterations_scalar_t100_irmax!$A$1:$G$76</definedName>
    <definedName name="ExternalData_1" localSheetId="32" hidden="1">iterations_scalar_t1000_ir20000!$A$1:$G$76</definedName>
    <definedName name="ExternalData_1" localSheetId="34" hidden="1">iterations_scalar_t1000_irmax!$A$1:$G$76</definedName>
    <definedName name="ExternalData_1" localSheetId="37" hidden="1">iterations_test!$A$1:$G$76</definedName>
    <definedName name="ExternalData_1" localSheetId="39" hidden="1">'iterations_test (3)'!$A$1:$M$189</definedName>
    <definedName name="ExternalData_2" localSheetId="21" hidden="1">instances_gpu_fix_matrix!$A$1:$B$238</definedName>
    <definedName name="ExternalData_2" localSheetId="27" hidden="1">instances_gpu_fix_matrix_1000!$A$1:$B$238</definedName>
    <definedName name="ExternalData_2" localSheetId="8" hidden="1">iterations_gpu!$A$1:$B$332</definedName>
    <definedName name="ExternalData_2" localSheetId="11" hidden="1">iterations_gpu_matrix_1000!$A$1:$B$172</definedName>
    <definedName name="ExternalData_3" localSheetId="7" hidden="1">iterations_gpu_matrix!$A$1:$B$319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50" l="1"/>
  <c r="S12" i="50"/>
  <c r="S11" i="50"/>
  <c r="T6" i="50"/>
  <c r="S6" i="50"/>
  <c r="S5" i="50"/>
  <c r="O4" i="50"/>
  <c r="P12" i="50" a="1"/>
  <c r="P12" i="50" s="1"/>
  <c r="Q12" i="50" a="1"/>
  <c r="Q12" i="50" s="1"/>
  <c r="O12" i="50" a="1"/>
  <c r="O12" i="50" s="1"/>
  <c r="P11" i="50" a="1"/>
  <c r="P11" i="50"/>
  <c r="P10" i="50"/>
  <c r="Q10" i="50"/>
  <c r="O10" i="50"/>
  <c r="A2" i="50" a="1"/>
  <c r="A2" i="50" s="1"/>
  <c r="I180" i="47"/>
  <c r="I181" i="47"/>
  <c r="I182" i="47"/>
  <c r="I183" i="47"/>
  <c r="I184" i="47"/>
  <c r="I185" i="47"/>
  <c r="I186" i="47"/>
  <c r="I187" i="47"/>
  <c r="I188" i="47"/>
  <c r="I189" i="47"/>
  <c r="H180" i="47"/>
  <c r="H181" i="47"/>
  <c r="H182" i="47"/>
  <c r="H183" i="47"/>
  <c r="H184" i="47"/>
  <c r="H185" i="47"/>
  <c r="H186" i="47"/>
  <c r="H187" i="47"/>
  <c r="H188" i="47"/>
  <c r="H189" i="47"/>
  <c r="G180" i="47"/>
  <c r="G181" i="47"/>
  <c r="G182" i="47"/>
  <c r="G183" i="47"/>
  <c r="G184" i="47"/>
  <c r="G185" i="47"/>
  <c r="G186" i="47"/>
  <c r="G187" i="47"/>
  <c r="G188" i="47"/>
  <c r="G189" i="47"/>
  <c r="D180" i="47"/>
  <c r="D181" i="47"/>
  <c r="D182" i="47"/>
  <c r="D183" i="47"/>
  <c r="D184" i="47"/>
  <c r="D185" i="47"/>
  <c r="D186" i="47"/>
  <c r="D187" i="47"/>
  <c r="D188" i="47"/>
  <c r="D189" i="47"/>
  <c r="K2" i="47" a="1"/>
  <c r="J2" i="47" a="1"/>
  <c r="J2" i="47" s="1"/>
  <c r="F1" i="47" a="1"/>
  <c r="E1" i="47" a="1"/>
  <c r="C1" i="47" a="1"/>
  <c r="B1" i="47" a="1"/>
  <c r="A1" i="47" a="1"/>
  <c r="A1" i="47" s="1"/>
  <c r="H22" i="41" a="1"/>
  <c r="H22" i="41"/>
  <c r="H21" i="41" a="1"/>
  <c r="H21" i="41" s="1"/>
  <c r="G22" i="41" a="1"/>
  <c r="G22" i="41" s="1"/>
  <c r="G21" i="41" a="1"/>
  <c r="G21" i="41" s="1"/>
  <c r="H14" i="41" a="1"/>
  <c r="H14" i="41" s="1"/>
  <c r="H13" i="41" a="1"/>
  <c r="H13" i="41" s="1"/>
  <c r="J14" i="41"/>
  <c r="J14" i="41" a="1"/>
  <c r="I14" i="41" a="1"/>
  <c r="I14" i="41" s="1"/>
  <c r="J13" i="41" a="1"/>
  <c r="J13" i="41" s="1"/>
  <c r="I13" i="41" a="1"/>
  <c r="I13" i="41" s="1"/>
  <c r="H5" i="41" a="1"/>
  <c r="H5" i="41" s="1"/>
  <c r="I5" i="41" a="1"/>
  <c r="I5" i="41" s="1"/>
  <c r="J6" i="41" a="1"/>
  <c r="J6" i="41" s="1"/>
  <c r="I6" i="41" a="1"/>
  <c r="I6" i="41" s="1"/>
  <c r="J3" i="41" a="1"/>
  <c r="J3" i="41" s="1"/>
  <c r="J5" i="41" a="1"/>
  <c r="J5" i="41" s="1"/>
  <c r="H6" i="41" a="1"/>
  <c r="H6" i="41" s="1"/>
  <c r="AN3" i="41" a="1"/>
  <c r="AN3" i="41" s="1"/>
  <c r="AM3" i="41" a="1"/>
  <c r="AM3" i="41" s="1"/>
  <c r="AG3" i="41" a="1"/>
  <c r="AG3" i="41" s="1"/>
  <c r="O3" i="41" a="1"/>
  <c r="O3" i="41" s="1"/>
  <c r="N3" i="41" a="1"/>
  <c r="N3" i="41" s="1"/>
  <c r="AH3" i="41" a="1"/>
  <c r="AH3" i="41" s="1"/>
  <c r="AI3" i="41" a="1"/>
  <c r="AI3" i="41" s="1"/>
  <c r="AJ3" i="41" a="1"/>
  <c r="AJ3" i="41" s="1"/>
  <c r="AK3" i="41" a="1"/>
  <c r="AK3" i="41" s="1"/>
  <c r="AA3" i="41" a="1"/>
  <c r="AA3" i="41" s="1"/>
  <c r="AB3" i="41" a="1"/>
  <c r="AB3" i="41" s="1"/>
  <c r="AC3" i="41" a="1"/>
  <c r="AC3" i="41" s="1"/>
  <c r="AD3" i="41" a="1"/>
  <c r="AD3" i="41" s="1"/>
  <c r="AE3" i="41" a="1"/>
  <c r="AE3" i="41" s="1"/>
  <c r="U3" i="41" a="1"/>
  <c r="U3" i="41" s="1"/>
  <c r="V3" i="41" a="1"/>
  <c r="V3" i="41" s="1"/>
  <c r="W3" i="41" a="1"/>
  <c r="W3" i="41" s="1"/>
  <c r="X3" i="41" a="1"/>
  <c r="X3" i="41" s="1"/>
  <c r="Y3" i="41" a="1"/>
  <c r="Y3" i="41" s="1"/>
  <c r="Q3" i="41" a="1"/>
  <c r="Q3" i="41" s="1"/>
  <c r="P3" i="41" a="1"/>
  <c r="P3" i="41" s="1"/>
  <c r="R3" i="41" a="1"/>
  <c r="R3" i="41" s="1"/>
  <c r="P91" i="39"/>
  <c r="P92" i="39"/>
  <c r="P94" i="39"/>
  <c r="P93" i="39"/>
  <c r="P95" i="39"/>
  <c r="P96" i="39"/>
  <c r="G2" i="20" a="1"/>
  <c r="G2" i="20" s="1"/>
  <c r="K142" i="38"/>
  <c r="K141" i="38"/>
  <c r="K140" i="38"/>
  <c r="K139" i="38"/>
  <c r="K138" i="38"/>
  <c r="K137" i="38"/>
  <c r="G146" i="38"/>
  <c r="G150" i="38"/>
  <c r="G149" i="38"/>
  <c r="G148" i="38"/>
  <c r="G147" i="38"/>
  <c r="K146" i="38"/>
  <c r="K130" i="38"/>
  <c r="G130" i="38"/>
  <c r="K150" i="38"/>
  <c r="K149" i="38"/>
  <c r="K148" i="38"/>
  <c r="K147" i="38"/>
  <c r="K129" i="38"/>
  <c r="G129" i="38"/>
  <c r="G131" i="38"/>
  <c r="K131" i="38"/>
  <c r="G125" i="38"/>
  <c r="G126" i="38"/>
  <c r="K126" i="38"/>
  <c r="K125" i="38"/>
  <c r="K134" i="38"/>
  <c r="K133" i="38"/>
  <c r="G134" i="38"/>
  <c r="G133" i="38"/>
  <c r="G116" i="38"/>
  <c r="G115" i="38"/>
  <c r="K115" i="38"/>
  <c r="K116" i="38"/>
  <c r="G132" i="38"/>
  <c r="K132" i="38"/>
  <c r="K122" i="38"/>
  <c r="K123" i="38"/>
  <c r="G124" i="38"/>
  <c r="G122" i="38"/>
  <c r="G121" i="38"/>
  <c r="K124" i="38"/>
  <c r="K121" i="38"/>
  <c r="K111" i="38"/>
  <c r="K112" i="38"/>
  <c r="K113" i="38"/>
  <c r="K114" i="38"/>
  <c r="K110" i="38"/>
  <c r="G114" i="38"/>
  <c r="G113" i="38"/>
  <c r="G112" i="38"/>
  <c r="G111" i="38"/>
  <c r="G110" i="38"/>
  <c r="W113" i="20"/>
  <c r="L52" i="38"/>
  <c r="L53" i="38" s="1"/>
  <c r="K52" i="38"/>
  <c r="K53" i="38" s="1"/>
  <c r="H52" i="38"/>
  <c r="H53" i="38" s="1"/>
  <c r="G52" i="38"/>
  <c r="G53" i="38" s="1"/>
  <c r="D52" i="38"/>
  <c r="D53" i="38" s="1"/>
  <c r="C52" i="38"/>
  <c r="C53" i="38" s="1"/>
  <c r="L62" i="38"/>
  <c r="L63" i="38" s="1"/>
  <c r="K62" i="38"/>
  <c r="K63" i="38" s="1"/>
  <c r="H62" i="38"/>
  <c r="H63" i="38" s="1"/>
  <c r="G62" i="38"/>
  <c r="G63" i="38" s="1"/>
  <c r="D62" i="38"/>
  <c r="D63" i="38" s="1"/>
  <c r="C62" i="38"/>
  <c r="C63" i="38" s="1"/>
  <c r="L78" i="38"/>
  <c r="L79" i="38" s="1"/>
  <c r="K78" i="38"/>
  <c r="K79" i="38" s="1"/>
  <c r="H78" i="38"/>
  <c r="H79" i="38" s="1"/>
  <c r="G78" i="38"/>
  <c r="G79" i="38" s="1"/>
  <c r="D78" i="38"/>
  <c r="D79" i="38" s="1"/>
  <c r="C78" i="38"/>
  <c r="C79" i="38" s="1"/>
  <c r="E14" i="38"/>
  <c r="E13" i="38"/>
  <c r="C13" i="38"/>
  <c r="C14" i="38"/>
  <c r="AE42" i="20"/>
  <c r="AD42" i="20"/>
  <c r="AC42" i="20"/>
  <c r="AD41" i="20" a="1"/>
  <c r="AD41" i="20" s="1"/>
  <c r="AE41" i="20" a="1"/>
  <c r="AE41" i="20" s="1"/>
  <c r="AC41" i="20" a="1"/>
  <c r="AC41" i="20" s="1"/>
  <c r="AD34" i="20" a="1"/>
  <c r="AD34" i="20" s="1"/>
  <c r="AE34" i="20" a="1"/>
  <c r="AE34" i="20" s="1"/>
  <c r="AC34" i="20" a="1"/>
  <c r="AC34" i="20"/>
  <c r="AB41" i="20"/>
  <c r="AB34" i="20"/>
  <c r="AA27" i="20"/>
  <c r="AZ2" i="20" a="1"/>
  <c r="AZ2" i="20" s="1"/>
  <c r="AY2" i="20" a="1"/>
  <c r="AY2" i="20" s="1"/>
  <c r="AU2" i="20" a="1"/>
  <c r="AU2" i="20" s="1"/>
  <c r="AX2" i="20" a="1"/>
  <c r="AX2" i="20" s="1"/>
  <c r="AT2" i="20" a="1"/>
  <c r="AT2" i="20" s="1"/>
  <c r="AV2" i="20" a="1"/>
  <c r="AV2" i="20" s="1"/>
  <c r="AB27" i="20" a="1"/>
  <c r="AB27" i="20" s="1"/>
  <c r="E2" i="20" a="1"/>
  <c r="E2" i="20" s="1"/>
  <c r="AD27" i="20" s="1" a="1"/>
  <c r="AD27" i="20" s="1"/>
  <c r="D2" i="20" a="1"/>
  <c r="D2" i="20" s="1"/>
  <c r="AC27" i="20" s="1" a="1"/>
  <c r="AC27" i="20" s="1"/>
  <c r="M2" i="20" a="1"/>
  <c r="M2" i="20" s="1"/>
  <c r="AF27" i="20" s="1" a="1"/>
  <c r="AF27" i="20" s="1"/>
  <c r="N2" i="20" a="1"/>
  <c r="N2" i="20" s="1"/>
  <c r="AG27" i="20" s="1" a="1"/>
  <c r="AG27" i="20" s="1"/>
  <c r="T2" i="20" a="1"/>
  <c r="T2" i="20" s="1"/>
  <c r="AI27" i="20" s="1" a="1"/>
  <c r="AI27" i="20" s="1"/>
  <c r="S2" i="20" a="1"/>
  <c r="S2" i="20" s="1"/>
  <c r="AH27" i="20" s="1" a="1"/>
  <c r="AH27" i="20" s="1"/>
  <c r="V2" i="20" a="1"/>
  <c r="U2" i="20" a="1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230" i="26"/>
  <c r="F231" i="26"/>
  <c r="F232" i="26"/>
  <c r="F233" i="26"/>
  <c r="F234" i="26"/>
  <c r="F235" i="26"/>
  <c r="F236" i="26"/>
  <c r="F237" i="26"/>
  <c r="F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" i="26"/>
  <c r="C2" i="20" a="1"/>
  <c r="C2" i="20" s="1"/>
  <c r="O2" i="20" a="1"/>
  <c r="O2" i="20" s="1"/>
  <c r="AF5" i="20" s="1" a="1"/>
  <c r="AF5" i="20" s="1"/>
  <c r="P2" i="20" a="1"/>
  <c r="P2" i="20" s="1"/>
  <c r="H2" i="20" a="1"/>
  <c r="H2" i="20" s="1"/>
  <c r="AD5" i="20" s="1" a="1"/>
  <c r="AD5" i="20" s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" i="1"/>
  <c r="R7" i="15" a="1"/>
  <c r="R7" i="15" s="1"/>
  <c r="S7" i="15" a="1"/>
  <c r="S7" i="15" s="1"/>
  <c r="Q7" i="15" a="1"/>
  <c r="Q7" i="15" s="1"/>
  <c r="L3" i="15" a="1"/>
  <c r="L3" i="15" s="1"/>
  <c r="T7" i="15" s="1" a="1"/>
  <c r="T7" i="15" s="1"/>
  <c r="R3" i="15" a="1"/>
  <c r="R3" i="15" s="1"/>
  <c r="S3" i="15" a="1"/>
  <c r="S3" i="15" s="1"/>
  <c r="Q3" i="15" a="1"/>
  <c r="Q3" i="15" s="1"/>
  <c r="M3" i="15" a="1"/>
  <c r="M3" i="15" s="1"/>
  <c r="U7" i="15" s="1" a="1"/>
  <c r="U7" i="15" s="1"/>
  <c r="I3" i="15" a="1"/>
  <c r="I3" i="15" s="1"/>
  <c r="H3" i="15" a="1"/>
  <c r="H3" i="15" s="1"/>
  <c r="G3" i="15" a="1"/>
  <c r="G3" i="15" s="1"/>
  <c r="R3" i="1"/>
  <c r="U332" i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2" i="8"/>
  <c r="H210" i="8"/>
  <c r="H234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2" i="8"/>
  <c r="U3" i="1"/>
  <c r="U4" i="1"/>
  <c r="U9" i="1"/>
  <c r="U10" i="1"/>
  <c r="U12" i="1"/>
  <c r="U13" i="1"/>
  <c r="U15" i="1"/>
  <c r="U22" i="1"/>
  <c r="U23" i="1"/>
  <c r="U24" i="1"/>
  <c r="U25" i="1"/>
  <c r="U26" i="1"/>
  <c r="U30" i="1"/>
  <c r="U32" i="1"/>
  <c r="U35" i="1"/>
  <c r="U37" i="1"/>
  <c r="U38" i="1"/>
  <c r="U39" i="1"/>
  <c r="U40" i="1"/>
  <c r="U41" i="1"/>
  <c r="U44" i="1"/>
  <c r="U46" i="1"/>
  <c r="U48" i="1"/>
  <c r="U49" i="1"/>
  <c r="U51" i="1"/>
  <c r="U52" i="1"/>
  <c r="U53" i="1"/>
  <c r="U54" i="1"/>
  <c r="U56" i="1"/>
  <c r="U59" i="1"/>
  <c r="U61" i="1"/>
  <c r="U62" i="1"/>
  <c r="U63" i="1"/>
  <c r="U64" i="1"/>
  <c r="U65" i="1"/>
  <c r="U66" i="1"/>
  <c r="U67" i="1"/>
  <c r="U68" i="1"/>
  <c r="U73" i="1"/>
  <c r="U75" i="1"/>
  <c r="U77" i="1"/>
  <c r="U80" i="1"/>
  <c r="U81" i="1"/>
  <c r="U82" i="1"/>
  <c r="U83" i="1"/>
  <c r="U84" i="1"/>
  <c r="U88" i="1"/>
  <c r="U90" i="1"/>
  <c r="U91" i="1"/>
  <c r="U96" i="1"/>
  <c r="U100" i="1"/>
  <c r="U102" i="1"/>
  <c r="U103" i="1"/>
  <c r="U105" i="1"/>
  <c r="U107" i="1"/>
  <c r="U108" i="1"/>
  <c r="U109" i="1"/>
  <c r="U115" i="1"/>
  <c r="U116" i="1"/>
  <c r="U119" i="1"/>
  <c r="U122" i="1"/>
  <c r="U123" i="1"/>
  <c r="U126" i="1"/>
  <c r="U128" i="1"/>
  <c r="U130" i="1"/>
  <c r="U131" i="1"/>
  <c r="U139" i="1"/>
  <c r="U140" i="1"/>
  <c r="U141" i="1"/>
  <c r="U142" i="1"/>
  <c r="U148" i="1"/>
  <c r="U149" i="1"/>
  <c r="U150" i="1"/>
  <c r="U154" i="1"/>
  <c r="U163" i="1"/>
  <c r="U166" i="1"/>
  <c r="U167" i="1"/>
  <c r="U168" i="1"/>
  <c r="U169" i="1"/>
  <c r="U170" i="1"/>
  <c r="U171" i="1"/>
  <c r="U174" i="1"/>
  <c r="U189" i="1"/>
  <c r="U190" i="1"/>
  <c r="U191" i="1"/>
  <c r="U192" i="1"/>
  <c r="U193" i="1"/>
  <c r="U194" i="1"/>
  <c r="U197" i="1"/>
  <c r="U199" i="1"/>
  <c r="U200" i="1"/>
  <c r="U205" i="1"/>
  <c r="U206" i="1"/>
  <c r="U207" i="1"/>
  <c r="U210" i="1"/>
  <c r="U212" i="1"/>
  <c r="U213" i="1"/>
  <c r="U214" i="1"/>
  <c r="U216" i="1"/>
  <c r="U217" i="1"/>
  <c r="U230" i="1"/>
  <c r="U232" i="1"/>
  <c r="U233" i="1"/>
  <c r="U234" i="1"/>
  <c r="U235" i="1"/>
  <c r="U236" i="1"/>
  <c r="U238" i="1"/>
  <c r="U239" i="1"/>
  <c r="U240" i="1"/>
  <c r="U241" i="1"/>
  <c r="U249" i="1"/>
  <c r="U253" i="1"/>
  <c r="U260" i="1"/>
  <c r="U265" i="1"/>
  <c r="U266" i="1"/>
  <c r="U272" i="1"/>
  <c r="U273" i="1"/>
  <c r="U274" i="1"/>
  <c r="U275" i="1"/>
  <c r="U276" i="1"/>
  <c r="U277" i="1"/>
  <c r="U278" i="1"/>
  <c r="U279" i="1"/>
  <c r="U281" i="1"/>
  <c r="U282" i="1"/>
  <c r="U283" i="1"/>
  <c r="U284" i="1"/>
  <c r="U287" i="1"/>
  <c r="U291" i="1"/>
  <c r="U292" i="1"/>
  <c r="U293" i="1"/>
  <c r="U297" i="1"/>
  <c r="U298" i="1"/>
  <c r="U300" i="1"/>
  <c r="U304" i="1"/>
  <c r="U305" i="1"/>
  <c r="U306" i="1"/>
  <c r="U307" i="1"/>
  <c r="U310" i="1"/>
  <c r="U314" i="1"/>
  <c r="U315" i="1"/>
  <c r="U316" i="1"/>
  <c r="U317" i="1"/>
  <c r="U318" i="1"/>
  <c r="U319" i="1"/>
  <c r="U324" i="1"/>
  <c r="P3" i="1"/>
  <c r="R333" i="1"/>
  <c r="R334" i="1"/>
  <c r="T333" i="1"/>
  <c r="T334" i="1"/>
  <c r="S333" i="1"/>
  <c r="Q75" i="1"/>
  <c r="Q77" i="1"/>
  <c r="Q105" i="1"/>
  <c r="Q122" i="1"/>
  <c r="Q123" i="1"/>
  <c r="Q130" i="1"/>
  <c r="AB3" i="1"/>
  <c r="AA3" i="1"/>
  <c r="Z3" i="1"/>
  <c r="L3" i="1" a="1"/>
  <c r="L3" i="1" s="1"/>
  <c r="L5" i="1" a="1"/>
  <c r="L5" i="1" s="1"/>
  <c r="K3" i="1" a="1"/>
  <c r="P100" i="1" s="1"/>
  <c r="I3" i="1" a="1"/>
  <c r="R17" i="1" s="1"/>
  <c r="E33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" i="1"/>
  <c r="D174" i="47" l="1"/>
  <c r="C1" i="47"/>
  <c r="P4" i="50"/>
  <c r="H7" i="47"/>
  <c r="H23" i="47"/>
  <c r="H39" i="47"/>
  <c r="H55" i="47"/>
  <c r="H71" i="47"/>
  <c r="H87" i="47"/>
  <c r="H103" i="47"/>
  <c r="H119" i="47"/>
  <c r="H135" i="47"/>
  <c r="H151" i="47"/>
  <c r="H167" i="47"/>
  <c r="H117" i="47"/>
  <c r="H86" i="47"/>
  <c r="H133" i="47"/>
  <c r="H166" i="47"/>
  <c r="P6" i="50" a="1"/>
  <c r="P6" i="50" s="1"/>
  <c r="H32" i="47"/>
  <c r="H96" i="47"/>
  <c r="H144" i="47"/>
  <c r="H69" i="47"/>
  <c r="H22" i="47"/>
  <c r="H118" i="47"/>
  <c r="H164" i="47"/>
  <c r="H148" i="47"/>
  <c r="H132" i="47"/>
  <c r="H116" i="47"/>
  <c r="H100" i="47"/>
  <c r="H84" i="47"/>
  <c r="H68" i="47"/>
  <c r="H52" i="47"/>
  <c r="H36" i="47"/>
  <c r="H20" i="47"/>
  <c r="H4" i="47"/>
  <c r="H102" i="47"/>
  <c r="H21" i="47"/>
  <c r="H179" i="47"/>
  <c r="H163" i="47"/>
  <c r="H147" i="47"/>
  <c r="H131" i="47"/>
  <c r="H115" i="47"/>
  <c r="H99" i="47"/>
  <c r="H83" i="47"/>
  <c r="H67" i="47"/>
  <c r="H51" i="47"/>
  <c r="H35" i="47"/>
  <c r="H19" i="47"/>
  <c r="H3" i="47"/>
  <c r="H165" i="47"/>
  <c r="H149" i="47"/>
  <c r="H5" i="47"/>
  <c r="H178" i="47"/>
  <c r="H162" i="47"/>
  <c r="H146" i="47"/>
  <c r="H130" i="47"/>
  <c r="H114" i="47"/>
  <c r="H98" i="47"/>
  <c r="H82" i="47"/>
  <c r="H66" i="47"/>
  <c r="H50" i="47"/>
  <c r="H34" i="47"/>
  <c r="H18" i="47"/>
  <c r="H2" i="47"/>
  <c r="H150" i="47"/>
  <c r="H177" i="47"/>
  <c r="H161" i="47"/>
  <c r="H145" i="47"/>
  <c r="H129" i="47"/>
  <c r="H113" i="47"/>
  <c r="H97" i="47"/>
  <c r="H81" i="47"/>
  <c r="H65" i="47"/>
  <c r="H49" i="47"/>
  <c r="H33" i="47"/>
  <c r="H17" i="47"/>
  <c r="H134" i="47"/>
  <c r="H54" i="47"/>
  <c r="H53" i="47"/>
  <c r="H128" i="47"/>
  <c r="H80" i="47"/>
  <c r="H175" i="47"/>
  <c r="H159" i="47"/>
  <c r="H143" i="47"/>
  <c r="H127" i="47"/>
  <c r="H111" i="47"/>
  <c r="H95" i="47"/>
  <c r="H79" i="47"/>
  <c r="H63" i="47"/>
  <c r="H47" i="47"/>
  <c r="H31" i="47"/>
  <c r="H15" i="47"/>
  <c r="P5" i="50" a="1"/>
  <c r="P5" i="50" s="1"/>
  <c r="H70" i="47"/>
  <c r="H37" i="47"/>
  <c r="H176" i="47"/>
  <c r="H112" i="47"/>
  <c r="H16" i="47"/>
  <c r="H174" i="47"/>
  <c r="H158" i="47"/>
  <c r="H142" i="47"/>
  <c r="H126" i="47"/>
  <c r="H110" i="47"/>
  <c r="H94" i="47"/>
  <c r="H78" i="47"/>
  <c r="H62" i="47"/>
  <c r="H46" i="47"/>
  <c r="H30" i="47"/>
  <c r="H14" i="47"/>
  <c r="H38" i="47"/>
  <c r="H101" i="47"/>
  <c r="H48" i="47"/>
  <c r="H173" i="47"/>
  <c r="H157" i="47"/>
  <c r="H141" i="47"/>
  <c r="H125" i="47"/>
  <c r="H109" i="47"/>
  <c r="H93" i="47"/>
  <c r="H77" i="47"/>
  <c r="H61" i="47"/>
  <c r="H45" i="47"/>
  <c r="H29" i="47"/>
  <c r="H13" i="47"/>
  <c r="O5" i="50" a="1"/>
  <c r="O5" i="50" s="1"/>
  <c r="H6" i="47"/>
  <c r="H85" i="47"/>
  <c r="H160" i="47"/>
  <c r="H64" i="47"/>
  <c r="H172" i="47"/>
  <c r="H156" i="47"/>
  <c r="H140" i="47"/>
  <c r="H124" i="47"/>
  <c r="H108" i="47"/>
  <c r="H92" i="47"/>
  <c r="H76" i="47"/>
  <c r="H60" i="47"/>
  <c r="H44" i="47"/>
  <c r="H28" i="47"/>
  <c r="H12" i="47"/>
  <c r="O6" i="50" a="1"/>
  <c r="O6" i="50" s="1"/>
  <c r="H171" i="47"/>
  <c r="H155" i="47"/>
  <c r="H139" i="47"/>
  <c r="H123" i="47"/>
  <c r="H107" i="47"/>
  <c r="H91" i="47"/>
  <c r="H75" i="47"/>
  <c r="H59" i="47"/>
  <c r="H43" i="47"/>
  <c r="H27" i="47"/>
  <c r="H11" i="47"/>
  <c r="H170" i="47"/>
  <c r="H154" i="47"/>
  <c r="H138" i="47"/>
  <c r="H122" i="47"/>
  <c r="H106" i="47"/>
  <c r="H90" i="47"/>
  <c r="H74" i="47"/>
  <c r="H58" i="47"/>
  <c r="H42" i="47"/>
  <c r="H26" i="47"/>
  <c r="H10" i="47"/>
  <c r="H169" i="47"/>
  <c r="H153" i="47"/>
  <c r="H137" i="47"/>
  <c r="H121" i="47"/>
  <c r="H105" i="47"/>
  <c r="H89" i="47"/>
  <c r="H73" i="47"/>
  <c r="H57" i="47"/>
  <c r="H41" i="47"/>
  <c r="H25" i="47"/>
  <c r="H9" i="47"/>
  <c r="H168" i="47"/>
  <c r="H152" i="47"/>
  <c r="H136" i="47"/>
  <c r="H120" i="47"/>
  <c r="H104" i="47"/>
  <c r="H88" i="47"/>
  <c r="H72" i="47"/>
  <c r="H56" i="47"/>
  <c r="H40" i="47"/>
  <c r="H24" i="47"/>
  <c r="H8" i="47"/>
  <c r="D173" i="47"/>
  <c r="D172" i="47"/>
  <c r="D171" i="47"/>
  <c r="D170" i="47"/>
  <c r="D169" i="47"/>
  <c r="D168" i="47"/>
  <c r="D167" i="47"/>
  <c r="D166" i="47"/>
  <c r="D165" i="47"/>
  <c r="D179" i="47"/>
  <c r="D178" i="47"/>
  <c r="D177" i="47"/>
  <c r="D176" i="47"/>
  <c r="D175" i="47"/>
  <c r="B1" i="47"/>
  <c r="D129" i="47"/>
  <c r="D130" i="47"/>
  <c r="D146" i="47"/>
  <c r="D162" i="47"/>
  <c r="K2" i="47"/>
  <c r="D164" i="47"/>
  <c r="D148" i="47"/>
  <c r="D132" i="47"/>
  <c r="D163" i="47"/>
  <c r="D147" i="47"/>
  <c r="D131" i="47"/>
  <c r="D160" i="47"/>
  <c r="D144" i="47"/>
  <c r="D128" i="47"/>
  <c r="D145" i="47"/>
  <c r="D159" i="47"/>
  <c r="D143" i="47"/>
  <c r="D127" i="47"/>
  <c r="D158" i="47"/>
  <c r="D142" i="47"/>
  <c r="D126" i="47"/>
  <c r="D157" i="47"/>
  <c r="D141" i="47"/>
  <c r="D125" i="47"/>
  <c r="D161" i="47"/>
  <c r="D156" i="47"/>
  <c r="D140" i="47"/>
  <c r="D124" i="47"/>
  <c r="D155" i="47"/>
  <c r="D139" i="47"/>
  <c r="D123" i="47"/>
  <c r="D154" i="47"/>
  <c r="D138" i="47"/>
  <c r="D122" i="47"/>
  <c r="D153" i="47"/>
  <c r="D137" i="47"/>
  <c r="D121" i="47"/>
  <c r="D152" i="47"/>
  <c r="D136" i="47"/>
  <c r="D120" i="47"/>
  <c r="D151" i="47"/>
  <c r="D135" i="47"/>
  <c r="D119" i="47"/>
  <c r="D150" i="47"/>
  <c r="D134" i="47"/>
  <c r="D118" i="47"/>
  <c r="D149" i="47"/>
  <c r="D133" i="47"/>
  <c r="E1" i="47"/>
  <c r="F1" i="47"/>
  <c r="D103" i="47"/>
  <c r="D87" i="47"/>
  <c r="D71" i="47"/>
  <c r="D55" i="47"/>
  <c r="D39" i="47"/>
  <c r="D23" i="47"/>
  <c r="D6" i="47"/>
  <c r="D2" i="47"/>
  <c r="D102" i="47"/>
  <c r="D86" i="47"/>
  <c r="D70" i="47"/>
  <c r="D54" i="47"/>
  <c r="D38" i="47"/>
  <c r="D22" i="47"/>
  <c r="D5" i="47"/>
  <c r="D104" i="47"/>
  <c r="D117" i="47"/>
  <c r="D101" i="47"/>
  <c r="D85" i="47"/>
  <c r="D69" i="47"/>
  <c r="D53" i="47"/>
  <c r="D37" i="47"/>
  <c r="D21" i="47"/>
  <c r="D4" i="47"/>
  <c r="D116" i="47"/>
  <c r="D100" i="47"/>
  <c r="D84" i="47"/>
  <c r="D68" i="47"/>
  <c r="D52" i="47"/>
  <c r="D36" i="47"/>
  <c r="D20" i="47"/>
  <c r="D3" i="47"/>
  <c r="D72" i="47"/>
  <c r="D40" i="47"/>
  <c r="D115" i="47"/>
  <c r="D99" i="47"/>
  <c r="D83" i="47"/>
  <c r="D67" i="47"/>
  <c r="D51" i="47"/>
  <c r="D35" i="47"/>
  <c r="D19" i="47"/>
  <c r="D9" i="47"/>
  <c r="D114" i="47"/>
  <c r="D98" i="47"/>
  <c r="D82" i="47"/>
  <c r="D66" i="47"/>
  <c r="D50" i="47"/>
  <c r="D34" i="47"/>
  <c r="D18" i="47"/>
  <c r="D113" i="47"/>
  <c r="D97" i="47"/>
  <c r="D81" i="47"/>
  <c r="D65" i="47"/>
  <c r="D49" i="47"/>
  <c r="D33" i="47"/>
  <c r="D17" i="47"/>
  <c r="D112" i="47"/>
  <c r="D96" i="47"/>
  <c r="D80" i="47"/>
  <c r="D64" i="47"/>
  <c r="D48" i="47"/>
  <c r="D32" i="47"/>
  <c r="D16" i="47"/>
  <c r="D88" i="47"/>
  <c r="D7" i="47"/>
  <c r="D111" i="47"/>
  <c r="D95" i="47"/>
  <c r="D79" i="47"/>
  <c r="D63" i="47"/>
  <c r="D47" i="47"/>
  <c r="D31" i="47"/>
  <c r="D15" i="47"/>
  <c r="D110" i="47"/>
  <c r="D94" i="47"/>
  <c r="D78" i="47"/>
  <c r="D62" i="47"/>
  <c r="D46" i="47"/>
  <c r="D30" i="47"/>
  <c r="D14" i="47"/>
  <c r="D109" i="47"/>
  <c r="D93" i="47"/>
  <c r="D77" i="47"/>
  <c r="D61" i="47"/>
  <c r="D45" i="47"/>
  <c r="D29" i="47"/>
  <c r="D13" i="47"/>
  <c r="D108" i="47"/>
  <c r="N108" i="47" s="1"/>
  <c r="D92" i="47"/>
  <c r="D76" i="47"/>
  <c r="D60" i="47"/>
  <c r="D44" i="47"/>
  <c r="D28" i="47"/>
  <c r="D12" i="47"/>
  <c r="D56" i="47"/>
  <c r="D24" i="47"/>
  <c r="D107" i="47"/>
  <c r="D91" i="47"/>
  <c r="D75" i="47"/>
  <c r="D59" i="47"/>
  <c r="D43" i="47"/>
  <c r="D27" i="47"/>
  <c r="D11" i="47"/>
  <c r="D106" i="47"/>
  <c r="D90" i="47"/>
  <c r="D74" i="47"/>
  <c r="D58" i="47"/>
  <c r="D42" i="47"/>
  <c r="D26" i="47"/>
  <c r="D10" i="47"/>
  <c r="D105" i="47"/>
  <c r="D89" i="47"/>
  <c r="D73" i="47"/>
  <c r="D57" i="47"/>
  <c r="D41" i="47"/>
  <c r="D25" i="47"/>
  <c r="D8" i="47"/>
  <c r="AD35" i="20"/>
  <c r="AE35" i="20"/>
  <c r="AC35" i="20"/>
  <c r="AC28" i="20"/>
  <c r="AB28" i="20"/>
  <c r="AI28" i="20"/>
  <c r="AH28" i="20"/>
  <c r="AG28" i="20"/>
  <c r="AF28" i="20"/>
  <c r="AD28" i="20"/>
  <c r="W33" i="20"/>
  <c r="X15" i="20"/>
  <c r="AG5" i="20" a="1"/>
  <c r="AG5" i="20" s="1"/>
  <c r="AN2" i="20" a="1"/>
  <c r="AM2" i="20" a="1"/>
  <c r="AP2" i="20" a="1"/>
  <c r="AP2" i="20" s="1"/>
  <c r="AC19" i="20" s="1" a="1"/>
  <c r="AC19" i="20" s="1"/>
  <c r="AL2" i="20" a="1"/>
  <c r="W210" i="20"/>
  <c r="W157" i="20"/>
  <c r="W127" i="20"/>
  <c r="W63" i="20"/>
  <c r="X234" i="20"/>
  <c r="X170" i="20"/>
  <c r="X138" i="20"/>
  <c r="X106" i="20"/>
  <c r="X74" i="20"/>
  <c r="X73" i="20"/>
  <c r="X32" i="20"/>
  <c r="X127" i="20"/>
  <c r="W206" i="20"/>
  <c r="W176" i="20"/>
  <c r="W146" i="20"/>
  <c r="W115" i="20"/>
  <c r="W83" i="20"/>
  <c r="W51" i="20"/>
  <c r="W19" i="20"/>
  <c r="X222" i="20"/>
  <c r="X190" i="20"/>
  <c r="X30" i="20"/>
  <c r="W228" i="20"/>
  <c r="W145" i="20"/>
  <c r="W82" i="20"/>
  <c r="W18" i="20"/>
  <c r="X157" i="20"/>
  <c r="X125" i="20"/>
  <c r="X29" i="20"/>
  <c r="W227" i="20"/>
  <c r="W174" i="20"/>
  <c r="W81" i="20"/>
  <c r="W17" i="20"/>
  <c r="X188" i="20"/>
  <c r="X124" i="20"/>
  <c r="X28" i="20"/>
  <c r="W196" i="20"/>
  <c r="W143" i="20"/>
  <c r="W80" i="20"/>
  <c r="X219" i="20"/>
  <c r="X59" i="20"/>
  <c r="W195" i="20"/>
  <c r="W111" i="20"/>
  <c r="W47" i="20"/>
  <c r="X218" i="20"/>
  <c r="X26" i="20"/>
  <c r="W224" i="20"/>
  <c r="W194" i="20"/>
  <c r="W164" i="20"/>
  <c r="W141" i="20"/>
  <c r="W110" i="20"/>
  <c r="W78" i="20"/>
  <c r="W46" i="20"/>
  <c r="W14" i="20"/>
  <c r="X217" i="20"/>
  <c r="X185" i="20"/>
  <c r="X153" i="20"/>
  <c r="X121" i="20"/>
  <c r="X89" i="20"/>
  <c r="X57" i="20"/>
  <c r="X25" i="20"/>
  <c r="W208" i="20"/>
  <c r="W178" i="20"/>
  <c r="W148" i="20"/>
  <c r="W117" i="20"/>
  <c r="W85" i="20"/>
  <c r="W53" i="20"/>
  <c r="W21" i="20"/>
  <c r="X224" i="20"/>
  <c r="X192" i="20"/>
  <c r="X160" i="20"/>
  <c r="X128" i="20"/>
  <c r="X64" i="20"/>
  <c r="X63" i="20"/>
  <c r="X126" i="20"/>
  <c r="W205" i="20"/>
  <c r="X123" i="20"/>
  <c r="W142" i="20"/>
  <c r="X90" i="20"/>
  <c r="W223" i="20"/>
  <c r="W193" i="20"/>
  <c r="W163" i="20"/>
  <c r="W133" i="20"/>
  <c r="W101" i="20"/>
  <c r="W69" i="20"/>
  <c r="W37" i="20"/>
  <c r="W5" i="20"/>
  <c r="X208" i="20"/>
  <c r="X176" i="20"/>
  <c r="X144" i="20"/>
  <c r="X112" i="20"/>
  <c r="X80" i="20"/>
  <c r="X48" i="20"/>
  <c r="X16" i="20"/>
  <c r="W207" i="20"/>
  <c r="W177" i="20"/>
  <c r="W147" i="20"/>
  <c r="W116" i="20"/>
  <c r="W84" i="20"/>
  <c r="W52" i="20"/>
  <c r="W20" i="20"/>
  <c r="X223" i="20"/>
  <c r="X191" i="20"/>
  <c r="X159" i="20"/>
  <c r="X31" i="20"/>
  <c r="W229" i="20"/>
  <c r="X62" i="20"/>
  <c r="X91" i="20"/>
  <c r="X186" i="20"/>
  <c r="W222" i="20"/>
  <c r="W192" i="20"/>
  <c r="W162" i="20"/>
  <c r="W132" i="20"/>
  <c r="W100" i="20"/>
  <c r="W68" i="20"/>
  <c r="W36" i="20"/>
  <c r="W4" i="20"/>
  <c r="X207" i="20"/>
  <c r="X175" i="20"/>
  <c r="X143" i="20"/>
  <c r="X111" i="20"/>
  <c r="X79" i="20"/>
  <c r="X47" i="20"/>
  <c r="V2" i="20"/>
  <c r="X17" i="20"/>
  <c r="X33" i="20"/>
  <c r="X49" i="20"/>
  <c r="X65" i="20"/>
  <c r="X81" i="20"/>
  <c r="X97" i="20"/>
  <c r="X113" i="20"/>
  <c r="X129" i="20"/>
  <c r="X145" i="20"/>
  <c r="X161" i="20"/>
  <c r="X177" i="20"/>
  <c r="X193" i="20"/>
  <c r="X209" i="20"/>
  <c r="X225" i="20"/>
  <c r="X18" i="20"/>
  <c r="X34" i="20"/>
  <c r="X50" i="20"/>
  <c r="X66" i="20"/>
  <c r="X82" i="20"/>
  <c r="X98" i="20"/>
  <c r="X114" i="20"/>
  <c r="X130" i="20"/>
  <c r="X146" i="20"/>
  <c r="X162" i="20"/>
  <c r="X178" i="20"/>
  <c r="X194" i="20"/>
  <c r="X210" i="20"/>
  <c r="X226" i="20"/>
  <c r="X20" i="20"/>
  <c r="X36" i="20"/>
  <c r="X52" i="20"/>
  <c r="X84" i="20"/>
  <c r="X116" i="20"/>
  <c r="X148" i="20"/>
  <c r="X180" i="20"/>
  <c r="X212" i="20"/>
  <c r="X5" i="20"/>
  <c r="X37" i="20"/>
  <c r="X53" i="20"/>
  <c r="X69" i="20"/>
  <c r="X85" i="20"/>
  <c r="X117" i="20"/>
  <c r="X149" i="20"/>
  <c r="X181" i="20"/>
  <c r="X213" i="20"/>
  <c r="X3" i="20"/>
  <c r="X19" i="20"/>
  <c r="X35" i="20"/>
  <c r="X51" i="20"/>
  <c r="X67" i="20"/>
  <c r="X83" i="20"/>
  <c r="X99" i="20"/>
  <c r="X115" i="20"/>
  <c r="X131" i="20"/>
  <c r="X147" i="20"/>
  <c r="X163" i="20"/>
  <c r="X179" i="20"/>
  <c r="X195" i="20"/>
  <c r="X211" i="20"/>
  <c r="X227" i="20"/>
  <c r="X4" i="20"/>
  <c r="X68" i="20"/>
  <c r="X100" i="20"/>
  <c r="X132" i="20"/>
  <c r="X164" i="20"/>
  <c r="X196" i="20"/>
  <c r="X228" i="20"/>
  <c r="X21" i="20"/>
  <c r="X101" i="20"/>
  <c r="X133" i="20"/>
  <c r="X165" i="20"/>
  <c r="X197" i="20"/>
  <c r="X229" i="20"/>
  <c r="X6" i="20"/>
  <c r="X22" i="20"/>
  <c r="X38" i="20"/>
  <c r="X54" i="20"/>
  <c r="X70" i="20"/>
  <c r="X86" i="20"/>
  <c r="X102" i="20"/>
  <c r="X118" i="20"/>
  <c r="X134" i="20"/>
  <c r="X150" i="20"/>
  <c r="X166" i="20"/>
  <c r="X182" i="20"/>
  <c r="X198" i="20"/>
  <c r="X214" i="20"/>
  <c r="X230" i="20"/>
  <c r="X7" i="20"/>
  <c r="X23" i="20"/>
  <c r="X39" i="20"/>
  <c r="X55" i="20"/>
  <c r="X71" i="20"/>
  <c r="X87" i="20"/>
  <c r="X103" i="20"/>
  <c r="X119" i="20"/>
  <c r="X135" i="20"/>
  <c r="X151" i="20"/>
  <c r="X167" i="20"/>
  <c r="X183" i="20"/>
  <c r="X199" i="20"/>
  <c r="X215" i="20"/>
  <c r="X231" i="20"/>
  <c r="X8" i="20"/>
  <c r="X24" i="20"/>
  <c r="X40" i="20"/>
  <c r="X56" i="20"/>
  <c r="X72" i="20"/>
  <c r="X88" i="20"/>
  <c r="X104" i="20"/>
  <c r="X120" i="20"/>
  <c r="X136" i="20"/>
  <c r="X152" i="20"/>
  <c r="X168" i="20"/>
  <c r="X184" i="20"/>
  <c r="X200" i="20"/>
  <c r="X216" i="20"/>
  <c r="X232" i="20"/>
  <c r="X9" i="20"/>
  <c r="X10" i="20"/>
  <c r="W180" i="20"/>
  <c r="W95" i="20"/>
  <c r="W31" i="20"/>
  <c r="X202" i="20"/>
  <c r="X42" i="20"/>
  <c r="W209" i="20"/>
  <c r="W179" i="20"/>
  <c r="W149" i="20"/>
  <c r="W126" i="20"/>
  <c r="W94" i="20"/>
  <c r="W62" i="20"/>
  <c r="W30" i="20"/>
  <c r="X233" i="20"/>
  <c r="X201" i="20"/>
  <c r="X169" i="20"/>
  <c r="X137" i="20"/>
  <c r="X105" i="20"/>
  <c r="X41" i="20"/>
  <c r="X96" i="20"/>
  <c r="X95" i="20"/>
  <c r="X158" i="20"/>
  <c r="X92" i="20"/>
  <c r="X154" i="20"/>
  <c r="W221" i="20"/>
  <c r="W191" i="20"/>
  <c r="W161" i="20"/>
  <c r="W131" i="20"/>
  <c r="W99" i="20"/>
  <c r="W67" i="20"/>
  <c r="W35" i="20"/>
  <c r="W3" i="20"/>
  <c r="X206" i="20"/>
  <c r="X174" i="20"/>
  <c r="X142" i="20"/>
  <c r="X110" i="20"/>
  <c r="X78" i="20"/>
  <c r="X46" i="20"/>
  <c r="X14" i="20"/>
  <c r="W175" i="20"/>
  <c r="W114" i="20"/>
  <c r="W50" i="20"/>
  <c r="X221" i="20"/>
  <c r="X189" i="20"/>
  <c r="X61" i="20"/>
  <c r="W197" i="20"/>
  <c r="W144" i="20"/>
  <c r="W49" i="20"/>
  <c r="X220" i="20"/>
  <c r="X156" i="20"/>
  <c r="X60" i="20"/>
  <c r="W226" i="20"/>
  <c r="W173" i="20"/>
  <c r="W112" i="20"/>
  <c r="W48" i="20"/>
  <c r="W16" i="20"/>
  <c r="X155" i="20"/>
  <c r="X27" i="20"/>
  <c r="W165" i="20"/>
  <c r="W79" i="20"/>
  <c r="W15" i="20"/>
  <c r="X58" i="20"/>
  <c r="W213" i="20"/>
  <c r="W190" i="20"/>
  <c r="W160" i="20"/>
  <c r="W130" i="20"/>
  <c r="W98" i="20"/>
  <c r="W66" i="20"/>
  <c r="W34" i="20"/>
  <c r="X205" i="20"/>
  <c r="X173" i="20"/>
  <c r="X141" i="20"/>
  <c r="X109" i="20"/>
  <c r="X77" i="20"/>
  <c r="X45" i="20"/>
  <c r="X13" i="20"/>
  <c r="X94" i="20"/>
  <c r="X93" i="20"/>
  <c r="X187" i="20"/>
  <c r="W225" i="20"/>
  <c r="X122" i="20"/>
  <c r="W212" i="20"/>
  <c r="W189" i="20"/>
  <c r="W159" i="20"/>
  <c r="W129" i="20"/>
  <c r="W97" i="20"/>
  <c r="W65" i="20"/>
  <c r="X236" i="20"/>
  <c r="X204" i="20"/>
  <c r="X172" i="20"/>
  <c r="X140" i="20"/>
  <c r="X108" i="20"/>
  <c r="X76" i="20"/>
  <c r="X44" i="20"/>
  <c r="X12" i="20"/>
  <c r="U2" i="20"/>
  <c r="AQ2" i="20" s="1" a="1"/>
  <c r="AQ2" i="20" s="1"/>
  <c r="AD19" i="20" s="1" a="1"/>
  <c r="AD19" i="20" s="1"/>
  <c r="W6" i="20"/>
  <c r="W22" i="20"/>
  <c r="W38" i="20"/>
  <c r="W54" i="20"/>
  <c r="W70" i="20"/>
  <c r="W86" i="20"/>
  <c r="W102" i="20"/>
  <c r="W118" i="20"/>
  <c r="W134" i="20"/>
  <c r="W150" i="20"/>
  <c r="W166" i="20"/>
  <c r="W182" i="20"/>
  <c r="W198" i="20"/>
  <c r="W214" i="20"/>
  <c r="W230" i="20"/>
  <c r="W7" i="20"/>
  <c r="W23" i="20"/>
  <c r="W39" i="20"/>
  <c r="W55" i="20"/>
  <c r="W71" i="20"/>
  <c r="W87" i="20"/>
  <c r="W103" i="20"/>
  <c r="W119" i="20"/>
  <c r="W135" i="20"/>
  <c r="W151" i="20"/>
  <c r="W167" i="20"/>
  <c r="W183" i="20"/>
  <c r="W199" i="20"/>
  <c r="W215" i="20"/>
  <c r="W231" i="20"/>
  <c r="W9" i="20"/>
  <c r="W41" i="20"/>
  <c r="W73" i="20"/>
  <c r="W105" i="20"/>
  <c r="W153" i="20"/>
  <c r="W185" i="20"/>
  <c r="W217" i="20"/>
  <c r="W10" i="20"/>
  <c r="W42" i="20"/>
  <c r="W90" i="20"/>
  <c r="W122" i="20"/>
  <c r="W154" i="20"/>
  <c r="W186" i="20"/>
  <c r="W218" i="20"/>
  <c r="W8" i="20"/>
  <c r="W24" i="20"/>
  <c r="W40" i="20"/>
  <c r="W56" i="20"/>
  <c r="W72" i="20"/>
  <c r="W88" i="20"/>
  <c r="W104" i="20"/>
  <c r="W120" i="20"/>
  <c r="W136" i="20"/>
  <c r="W152" i="20"/>
  <c r="W168" i="20"/>
  <c r="W184" i="20"/>
  <c r="W200" i="20"/>
  <c r="W216" i="20"/>
  <c r="W232" i="20"/>
  <c r="W25" i="20"/>
  <c r="W57" i="20"/>
  <c r="W89" i="20"/>
  <c r="W121" i="20"/>
  <c r="W137" i="20"/>
  <c r="W169" i="20"/>
  <c r="W201" i="20"/>
  <c r="W233" i="20"/>
  <c r="W26" i="20"/>
  <c r="W58" i="20"/>
  <c r="W74" i="20"/>
  <c r="W106" i="20"/>
  <c r="W138" i="20"/>
  <c r="W170" i="20"/>
  <c r="W202" i="20"/>
  <c r="W234" i="20"/>
  <c r="W11" i="20"/>
  <c r="W27" i="20"/>
  <c r="W43" i="20"/>
  <c r="W59" i="20"/>
  <c r="W75" i="20"/>
  <c r="W91" i="20"/>
  <c r="W107" i="20"/>
  <c r="W123" i="20"/>
  <c r="W139" i="20"/>
  <c r="W155" i="20"/>
  <c r="W171" i="20"/>
  <c r="W187" i="20"/>
  <c r="W203" i="20"/>
  <c r="W219" i="20"/>
  <c r="W235" i="20"/>
  <c r="W12" i="20"/>
  <c r="W28" i="20"/>
  <c r="W44" i="20"/>
  <c r="W60" i="20"/>
  <c r="W76" i="20"/>
  <c r="W92" i="20"/>
  <c r="W108" i="20"/>
  <c r="W124" i="20"/>
  <c r="W140" i="20"/>
  <c r="W156" i="20"/>
  <c r="W172" i="20"/>
  <c r="W188" i="20"/>
  <c r="W204" i="20"/>
  <c r="W220" i="20"/>
  <c r="W236" i="20"/>
  <c r="W13" i="20"/>
  <c r="W29" i="20"/>
  <c r="W45" i="20"/>
  <c r="W61" i="20"/>
  <c r="W77" i="20"/>
  <c r="W93" i="20"/>
  <c r="W109" i="20"/>
  <c r="W125" i="20"/>
  <c r="W211" i="20"/>
  <c r="W181" i="20"/>
  <c r="W158" i="20"/>
  <c r="W128" i="20"/>
  <c r="W96" i="20"/>
  <c r="W64" i="20"/>
  <c r="W32" i="20"/>
  <c r="X235" i="20"/>
  <c r="X203" i="20"/>
  <c r="X171" i="20"/>
  <c r="X139" i="20"/>
  <c r="X107" i="20"/>
  <c r="X75" i="20"/>
  <c r="X43" i="20"/>
  <c r="X11" i="20"/>
  <c r="AA5" i="20"/>
  <c r="AB5" i="20" a="1"/>
  <c r="AB5" i="20" s="1"/>
  <c r="R2" i="20"/>
  <c r="R225" i="20"/>
  <c r="R209" i="20"/>
  <c r="R193" i="20"/>
  <c r="R177" i="20"/>
  <c r="R161" i="20"/>
  <c r="R145" i="20"/>
  <c r="R129" i="20"/>
  <c r="R113" i="20"/>
  <c r="R98" i="20"/>
  <c r="R82" i="20"/>
  <c r="R66" i="20"/>
  <c r="R50" i="20"/>
  <c r="R34" i="20"/>
  <c r="R18" i="20"/>
  <c r="Q2" i="20"/>
  <c r="R224" i="20"/>
  <c r="R208" i="20"/>
  <c r="R192" i="20"/>
  <c r="R176" i="20"/>
  <c r="R160" i="20"/>
  <c r="R144" i="20"/>
  <c r="R128" i="20"/>
  <c r="R112" i="20"/>
  <c r="R97" i="20"/>
  <c r="R81" i="20"/>
  <c r="R65" i="20"/>
  <c r="R49" i="20"/>
  <c r="R33" i="20"/>
  <c r="R17" i="20"/>
  <c r="R223" i="20"/>
  <c r="R207" i="20"/>
  <c r="R191" i="20"/>
  <c r="R175" i="20"/>
  <c r="R159" i="20"/>
  <c r="R143" i="20"/>
  <c r="R127" i="20"/>
  <c r="R111" i="20"/>
  <c r="R96" i="20"/>
  <c r="R80" i="20"/>
  <c r="R64" i="20"/>
  <c r="R48" i="20"/>
  <c r="R32" i="20"/>
  <c r="R16" i="20"/>
  <c r="R222" i="20"/>
  <c r="R206" i="20"/>
  <c r="R190" i="20"/>
  <c r="R174" i="20"/>
  <c r="R158" i="20"/>
  <c r="R142" i="20"/>
  <c r="R126" i="20"/>
  <c r="R110" i="20"/>
  <c r="R95" i="20"/>
  <c r="R79" i="20"/>
  <c r="R63" i="20"/>
  <c r="R47" i="20"/>
  <c r="R31" i="20"/>
  <c r="R15" i="20"/>
  <c r="R221" i="20"/>
  <c r="R205" i="20"/>
  <c r="R189" i="20"/>
  <c r="R173" i="20"/>
  <c r="R157" i="20"/>
  <c r="R141" i="20"/>
  <c r="R125" i="20"/>
  <c r="R109" i="20"/>
  <c r="R94" i="20"/>
  <c r="R78" i="20"/>
  <c r="R62" i="20"/>
  <c r="R46" i="20"/>
  <c r="R30" i="20"/>
  <c r="R14" i="20"/>
  <c r="R236" i="20"/>
  <c r="R220" i="20"/>
  <c r="R204" i="20"/>
  <c r="R188" i="20"/>
  <c r="R172" i="20"/>
  <c r="R156" i="20"/>
  <c r="R140" i="20"/>
  <c r="R124" i="20"/>
  <c r="R108" i="20"/>
  <c r="R93" i="20"/>
  <c r="R77" i="20"/>
  <c r="R61" i="20"/>
  <c r="R45" i="20"/>
  <c r="R29" i="20"/>
  <c r="R13" i="20"/>
  <c r="R235" i="20"/>
  <c r="R219" i="20"/>
  <c r="R203" i="20"/>
  <c r="R187" i="20"/>
  <c r="R171" i="20"/>
  <c r="R155" i="20"/>
  <c r="R139" i="20"/>
  <c r="R123" i="20"/>
  <c r="R107" i="20"/>
  <c r="R92" i="20"/>
  <c r="R76" i="20"/>
  <c r="R60" i="20"/>
  <c r="R44" i="20"/>
  <c r="R28" i="20"/>
  <c r="R12" i="20"/>
  <c r="R234" i="20"/>
  <c r="R218" i="20"/>
  <c r="R202" i="20"/>
  <c r="R186" i="20"/>
  <c r="R170" i="20"/>
  <c r="R154" i="20"/>
  <c r="R138" i="20"/>
  <c r="R122" i="20"/>
  <c r="R106" i="20"/>
  <c r="R91" i="20"/>
  <c r="R75" i="20"/>
  <c r="R59" i="20"/>
  <c r="R43" i="20"/>
  <c r="R27" i="20"/>
  <c r="R11" i="20"/>
  <c r="R233" i="20"/>
  <c r="R217" i="20"/>
  <c r="R201" i="20"/>
  <c r="R185" i="20"/>
  <c r="R169" i="20"/>
  <c r="R153" i="20"/>
  <c r="R137" i="20"/>
  <c r="R121" i="20"/>
  <c r="R105" i="20"/>
  <c r="R90" i="20"/>
  <c r="R74" i="20"/>
  <c r="R58" i="20"/>
  <c r="R42" i="20"/>
  <c r="R26" i="20"/>
  <c r="R10" i="20"/>
  <c r="R232" i="20"/>
  <c r="R216" i="20"/>
  <c r="R200" i="20"/>
  <c r="R184" i="20"/>
  <c r="R168" i="20"/>
  <c r="R152" i="20"/>
  <c r="R136" i="20"/>
  <c r="R120" i="20"/>
  <c r="R104" i="20"/>
  <c r="R89" i="20"/>
  <c r="R73" i="20"/>
  <c r="R57" i="20"/>
  <c r="R41" i="20"/>
  <c r="R25" i="20"/>
  <c r="R9" i="20"/>
  <c r="R231" i="20"/>
  <c r="R215" i="20"/>
  <c r="R199" i="20"/>
  <c r="R183" i="20"/>
  <c r="R167" i="20"/>
  <c r="R151" i="20"/>
  <c r="R135" i="20"/>
  <c r="R119" i="20"/>
  <c r="R103" i="20"/>
  <c r="R88" i="20"/>
  <c r="R72" i="20"/>
  <c r="R56" i="20"/>
  <c r="R40" i="20"/>
  <c r="R24" i="20"/>
  <c r="R8" i="20"/>
  <c r="R230" i="20"/>
  <c r="R214" i="20"/>
  <c r="R198" i="20"/>
  <c r="R182" i="20"/>
  <c r="R166" i="20"/>
  <c r="R150" i="20"/>
  <c r="R134" i="20"/>
  <c r="R118" i="20"/>
  <c r="R102" i="20"/>
  <c r="R87" i="20"/>
  <c r="R71" i="20"/>
  <c r="R55" i="20"/>
  <c r="R39" i="20"/>
  <c r="R23" i="20"/>
  <c r="R7" i="20"/>
  <c r="R229" i="20"/>
  <c r="R213" i="20"/>
  <c r="R197" i="20"/>
  <c r="R181" i="20"/>
  <c r="R165" i="20"/>
  <c r="R149" i="20"/>
  <c r="R133" i="20"/>
  <c r="R117" i="20"/>
  <c r="R101" i="20"/>
  <c r="R86" i="20"/>
  <c r="R70" i="20"/>
  <c r="R54" i="20"/>
  <c r="R38" i="20"/>
  <c r="R22" i="20"/>
  <c r="R6" i="20"/>
  <c r="R228" i="20"/>
  <c r="R212" i="20"/>
  <c r="R196" i="20"/>
  <c r="R180" i="20"/>
  <c r="R164" i="20"/>
  <c r="R148" i="20"/>
  <c r="R132" i="20"/>
  <c r="R116" i="20"/>
  <c r="R100" i="20"/>
  <c r="R85" i="20"/>
  <c r="R69" i="20"/>
  <c r="R53" i="20"/>
  <c r="R37" i="20"/>
  <c r="R21" i="20"/>
  <c r="R5" i="20"/>
  <c r="R227" i="20"/>
  <c r="R211" i="20"/>
  <c r="R195" i="20"/>
  <c r="R179" i="20"/>
  <c r="R163" i="20"/>
  <c r="R147" i="20"/>
  <c r="R131" i="20"/>
  <c r="R115" i="20"/>
  <c r="R99" i="20"/>
  <c r="R84" i="20"/>
  <c r="R68" i="20"/>
  <c r="R52" i="20"/>
  <c r="R36" i="20"/>
  <c r="R20" i="20"/>
  <c r="R4" i="20"/>
  <c r="R226" i="20"/>
  <c r="R210" i="20"/>
  <c r="R194" i="20"/>
  <c r="R178" i="20"/>
  <c r="R162" i="20"/>
  <c r="R146" i="20"/>
  <c r="R130" i="20"/>
  <c r="R114" i="20"/>
  <c r="R83" i="20"/>
  <c r="R67" i="20"/>
  <c r="R51" i="20"/>
  <c r="R35" i="20"/>
  <c r="R19" i="20"/>
  <c r="R3" i="20"/>
  <c r="Q222" i="20"/>
  <c r="Q206" i="20"/>
  <c r="Q174" i="20"/>
  <c r="Q158" i="20"/>
  <c r="Q142" i="20"/>
  <c r="Q110" i="20"/>
  <c r="Q95" i="20"/>
  <c r="Q63" i="20"/>
  <c r="Q47" i="20"/>
  <c r="Q31" i="20"/>
  <c r="Q15" i="20"/>
  <c r="Q81" i="20"/>
  <c r="Q221" i="20"/>
  <c r="Q189" i="20"/>
  <c r="Q157" i="20"/>
  <c r="Q141" i="20"/>
  <c r="Q125" i="20"/>
  <c r="Q94" i="20"/>
  <c r="Q78" i="20"/>
  <c r="Q62" i="20"/>
  <c r="Q46" i="20"/>
  <c r="Q30" i="20"/>
  <c r="Q14" i="20"/>
  <c r="Q13" i="20"/>
  <c r="Q224" i="20"/>
  <c r="Q192" i="20"/>
  <c r="Q160" i="20"/>
  <c r="Q128" i="20"/>
  <c r="Q97" i="20"/>
  <c r="Q49" i="20"/>
  <c r="Q33" i="20"/>
  <c r="Q223" i="20"/>
  <c r="Q191" i="20"/>
  <c r="Q159" i="20"/>
  <c r="Q16" i="20"/>
  <c r="Q79" i="20"/>
  <c r="Q109" i="20"/>
  <c r="Q236" i="20"/>
  <c r="Q220" i="20"/>
  <c r="Q204" i="20"/>
  <c r="Q188" i="20"/>
  <c r="Q172" i="20"/>
  <c r="Q156" i="20"/>
  <c r="Q140" i="20"/>
  <c r="Q124" i="20"/>
  <c r="Q108" i="20"/>
  <c r="Q93" i="20"/>
  <c r="Q77" i="20"/>
  <c r="Q61" i="20"/>
  <c r="Q45" i="20"/>
  <c r="Q29" i="20"/>
  <c r="Q235" i="20"/>
  <c r="Q219" i="20"/>
  <c r="Q203" i="20"/>
  <c r="Q187" i="20"/>
  <c r="Q171" i="20"/>
  <c r="Q155" i="20"/>
  <c r="Q139" i="20"/>
  <c r="Q123" i="20"/>
  <c r="Q107" i="20"/>
  <c r="Q92" i="20"/>
  <c r="Q76" i="20"/>
  <c r="Q60" i="20"/>
  <c r="Q44" i="20"/>
  <c r="Q28" i="20"/>
  <c r="Q12" i="20"/>
  <c r="Q96" i="20"/>
  <c r="Q234" i="20"/>
  <c r="Q218" i="20"/>
  <c r="Q202" i="20"/>
  <c r="Q186" i="20"/>
  <c r="Q170" i="20"/>
  <c r="Q154" i="20"/>
  <c r="Q138" i="20"/>
  <c r="Q122" i="20"/>
  <c r="Q106" i="20"/>
  <c r="Q91" i="20"/>
  <c r="Q75" i="20"/>
  <c r="Q59" i="20"/>
  <c r="Q43" i="20"/>
  <c r="Q27" i="20"/>
  <c r="Q11" i="20"/>
  <c r="Q80" i="20"/>
  <c r="Q233" i="20"/>
  <c r="Q217" i="20"/>
  <c r="Q201" i="20"/>
  <c r="Q185" i="20"/>
  <c r="Q169" i="20"/>
  <c r="Q153" i="20"/>
  <c r="Q137" i="20"/>
  <c r="Q121" i="20"/>
  <c r="Q105" i="20"/>
  <c r="Q90" i="20"/>
  <c r="Q74" i="20"/>
  <c r="Q58" i="20"/>
  <c r="Q42" i="20"/>
  <c r="Q26" i="20"/>
  <c r="Q10" i="20"/>
  <c r="Q64" i="20"/>
  <c r="Q232" i="20"/>
  <c r="Q216" i="20"/>
  <c r="Q200" i="20"/>
  <c r="Q184" i="20"/>
  <c r="Q168" i="20"/>
  <c r="Q152" i="20"/>
  <c r="Q136" i="20"/>
  <c r="Q120" i="20"/>
  <c r="Q104" i="20"/>
  <c r="Q89" i="20"/>
  <c r="Q73" i="20"/>
  <c r="Q57" i="20"/>
  <c r="Q41" i="20"/>
  <c r="Q25" i="20"/>
  <c r="Q9" i="20"/>
  <c r="Q143" i="20"/>
  <c r="Q231" i="20"/>
  <c r="Q215" i="20"/>
  <c r="Q199" i="20"/>
  <c r="Q183" i="20"/>
  <c r="Q167" i="20"/>
  <c r="Q151" i="20"/>
  <c r="Q135" i="20"/>
  <c r="Q119" i="20"/>
  <c r="Q103" i="20"/>
  <c r="Q88" i="20"/>
  <c r="Q72" i="20"/>
  <c r="Q56" i="20"/>
  <c r="Q40" i="20"/>
  <c r="Q24" i="20"/>
  <c r="Q8" i="20"/>
  <c r="Q208" i="20"/>
  <c r="Q176" i="20"/>
  <c r="Q144" i="20"/>
  <c r="Q112" i="20"/>
  <c r="Q65" i="20"/>
  <c r="Q17" i="20"/>
  <c r="Q48" i="20"/>
  <c r="Q190" i="20"/>
  <c r="Q205" i="20"/>
  <c r="Q230" i="20"/>
  <c r="Q214" i="20"/>
  <c r="Q198" i="20"/>
  <c r="Q182" i="20"/>
  <c r="Q166" i="20"/>
  <c r="Q150" i="20"/>
  <c r="Q134" i="20"/>
  <c r="Q118" i="20"/>
  <c r="Q102" i="20"/>
  <c r="Q87" i="20"/>
  <c r="Q71" i="20"/>
  <c r="Q55" i="20"/>
  <c r="Q39" i="20"/>
  <c r="Q23" i="20"/>
  <c r="Q7" i="20"/>
  <c r="Q207" i="20"/>
  <c r="Q175" i="20"/>
  <c r="Q32" i="20"/>
  <c r="Q126" i="20"/>
  <c r="Q173" i="20"/>
  <c r="Q229" i="20"/>
  <c r="Q213" i="20"/>
  <c r="Q197" i="20"/>
  <c r="Q181" i="20"/>
  <c r="Q165" i="20"/>
  <c r="Q149" i="20"/>
  <c r="Q133" i="20"/>
  <c r="Q117" i="20"/>
  <c r="Q101" i="20"/>
  <c r="Q86" i="20"/>
  <c r="Q70" i="20"/>
  <c r="Q54" i="20"/>
  <c r="Q38" i="20"/>
  <c r="Q22" i="20"/>
  <c r="Q6" i="20"/>
  <c r="Q127" i="20"/>
  <c r="Q228" i="20"/>
  <c r="Q212" i="20"/>
  <c r="Q196" i="20"/>
  <c r="Q180" i="20"/>
  <c r="Q164" i="20"/>
  <c r="Q148" i="20"/>
  <c r="Q132" i="20"/>
  <c r="Q116" i="20"/>
  <c r="Q100" i="20"/>
  <c r="Q85" i="20"/>
  <c r="Q69" i="20"/>
  <c r="Q53" i="20"/>
  <c r="Q37" i="20"/>
  <c r="Q21" i="20"/>
  <c r="Q5" i="20"/>
  <c r="Q111" i="20"/>
  <c r="Q227" i="20"/>
  <c r="Q211" i="20"/>
  <c r="Q195" i="20"/>
  <c r="Q179" i="20"/>
  <c r="Q163" i="20"/>
  <c r="Q147" i="20"/>
  <c r="Q131" i="20"/>
  <c r="Q115" i="20"/>
  <c r="Q99" i="20"/>
  <c r="Q84" i="20"/>
  <c r="Q68" i="20"/>
  <c r="Q52" i="20"/>
  <c r="Q36" i="20"/>
  <c r="Q20" i="20"/>
  <c r="Q4" i="20"/>
  <c r="Q226" i="20"/>
  <c r="Q210" i="20"/>
  <c r="Q194" i="20"/>
  <c r="Q178" i="20"/>
  <c r="Q162" i="20"/>
  <c r="Q146" i="20"/>
  <c r="Q130" i="20"/>
  <c r="Q114" i="20"/>
  <c r="Q83" i="20"/>
  <c r="Q67" i="20"/>
  <c r="Q51" i="20"/>
  <c r="Q35" i="20"/>
  <c r="Q19" i="20"/>
  <c r="Q3" i="20"/>
  <c r="Q225" i="20"/>
  <c r="Q209" i="20"/>
  <c r="Q193" i="20"/>
  <c r="Q177" i="20"/>
  <c r="Q161" i="20"/>
  <c r="Q145" i="20"/>
  <c r="Q129" i="20"/>
  <c r="Q113" i="20"/>
  <c r="Q98" i="20"/>
  <c r="Q82" i="20"/>
  <c r="Q66" i="20"/>
  <c r="Q50" i="20"/>
  <c r="Q34" i="20"/>
  <c r="Q18" i="20"/>
  <c r="J222" i="20"/>
  <c r="J15" i="20"/>
  <c r="J31" i="20"/>
  <c r="J47" i="20"/>
  <c r="J63" i="20"/>
  <c r="J79" i="20"/>
  <c r="J94" i="20"/>
  <c r="J109" i="20"/>
  <c r="J125" i="20"/>
  <c r="J141" i="20"/>
  <c r="J157" i="20"/>
  <c r="J173" i="20"/>
  <c r="J189" i="20"/>
  <c r="J205" i="20"/>
  <c r="J221" i="20"/>
  <c r="J17" i="20"/>
  <c r="J33" i="20"/>
  <c r="J49" i="20"/>
  <c r="J65" i="20"/>
  <c r="J81" i="20"/>
  <c r="J96" i="20"/>
  <c r="J111" i="20"/>
  <c r="J127" i="20"/>
  <c r="J143" i="20"/>
  <c r="J159" i="20"/>
  <c r="J175" i="20"/>
  <c r="J191" i="20"/>
  <c r="J207" i="20"/>
  <c r="J223" i="20"/>
  <c r="J16" i="20"/>
  <c r="J32" i="20"/>
  <c r="J48" i="20"/>
  <c r="J64" i="20"/>
  <c r="J80" i="20"/>
  <c r="J95" i="20"/>
  <c r="J110" i="20"/>
  <c r="J126" i="20"/>
  <c r="J142" i="20"/>
  <c r="J158" i="20"/>
  <c r="J174" i="20"/>
  <c r="J190" i="20"/>
  <c r="J206" i="20"/>
  <c r="J13" i="20"/>
  <c r="J204" i="20"/>
  <c r="J14" i="20"/>
  <c r="J203" i="20"/>
  <c r="J155" i="20"/>
  <c r="J107" i="20"/>
  <c r="J29" i="20"/>
  <c r="J234" i="20"/>
  <c r="J218" i="20"/>
  <c r="J202" i="20"/>
  <c r="J186" i="20"/>
  <c r="J170" i="20"/>
  <c r="J154" i="20"/>
  <c r="J138" i="20"/>
  <c r="J122" i="20"/>
  <c r="J106" i="20"/>
  <c r="J91" i="20"/>
  <c r="J76" i="20"/>
  <c r="J60" i="20"/>
  <c r="J44" i="20"/>
  <c r="J28" i="20"/>
  <c r="J12" i="20"/>
  <c r="J188" i="20"/>
  <c r="J30" i="20"/>
  <c r="J187" i="20"/>
  <c r="J139" i="20"/>
  <c r="J45" i="20"/>
  <c r="J233" i="20"/>
  <c r="J217" i="20"/>
  <c r="J201" i="20"/>
  <c r="J185" i="20"/>
  <c r="J169" i="20"/>
  <c r="J153" i="20"/>
  <c r="J137" i="20"/>
  <c r="J121" i="20"/>
  <c r="J105" i="20"/>
  <c r="J90" i="20"/>
  <c r="J75" i="20"/>
  <c r="J59" i="20"/>
  <c r="J43" i="20"/>
  <c r="J27" i="20"/>
  <c r="J236" i="20"/>
  <c r="J46" i="20"/>
  <c r="J235" i="20"/>
  <c r="J77" i="20"/>
  <c r="J232" i="20"/>
  <c r="J216" i="20"/>
  <c r="J200" i="20"/>
  <c r="J184" i="20"/>
  <c r="J168" i="20"/>
  <c r="J152" i="20"/>
  <c r="J136" i="20"/>
  <c r="J120" i="20"/>
  <c r="J104" i="20"/>
  <c r="J89" i="20"/>
  <c r="J74" i="20"/>
  <c r="J58" i="20"/>
  <c r="J42" i="20"/>
  <c r="J26" i="20"/>
  <c r="J11" i="20"/>
  <c r="J220" i="20"/>
  <c r="J62" i="20"/>
  <c r="J219" i="20"/>
  <c r="J171" i="20"/>
  <c r="J123" i="20"/>
  <c r="J92" i="20"/>
  <c r="J61" i="20"/>
  <c r="J231" i="20"/>
  <c r="J215" i="20"/>
  <c r="J199" i="20"/>
  <c r="J183" i="20"/>
  <c r="J167" i="20"/>
  <c r="J151" i="20"/>
  <c r="J135" i="20"/>
  <c r="J119" i="20"/>
  <c r="J103" i="20"/>
  <c r="J88" i="20"/>
  <c r="J73" i="20"/>
  <c r="J57" i="20"/>
  <c r="J41" i="20"/>
  <c r="J25" i="20"/>
  <c r="J10" i="20"/>
  <c r="J156" i="20"/>
  <c r="J230" i="20"/>
  <c r="J214" i="20"/>
  <c r="J198" i="20"/>
  <c r="J182" i="20"/>
  <c r="J166" i="20"/>
  <c r="J150" i="20"/>
  <c r="J134" i="20"/>
  <c r="J118" i="20"/>
  <c r="J102" i="20"/>
  <c r="J87" i="20"/>
  <c r="J72" i="20"/>
  <c r="J56" i="20"/>
  <c r="J40" i="20"/>
  <c r="J24" i="20"/>
  <c r="J9" i="20"/>
  <c r="J78" i="20"/>
  <c r="J229" i="20"/>
  <c r="J213" i="20"/>
  <c r="J197" i="20"/>
  <c r="J181" i="20"/>
  <c r="J165" i="20"/>
  <c r="J149" i="20"/>
  <c r="J133" i="20"/>
  <c r="J117" i="20"/>
  <c r="J101" i="20"/>
  <c r="J86" i="20"/>
  <c r="J71" i="20"/>
  <c r="J55" i="20"/>
  <c r="J39" i="20"/>
  <c r="J23" i="20"/>
  <c r="J8" i="20"/>
  <c r="J172" i="20"/>
  <c r="J228" i="20"/>
  <c r="J212" i="20"/>
  <c r="J196" i="20"/>
  <c r="J180" i="20"/>
  <c r="J164" i="20"/>
  <c r="J148" i="20"/>
  <c r="J132" i="20"/>
  <c r="J116" i="20"/>
  <c r="J100" i="20"/>
  <c r="Q243" i="20"/>
  <c r="J70" i="20"/>
  <c r="J54" i="20"/>
  <c r="J38" i="20"/>
  <c r="J22" i="20"/>
  <c r="J7" i="20"/>
  <c r="J108" i="20"/>
  <c r="J227" i="20"/>
  <c r="J211" i="20"/>
  <c r="J195" i="20"/>
  <c r="J179" i="20"/>
  <c r="J163" i="20"/>
  <c r="J147" i="20"/>
  <c r="J131" i="20"/>
  <c r="J115" i="20"/>
  <c r="J99" i="20"/>
  <c r="J85" i="20"/>
  <c r="J69" i="20"/>
  <c r="J53" i="20"/>
  <c r="J37" i="20"/>
  <c r="J21" i="20"/>
  <c r="J6" i="20"/>
  <c r="J93" i="20"/>
  <c r="J226" i="20"/>
  <c r="J210" i="20"/>
  <c r="J194" i="20"/>
  <c r="J178" i="20"/>
  <c r="J162" i="20"/>
  <c r="J146" i="20"/>
  <c r="J130" i="20"/>
  <c r="J114" i="20"/>
  <c r="J84" i="20"/>
  <c r="J68" i="20"/>
  <c r="J52" i="20"/>
  <c r="J36" i="20"/>
  <c r="J20" i="20"/>
  <c r="J5" i="20"/>
  <c r="J124" i="20"/>
  <c r="J225" i="20"/>
  <c r="J209" i="20"/>
  <c r="J193" i="20"/>
  <c r="J177" i="20"/>
  <c r="J161" i="20"/>
  <c r="J145" i="20"/>
  <c r="J129" i="20"/>
  <c r="J113" i="20"/>
  <c r="J98" i="20"/>
  <c r="J83" i="20"/>
  <c r="J67" i="20"/>
  <c r="J51" i="20"/>
  <c r="J35" i="20"/>
  <c r="J19" i="20"/>
  <c r="J4" i="20"/>
  <c r="J140" i="20"/>
  <c r="J224" i="20"/>
  <c r="J208" i="20"/>
  <c r="J192" i="20"/>
  <c r="J176" i="20"/>
  <c r="J160" i="20"/>
  <c r="J144" i="20"/>
  <c r="J128" i="20"/>
  <c r="J112" i="20"/>
  <c r="J97" i="20"/>
  <c r="J82" i="20"/>
  <c r="J66" i="20"/>
  <c r="J50" i="20"/>
  <c r="J34" i="20"/>
  <c r="J18" i="20"/>
  <c r="J3" i="20"/>
  <c r="K28" i="20"/>
  <c r="K146" i="20"/>
  <c r="K186" i="20"/>
  <c r="K10" i="20"/>
  <c r="K176" i="20"/>
  <c r="K160" i="20"/>
  <c r="K144" i="20"/>
  <c r="K128" i="20"/>
  <c r="K112" i="20"/>
  <c r="K97" i="20"/>
  <c r="K82" i="20"/>
  <c r="K66" i="20"/>
  <c r="K50" i="20"/>
  <c r="K34" i="20"/>
  <c r="K18" i="20"/>
  <c r="K184" i="20"/>
  <c r="K222" i="20"/>
  <c r="K206" i="20"/>
  <c r="K44" i="20"/>
  <c r="K162" i="20"/>
  <c r="K224" i="20"/>
  <c r="K9" i="20"/>
  <c r="K175" i="20"/>
  <c r="K159" i="20"/>
  <c r="K143" i="20"/>
  <c r="K127" i="20"/>
  <c r="K111" i="20"/>
  <c r="K96" i="20"/>
  <c r="K81" i="20"/>
  <c r="K65" i="20"/>
  <c r="K49" i="20"/>
  <c r="K33" i="20"/>
  <c r="K17" i="20"/>
  <c r="K221" i="20"/>
  <c r="K205" i="20"/>
  <c r="K130" i="20"/>
  <c r="K114" i="20"/>
  <c r="K84" i="20"/>
  <c r="K52" i="20"/>
  <c r="K8" i="20"/>
  <c r="K174" i="20"/>
  <c r="K158" i="20"/>
  <c r="K142" i="20"/>
  <c r="K126" i="20"/>
  <c r="K110" i="20"/>
  <c r="K95" i="20"/>
  <c r="K80" i="20"/>
  <c r="K64" i="20"/>
  <c r="K48" i="20"/>
  <c r="K32" i="20"/>
  <c r="K16" i="20"/>
  <c r="K236" i="20"/>
  <c r="K220" i="20"/>
  <c r="K204" i="20"/>
  <c r="K232" i="20"/>
  <c r="K36" i="20"/>
  <c r="K7" i="20"/>
  <c r="K173" i="20"/>
  <c r="K157" i="20"/>
  <c r="K141" i="20"/>
  <c r="K125" i="20"/>
  <c r="K109" i="20"/>
  <c r="K94" i="20"/>
  <c r="K79" i="20"/>
  <c r="K63" i="20"/>
  <c r="K47" i="20"/>
  <c r="K31" i="20"/>
  <c r="K15" i="20"/>
  <c r="K235" i="20"/>
  <c r="K219" i="20"/>
  <c r="K203" i="20"/>
  <c r="K138" i="20"/>
  <c r="K68" i="20"/>
  <c r="K6" i="20"/>
  <c r="K172" i="20"/>
  <c r="K156" i="20"/>
  <c r="K140" i="20"/>
  <c r="K124" i="20"/>
  <c r="K108" i="20"/>
  <c r="K93" i="20"/>
  <c r="K78" i="20"/>
  <c r="K62" i="20"/>
  <c r="K46" i="20"/>
  <c r="K30" i="20"/>
  <c r="K14" i="20"/>
  <c r="K234" i="20"/>
  <c r="K218" i="20"/>
  <c r="K202" i="20"/>
  <c r="K20" i="20"/>
  <c r="K5" i="20"/>
  <c r="K171" i="20"/>
  <c r="K155" i="20"/>
  <c r="K139" i="20"/>
  <c r="K123" i="20"/>
  <c r="K107" i="20"/>
  <c r="K92" i="20"/>
  <c r="K77" i="20"/>
  <c r="K61" i="20"/>
  <c r="K45" i="20"/>
  <c r="K29" i="20"/>
  <c r="K13" i="20"/>
  <c r="K233" i="20"/>
  <c r="K217" i="20"/>
  <c r="K201" i="20"/>
  <c r="K200" i="20"/>
  <c r="K199" i="20"/>
  <c r="K170" i="20"/>
  <c r="K154" i="20"/>
  <c r="K122" i="20"/>
  <c r="K216" i="20"/>
  <c r="K169" i="20"/>
  <c r="K153" i="20"/>
  <c r="K137" i="20"/>
  <c r="K121" i="20"/>
  <c r="K105" i="20"/>
  <c r="K90" i="20"/>
  <c r="K75" i="20"/>
  <c r="K59" i="20"/>
  <c r="K43" i="20"/>
  <c r="K27" i="20"/>
  <c r="K231" i="20"/>
  <c r="K215" i="20"/>
  <c r="K3" i="20"/>
  <c r="K168" i="20"/>
  <c r="K152" i="20"/>
  <c r="K136" i="20"/>
  <c r="K120" i="20"/>
  <c r="K104" i="20"/>
  <c r="K89" i="20"/>
  <c r="K74" i="20"/>
  <c r="K58" i="20"/>
  <c r="K42" i="20"/>
  <c r="K26" i="20"/>
  <c r="K192" i="20"/>
  <c r="K230" i="20"/>
  <c r="K214" i="20"/>
  <c r="K198" i="20"/>
  <c r="K197" i="20"/>
  <c r="K91" i="20"/>
  <c r="K25" i="20"/>
  <c r="K182" i="20"/>
  <c r="K166" i="20"/>
  <c r="K150" i="20"/>
  <c r="K134" i="20"/>
  <c r="K118" i="20"/>
  <c r="K102" i="20"/>
  <c r="K87" i="20"/>
  <c r="K72" i="20"/>
  <c r="K56" i="20"/>
  <c r="K40" i="20"/>
  <c r="K24" i="20"/>
  <c r="K190" i="20"/>
  <c r="K228" i="20"/>
  <c r="K212" i="20"/>
  <c r="K196" i="20"/>
  <c r="K106" i="20"/>
  <c r="K191" i="20"/>
  <c r="K181" i="20"/>
  <c r="K165" i="20"/>
  <c r="K149" i="20"/>
  <c r="K133" i="20"/>
  <c r="K117" i="20"/>
  <c r="K101" i="20"/>
  <c r="K86" i="20"/>
  <c r="K71" i="20"/>
  <c r="K55" i="20"/>
  <c r="K39" i="20"/>
  <c r="K23" i="20"/>
  <c r="K189" i="20"/>
  <c r="K227" i="20"/>
  <c r="K211" i="20"/>
  <c r="K195" i="20"/>
  <c r="K4" i="20"/>
  <c r="K12" i="20"/>
  <c r="K167" i="20"/>
  <c r="K135" i="20"/>
  <c r="K119" i="20"/>
  <c r="K88" i="20"/>
  <c r="K73" i="20"/>
  <c r="K57" i="20"/>
  <c r="K41" i="20"/>
  <c r="K229" i="20"/>
  <c r="K180" i="20"/>
  <c r="K164" i="20"/>
  <c r="K148" i="20"/>
  <c r="K132" i="20"/>
  <c r="K116" i="20"/>
  <c r="K100" i="20"/>
  <c r="R243" i="20"/>
  <c r="K70" i="20"/>
  <c r="K54" i="20"/>
  <c r="K38" i="20"/>
  <c r="K22" i="20"/>
  <c r="K188" i="20"/>
  <c r="K226" i="20"/>
  <c r="K210" i="20"/>
  <c r="K194" i="20"/>
  <c r="K60" i="20"/>
  <c r="K183" i="20"/>
  <c r="K151" i="20"/>
  <c r="K103" i="20"/>
  <c r="K213" i="20"/>
  <c r="K179" i="20"/>
  <c r="K163" i="20"/>
  <c r="K147" i="20"/>
  <c r="K131" i="20"/>
  <c r="K115" i="20"/>
  <c r="K99" i="20"/>
  <c r="K85" i="20"/>
  <c r="K69" i="20"/>
  <c r="K53" i="20"/>
  <c r="K37" i="20"/>
  <c r="K21" i="20"/>
  <c r="K187" i="20"/>
  <c r="K225" i="20"/>
  <c r="K209" i="20"/>
  <c r="K193" i="20"/>
  <c r="K76" i="20"/>
  <c r="K178" i="20"/>
  <c r="K208" i="20"/>
  <c r="K11" i="20"/>
  <c r="K177" i="20"/>
  <c r="K161" i="20"/>
  <c r="K145" i="20"/>
  <c r="K129" i="20"/>
  <c r="K113" i="20"/>
  <c r="K98" i="20"/>
  <c r="K83" i="20"/>
  <c r="K67" i="20"/>
  <c r="K51" i="20"/>
  <c r="K35" i="20"/>
  <c r="K19" i="20"/>
  <c r="K185" i="20"/>
  <c r="K223" i="20"/>
  <c r="K207" i="20"/>
  <c r="K2" i="20"/>
  <c r="K14" i="15"/>
  <c r="J3" i="15"/>
  <c r="K3" i="15"/>
  <c r="J176" i="15"/>
  <c r="K176" i="15"/>
  <c r="N3" i="15"/>
  <c r="O3" i="15"/>
  <c r="N176" i="15"/>
  <c r="O176" i="15"/>
  <c r="O18" i="15"/>
  <c r="J91" i="15"/>
  <c r="J44" i="15"/>
  <c r="J13" i="15"/>
  <c r="K167" i="15"/>
  <c r="K151" i="15"/>
  <c r="K135" i="15"/>
  <c r="K103" i="15"/>
  <c r="K72" i="15"/>
  <c r="K25" i="15"/>
  <c r="K9" i="15"/>
  <c r="N150" i="15"/>
  <c r="N134" i="15"/>
  <c r="N118" i="15"/>
  <c r="N102" i="15"/>
  <c r="N86" i="15"/>
  <c r="N71" i="15"/>
  <c r="N55" i="15"/>
  <c r="N39" i="15"/>
  <c r="N24" i="15"/>
  <c r="N8" i="15"/>
  <c r="O160" i="15"/>
  <c r="O144" i="15"/>
  <c r="O128" i="15"/>
  <c r="O112" i="15"/>
  <c r="O96" i="15"/>
  <c r="O65" i="15"/>
  <c r="O34" i="15"/>
  <c r="J170" i="15"/>
  <c r="J122" i="15"/>
  <c r="J43" i="15"/>
  <c r="K166" i="15"/>
  <c r="K134" i="15"/>
  <c r="K102" i="15"/>
  <c r="K71" i="15"/>
  <c r="K55" i="15"/>
  <c r="K39" i="15"/>
  <c r="K24" i="15"/>
  <c r="K8" i="15"/>
  <c r="N165" i="15"/>
  <c r="N149" i="15"/>
  <c r="N133" i="15"/>
  <c r="N117" i="15"/>
  <c r="N101" i="15"/>
  <c r="N85" i="15"/>
  <c r="N70" i="15"/>
  <c r="N54" i="15"/>
  <c r="N38" i="15"/>
  <c r="N23" i="15"/>
  <c r="N7" i="15"/>
  <c r="O159" i="15"/>
  <c r="O143" i="15"/>
  <c r="O95" i="15"/>
  <c r="O79" i="15"/>
  <c r="O64" i="15"/>
  <c r="O48" i="15"/>
  <c r="O33" i="15"/>
  <c r="O17" i="15"/>
  <c r="O49" i="15"/>
  <c r="J138" i="15"/>
  <c r="J106" i="15"/>
  <c r="J74" i="15"/>
  <c r="J28" i="15"/>
  <c r="K150" i="15"/>
  <c r="K86" i="15"/>
  <c r="O111" i="15"/>
  <c r="J169" i="15"/>
  <c r="J153" i="15"/>
  <c r="J137" i="15"/>
  <c r="J121" i="15"/>
  <c r="J105" i="15"/>
  <c r="J89" i="15"/>
  <c r="J73" i="15"/>
  <c r="J58" i="15"/>
  <c r="J42" i="15"/>
  <c r="J27" i="15"/>
  <c r="J11" i="15"/>
  <c r="K165" i="15"/>
  <c r="K149" i="15"/>
  <c r="K133" i="15"/>
  <c r="K117" i="15"/>
  <c r="K101" i="15"/>
  <c r="K85" i="15"/>
  <c r="K70" i="15"/>
  <c r="K54" i="15"/>
  <c r="K38" i="15"/>
  <c r="K23" i="15"/>
  <c r="K7" i="15"/>
  <c r="N164" i="15"/>
  <c r="N148" i="15"/>
  <c r="N132" i="15"/>
  <c r="N116" i="15"/>
  <c r="N100" i="15"/>
  <c r="N84" i="15"/>
  <c r="N69" i="15"/>
  <c r="N53" i="15"/>
  <c r="N37" i="15"/>
  <c r="N22" i="15"/>
  <c r="N6" i="15"/>
  <c r="O158" i="15"/>
  <c r="O142" i="15"/>
  <c r="O126" i="15"/>
  <c r="O110" i="15"/>
  <c r="O94" i="15"/>
  <c r="O78" i="15"/>
  <c r="O63" i="15"/>
  <c r="O47" i="15"/>
  <c r="O32" i="15"/>
  <c r="O16" i="15"/>
  <c r="O80" i="15"/>
  <c r="J154" i="15"/>
  <c r="J90" i="15"/>
  <c r="J59" i="15"/>
  <c r="J12" i="15"/>
  <c r="K118" i="15"/>
  <c r="O127" i="15"/>
  <c r="J168" i="15"/>
  <c r="J152" i="15"/>
  <c r="J136" i="15"/>
  <c r="J120" i="15"/>
  <c r="J104" i="15"/>
  <c r="J88" i="15"/>
  <c r="J177" i="15"/>
  <c r="J57" i="15"/>
  <c r="J41" i="15"/>
  <c r="J26" i="15"/>
  <c r="J10" i="15"/>
  <c r="K164" i="15"/>
  <c r="K148" i="15"/>
  <c r="K132" i="15"/>
  <c r="K116" i="15"/>
  <c r="K100" i="15"/>
  <c r="K84" i="15"/>
  <c r="K69" i="15"/>
  <c r="K53" i="15"/>
  <c r="K37" i="15"/>
  <c r="K22" i="15"/>
  <c r="K6" i="15"/>
  <c r="N163" i="15"/>
  <c r="N147" i="15"/>
  <c r="N131" i="15"/>
  <c r="N115" i="15"/>
  <c r="N99" i="15"/>
  <c r="N83" i="15"/>
  <c r="N68" i="15"/>
  <c r="N52" i="15"/>
  <c r="N36" i="15"/>
  <c r="N21" i="15"/>
  <c r="N5" i="15"/>
  <c r="O157" i="15"/>
  <c r="O141" i="15"/>
  <c r="O125" i="15"/>
  <c r="O109" i="15"/>
  <c r="O93" i="15"/>
  <c r="O77" i="15"/>
  <c r="O62" i="15"/>
  <c r="O46" i="15"/>
  <c r="O31" i="15"/>
  <c r="O15" i="15"/>
  <c r="O14" i="15"/>
  <c r="J119" i="15"/>
  <c r="K163" i="15"/>
  <c r="K147" i="15"/>
  <c r="K131" i="15"/>
  <c r="K99" i="15"/>
  <c r="K36" i="15"/>
  <c r="K5" i="15"/>
  <c r="N162" i="15"/>
  <c r="N146" i="15"/>
  <c r="N130" i="15"/>
  <c r="N114" i="15"/>
  <c r="N98" i="15"/>
  <c r="N82" i="15"/>
  <c r="N67" i="15"/>
  <c r="N51" i="15"/>
  <c r="N35" i="15"/>
  <c r="N20" i="15"/>
  <c r="O172" i="15"/>
  <c r="O156" i="15"/>
  <c r="O140" i="15"/>
  <c r="O124" i="15"/>
  <c r="O108" i="15"/>
  <c r="O92" i="15"/>
  <c r="O76" i="15"/>
  <c r="O61" i="15"/>
  <c r="O45" i="15"/>
  <c r="O30" i="15"/>
  <c r="J166" i="15"/>
  <c r="J150" i="15"/>
  <c r="J134" i="15"/>
  <c r="J118" i="15"/>
  <c r="J102" i="15"/>
  <c r="J86" i="15"/>
  <c r="J71" i="15"/>
  <c r="J55" i="15"/>
  <c r="J39" i="15"/>
  <c r="J24" i="15"/>
  <c r="J8" i="15"/>
  <c r="K162" i="15"/>
  <c r="K146" i="15"/>
  <c r="K130" i="15"/>
  <c r="K114" i="15"/>
  <c r="K98" i="15"/>
  <c r="K82" i="15"/>
  <c r="K67" i="15"/>
  <c r="K51" i="15"/>
  <c r="K35" i="15"/>
  <c r="K20" i="15"/>
  <c r="K4" i="15"/>
  <c r="N161" i="15"/>
  <c r="N145" i="15"/>
  <c r="N129" i="15"/>
  <c r="N113" i="15"/>
  <c r="N97" i="15"/>
  <c r="N81" i="15"/>
  <c r="N66" i="15"/>
  <c r="N50" i="15"/>
  <c r="N19" i="15"/>
  <c r="O171" i="15"/>
  <c r="O155" i="15"/>
  <c r="O139" i="15"/>
  <c r="O123" i="15"/>
  <c r="O107" i="15"/>
  <c r="O91" i="15"/>
  <c r="O75" i="15"/>
  <c r="O60" i="15"/>
  <c r="O44" i="15"/>
  <c r="O29" i="15"/>
  <c r="O13" i="15"/>
  <c r="N160" i="15"/>
  <c r="N144" i="15"/>
  <c r="N128" i="15"/>
  <c r="N112" i="15"/>
  <c r="N96" i="15"/>
  <c r="N80" i="15"/>
  <c r="N65" i="15"/>
  <c r="N49" i="15"/>
  <c r="N34" i="15"/>
  <c r="N18" i="15"/>
  <c r="O170" i="15"/>
  <c r="O154" i="15"/>
  <c r="O138" i="15"/>
  <c r="O122" i="15"/>
  <c r="O106" i="15"/>
  <c r="O90" i="15"/>
  <c r="O74" i="15"/>
  <c r="O59" i="15"/>
  <c r="O43" i="15"/>
  <c r="O28" i="15"/>
  <c r="O12" i="15"/>
  <c r="N159" i="15"/>
  <c r="N143" i="15"/>
  <c r="N127" i="15"/>
  <c r="N111" i="15"/>
  <c r="N95" i="15"/>
  <c r="N79" i="15"/>
  <c r="N64" i="15"/>
  <c r="N48" i="15"/>
  <c r="N33" i="15"/>
  <c r="N17" i="15"/>
  <c r="O169" i="15"/>
  <c r="O153" i="15"/>
  <c r="O137" i="15"/>
  <c r="O121" i="15"/>
  <c r="O105" i="15"/>
  <c r="O89" i="15"/>
  <c r="O73" i="15"/>
  <c r="O58" i="15"/>
  <c r="O42" i="15"/>
  <c r="O27" i="15"/>
  <c r="O11" i="15"/>
  <c r="J107" i="15"/>
  <c r="J60" i="15"/>
  <c r="K40" i="15"/>
  <c r="J151" i="15"/>
  <c r="J72" i="15"/>
  <c r="J40" i="15"/>
  <c r="J9" i="15"/>
  <c r="K21" i="15"/>
  <c r="J149" i="15"/>
  <c r="J117" i="15"/>
  <c r="J85" i="15"/>
  <c r="J54" i="15"/>
  <c r="K161" i="15"/>
  <c r="K129" i="15"/>
  <c r="K97" i="15"/>
  <c r="K66" i="15"/>
  <c r="K19" i="15"/>
  <c r="J116" i="15"/>
  <c r="J53" i="15"/>
  <c r="J6" i="15"/>
  <c r="K128" i="15"/>
  <c r="K18" i="15"/>
  <c r="J163" i="15"/>
  <c r="J147" i="15"/>
  <c r="J131" i="15"/>
  <c r="J115" i="15"/>
  <c r="J99" i="15"/>
  <c r="J83" i="15"/>
  <c r="J68" i="15"/>
  <c r="J52" i="15"/>
  <c r="J36" i="15"/>
  <c r="J21" i="15"/>
  <c r="J5" i="15"/>
  <c r="K159" i="15"/>
  <c r="K143" i="15"/>
  <c r="K127" i="15"/>
  <c r="K111" i="15"/>
  <c r="K95" i="15"/>
  <c r="K79" i="15"/>
  <c r="K64" i="15"/>
  <c r="K48" i="15"/>
  <c r="K33" i="15"/>
  <c r="K17" i="15"/>
  <c r="N158" i="15"/>
  <c r="N142" i="15"/>
  <c r="N126" i="15"/>
  <c r="N110" i="15"/>
  <c r="N94" i="15"/>
  <c r="N78" i="15"/>
  <c r="N63" i="15"/>
  <c r="N47" i="15"/>
  <c r="N32" i="15"/>
  <c r="N16" i="15"/>
  <c r="O168" i="15"/>
  <c r="O152" i="15"/>
  <c r="O136" i="15"/>
  <c r="O120" i="15"/>
  <c r="O104" i="15"/>
  <c r="O88" i="15"/>
  <c r="O177" i="15"/>
  <c r="O57" i="15"/>
  <c r="O41" i="15"/>
  <c r="O26" i="15"/>
  <c r="O10" i="15"/>
  <c r="J155" i="15"/>
  <c r="J75" i="15"/>
  <c r="J29" i="15"/>
  <c r="N166" i="15"/>
  <c r="J87" i="15"/>
  <c r="J25" i="15"/>
  <c r="K68" i="15"/>
  <c r="J164" i="15"/>
  <c r="J132" i="15"/>
  <c r="J84" i="15"/>
  <c r="J37" i="15"/>
  <c r="K160" i="15"/>
  <c r="K112" i="15"/>
  <c r="K80" i="15"/>
  <c r="K34" i="15"/>
  <c r="J162" i="15"/>
  <c r="J146" i="15"/>
  <c r="J130" i="15"/>
  <c r="J114" i="15"/>
  <c r="J98" i="15"/>
  <c r="J82" i="15"/>
  <c r="J67" i="15"/>
  <c r="J51" i="15"/>
  <c r="J35" i="15"/>
  <c r="J20" i="15"/>
  <c r="J4" i="15"/>
  <c r="K158" i="15"/>
  <c r="K142" i="15"/>
  <c r="K126" i="15"/>
  <c r="K110" i="15"/>
  <c r="K94" i="15"/>
  <c r="K78" i="15"/>
  <c r="K63" i="15"/>
  <c r="K47" i="15"/>
  <c r="K32" i="15"/>
  <c r="K16" i="15"/>
  <c r="N157" i="15"/>
  <c r="N141" i="15"/>
  <c r="N125" i="15"/>
  <c r="N109" i="15"/>
  <c r="N93" i="15"/>
  <c r="N77" i="15"/>
  <c r="N62" i="15"/>
  <c r="N46" i="15"/>
  <c r="N31" i="15"/>
  <c r="N15" i="15"/>
  <c r="O167" i="15"/>
  <c r="O151" i="15"/>
  <c r="O135" i="15"/>
  <c r="O119" i="15"/>
  <c r="O103" i="15"/>
  <c r="O87" i="15"/>
  <c r="O72" i="15"/>
  <c r="O56" i="15"/>
  <c r="O40" i="15"/>
  <c r="O25" i="15"/>
  <c r="O9" i="15"/>
  <c r="J171" i="15"/>
  <c r="K119" i="15"/>
  <c r="J167" i="15"/>
  <c r="J56" i="15"/>
  <c r="K52" i="15"/>
  <c r="J165" i="15"/>
  <c r="J133" i="15"/>
  <c r="J101" i="15"/>
  <c r="J70" i="15"/>
  <c r="J23" i="15"/>
  <c r="K145" i="15"/>
  <c r="K113" i="15"/>
  <c r="K81" i="15"/>
  <c r="K50" i="15"/>
  <c r="J148" i="15"/>
  <c r="J100" i="15"/>
  <c r="J69" i="15"/>
  <c r="J22" i="15"/>
  <c r="K144" i="15"/>
  <c r="K96" i="15"/>
  <c r="K65" i="15"/>
  <c r="K49" i="15"/>
  <c r="J161" i="15"/>
  <c r="J145" i="15"/>
  <c r="J129" i="15"/>
  <c r="J113" i="15"/>
  <c r="J97" i="15"/>
  <c r="J81" i="15"/>
  <c r="J66" i="15"/>
  <c r="J50" i="15"/>
  <c r="J19" i="15"/>
  <c r="K157" i="15"/>
  <c r="K141" i="15"/>
  <c r="K125" i="15"/>
  <c r="K109" i="15"/>
  <c r="K93" i="15"/>
  <c r="K77" i="15"/>
  <c r="K62" i="15"/>
  <c r="K46" i="15"/>
  <c r="K31" i="15"/>
  <c r="K15" i="15"/>
  <c r="N172" i="15"/>
  <c r="N156" i="15"/>
  <c r="N140" i="15"/>
  <c r="N124" i="15"/>
  <c r="N108" i="15"/>
  <c r="N92" i="15"/>
  <c r="N76" i="15"/>
  <c r="N61" i="15"/>
  <c r="N45" i="15"/>
  <c r="N30" i="15"/>
  <c r="N14" i="15"/>
  <c r="O166" i="15"/>
  <c r="O150" i="15"/>
  <c r="O134" i="15"/>
  <c r="O118" i="15"/>
  <c r="O102" i="15"/>
  <c r="O86" i="15"/>
  <c r="O71" i="15"/>
  <c r="O55" i="15"/>
  <c r="O39" i="15"/>
  <c r="O24" i="15"/>
  <c r="O8" i="15"/>
  <c r="J160" i="15"/>
  <c r="J144" i="15"/>
  <c r="J128" i="15"/>
  <c r="J112" i="15"/>
  <c r="J96" i="15"/>
  <c r="J80" i="15"/>
  <c r="J65" i="15"/>
  <c r="J49" i="15"/>
  <c r="J34" i="15"/>
  <c r="J18" i="15"/>
  <c r="K172" i="15"/>
  <c r="K156" i="15"/>
  <c r="K140" i="15"/>
  <c r="K124" i="15"/>
  <c r="K108" i="15"/>
  <c r="K92" i="15"/>
  <c r="K76" i="15"/>
  <c r="K61" i="15"/>
  <c r="K45" i="15"/>
  <c r="K30" i="15"/>
  <c r="N171" i="15"/>
  <c r="N155" i="15"/>
  <c r="N139" i="15"/>
  <c r="N123" i="15"/>
  <c r="N107" i="15"/>
  <c r="N91" i="15"/>
  <c r="N75" i="15"/>
  <c r="N60" i="15"/>
  <c r="N44" i="15"/>
  <c r="N29" i="15"/>
  <c r="N13" i="15"/>
  <c r="O165" i="15"/>
  <c r="O149" i="15"/>
  <c r="O133" i="15"/>
  <c r="O117" i="15"/>
  <c r="O101" i="15"/>
  <c r="O85" i="15"/>
  <c r="O70" i="15"/>
  <c r="O54" i="15"/>
  <c r="O38" i="15"/>
  <c r="O23" i="15"/>
  <c r="O7" i="15"/>
  <c r="J159" i="15"/>
  <c r="J143" i="15"/>
  <c r="J127" i="15"/>
  <c r="J111" i="15"/>
  <c r="J95" i="15"/>
  <c r="J79" i="15"/>
  <c r="J64" i="15"/>
  <c r="J48" i="15"/>
  <c r="J33" i="15"/>
  <c r="J17" i="15"/>
  <c r="K171" i="15"/>
  <c r="K155" i="15"/>
  <c r="K139" i="15"/>
  <c r="K123" i="15"/>
  <c r="K107" i="15"/>
  <c r="K91" i="15"/>
  <c r="K75" i="15"/>
  <c r="K60" i="15"/>
  <c r="K44" i="15"/>
  <c r="K29" i="15"/>
  <c r="K13" i="15"/>
  <c r="N170" i="15"/>
  <c r="N154" i="15"/>
  <c r="N138" i="15"/>
  <c r="N122" i="15"/>
  <c r="N106" i="15"/>
  <c r="N90" i="15"/>
  <c r="N74" i="15"/>
  <c r="N59" i="15"/>
  <c r="N43" i="15"/>
  <c r="N28" i="15"/>
  <c r="N12" i="15"/>
  <c r="O164" i="15"/>
  <c r="O148" i="15"/>
  <c r="O132" i="15"/>
  <c r="O116" i="15"/>
  <c r="O100" i="15"/>
  <c r="O84" i="15"/>
  <c r="O69" i="15"/>
  <c r="O53" i="15"/>
  <c r="O37" i="15"/>
  <c r="O22" i="15"/>
  <c r="O6" i="15"/>
  <c r="J158" i="15"/>
  <c r="J142" i="15"/>
  <c r="J126" i="15"/>
  <c r="J110" i="15"/>
  <c r="J94" i="15"/>
  <c r="J78" i="15"/>
  <c r="J63" i="15"/>
  <c r="J47" i="15"/>
  <c r="J32" i="15"/>
  <c r="J16" i="15"/>
  <c r="K170" i="15"/>
  <c r="K154" i="15"/>
  <c r="K138" i="15"/>
  <c r="K122" i="15"/>
  <c r="K106" i="15"/>
  <c r="K90" i="15"/>
  <c r="K74" i="15"/>
  <c r="K59" i="15"/>
  <c r="K43" i="15"/>
  <c r="K28" i="15"/>
  <c r="K12" i="15"/>
  <c r="N169" i="15"/>
  <c r="N153" i="15"/>
  <c r="N137" i="15"/>
  <c r="N121" i="15"/>
  <c r="N105" i="15"/>
  <c r="N89" i="15"/>
  <c r="N73" i="15"/>
  <c r="N58" i="15"/>
  <c r="N42" i="15"/>
  <c r="N27" i="15"/>
  <c r="N11" i="15"/>
  <c r="O163" i="15"/>
  <c r="O147" i="15"/>
  <c r="O131" i="15"/>
  <c r="O115" i="15"/>
  <c r="O99" i="15"/>
  <c r="O83" i="15"/>
  <c r="O68" i="15"/>
  <c r="O52" i="15"/>
  <c r="O36" i="15"/>
  <c r="O21" i="15"/>
  <c r="O5" i="15"/>
  <c r="J139" i="15"/>
  <c r="K87" i="15"/>
  <c r="J135" i="15"/>
  <c r="K115" i="15"/>
  <c r="J7" i="15"/>
  <c r="J157" i="15"/>
  <c r="J141" i="15"/>
  <c r="J125" i="15"/>
  <c r="J109" i="15"/>
  <c r="J93" i="15"/>
  <c r="J77" i="15"/>
  <c r="J62" i="15"/>
  <c r="J46" i="15"/>
  <c r="J31" i="15"/>
  <c r="J15" i="15"/>
  <c r="K169" i="15"/>
  <c r="K153" i="15"/>
  <c r="K137" i="15"/>
  <c r="K121" i="15"/>
  <c r="K105" i="15"/>
  <c r="K89" i="15"/>
  <c r="K73" i="15"/>
  <c r="K58" i="15"/>
  <c r="K42" i="15"/>
  <c r="K27" i="15"/>
  <c r="K11" i="15"/>
  <c r="N168" i="15"/>
  <c r="N152" i="15"/>
  <c r="N136" i="15"/>
  <c r="N120" i="15"/>
  <c r="N104" i="15"/>
  <c r="N88" i="15"/>
  <c r="N177" i="15"/>
  <c r="N57" i="15"/>
  <c r="N41" i="15"/>
  <c r="N26" i="15"/>
  <c r="N10" i="15"/>
  <c r="O162" i="15"/>
  <c r="O146" i="15"/>
  <c r="O130" i="15"/>
  <c r="O114" i="15"/>
  <c r="O98" i="15"/>
  <c r="O82" i="15"/>
  <c r="O67" i="15"/>
  <c r="O51" i="15"/>
  <c r="O35" i="15"/>
  <c r="O20" i="15"/>
  <c r="O4" i="15"/>
  <c r="J123" i="15"/>
  <c r="K56" i="15"/>
  <c r="J103" i="15"/>
  <c r="K83" i="15"/>
  <c r="J38" i="15"/>
  <c r="J172" i="15"/>
  <c r="J156" i="15"/>
  <c r="J140" i="15"/>
  <c r="J124" i="15"/>
  <c r="J108" i="15"/>
  <c r="J92" i="15"/>
  <c r="J76" i="15"/>
  <c r="J61" i="15"/>
  <c r="J45" i="15"/>
  <c r="J30" i="15"/>
  <c r="J14" i="15"/>
  <c r="K168" i="15"/>
  <c r="K152" i="15"/>
  <c r="K136" i="15"/>
  <c r="K120" i="15"/>
  <c r="K104" i="15"/>
  <c r="K88" i="15"/>
  <c r="K177" i="15"/>
  <c r="K57" i="15"/>
  <c r="K41" i="15"/>
  <c r="K26" i="15"/>
  <c r="K10" i="15"/>
  <c r="N167" i="15"/>
  <c r="N151" i="15"/>
  <c r="N135" i="15"/>
  <c r="N119" i="15"/>
  <c r="N103" i="15"/>
  <c r="N87" i="15"/>
  <c r="N72" i="15"/>
  <c r="N56" i="15"/>
  <c r="N40" i="15"/>
  <c r="N25" i="15"/>
  <c r="N9" i="15"/>
  <c r="O161" i="15"/>
  <c r="O145" i="15"/>
  <c r="O129" i="15"/>
  <c r="O113" i="15"/>
  <c r="O97" i="15"/>
  <c r="O81" i="15"/>
  <c r="O66" i="15"/>
  <c r="O50" i="15"/>
  <c r="O19" i="15"/>
  <c r="N4" i="15"/>
  <c r="S258" i="1"/>
  <c r="S118" i="1"/>
  <c r="T147" i="1"/>
  <c r="R46" i="1"/>
  <c r="S291" i="1"/>
  <c r="S255" i="1"/>
  <c r="S219" i="1"/>
  <c r="S149" i="1"/>
  <c r="S43" i="1"/>
  <c r="T261" i="1"/>
  <c r="T182" i="1"/>
  <c r="T143" i="1"/>
  <c r="T103" i="1"/>
  <c r="T64" i="1"/>
  <c r="T24" i="1"/>
  <c r="R317" i="1"/>
  <c r="R277" i="1"/>
  <c r="R238" i="1"/>
  <c r="R198" i="1"/>
  <c r="R159" i="1"/>
  <c r="R119" i="1"/>
  <c r="R81" i="1"/>
  <c r="R39" i="1"/>
  <c r="S319" i="1"/>
  <c r="S286" i="1"/>
  <c r="S252" i="1"/>
  <c r="S218" i="1"/>
  <c r="S181" i="1"/>
  <c r="S143" i="1"/>
  <c r="S114" i="1"/>
  <c r="S78" i="1"/>
  <c r="S42" i="1"/>
  <c r="S5" i="1"/>
  <c r="T298" i="1"/>
  <c r="T259" i="1"/>
  <c r="T219" i="1"/>
  <c r="T181" i="1"/>
  <c r="T142" i="1"/>
  <c r="T102" i="1"/>
  <c r="T63" i="1"/>
  <c r="T23" i="1"/>
  <c r="R316" i="1"/>
  <c r="R276" i="1"/>
  <c r="R237" i="1"/>
  <c r="R197" i="1"/>
  <c r="R158" i="1"/>
  <c r="R118" i="1"/>
  <c r="R79" i="1"/>
  <c r="R38" i="1"/>
  <c r="S318" i="1"/>
  <c r="S282" i="1"/>
  <c r="S251" i="1"/>
  <c r="S217" i="1"/>
  <c r="S180" i="1"/>
  <c r="S142" i="1"/>
  <c r="S109" i="1"/>
  <c r="S75" i="1"/>
  <c r="S41" i="1"/>
  <c r="S4" i="1"/>
  <c r="T297" i="1"/>
  <c r="T258" i="1"/>
  <c r="T218" i="1"/>
  <c r="T179" i="1"/>
  <c r="T139" i="1"/>
  <c r="T101" i="1"/>
  <c r="T62" i="1"/>
  <c r="T22" i="1"/>
  <c r="R315" i="1"/>
  <c r="R275" i="1"/>
  <c r="R236" i="1"/>
  <c r="R196" i="1"/>
  <c r="R157" i="1"/>
  <c r="R117" i="1"/>
  <c r="R78" i="1"/>
  <c r="R37" i="1"/>
  <c r="S183" i="1"/>
  <c r="T265" i="1"/>
  <c r="T69" i="1"/>
  <c r="R204" i="1"/>
  <c r="S79" i="1"/>
  <c r="S281" i="1"/>
  <c r="S105" i="1"/>
  <c r="T257" i="1"/>
  <c r="T21" i="1"/>
  <c r="R156" i="1"/>
  <c r="S279" i="1"/>
  <c r="S103" i="1"/>
  <c r="T295" i="1"/>
  <c r="T98" i="1"/>
  <c r="R234" i="1"/>
  <c r="S139" i="1"/>
  <c r="T215" i="1"/>
  <c r="R193" i="1"/>
  <c r="S277" i="1"/>
  <c r="S172" i="1"/>
  <c r="S63" i="1"/>
  <c r="T329" i="1"/>
  <c r="T211" i="1"/>
  <c r="T133" i="1"/>
  <c r="T94" i="1"/>
  <c r="T15" i="1"/>
  <c r="R268" i="1"/>
  <c r="R189" i="1"/>
  <c r="R30" i="1"/>
  <c r="S310" i="1"/>
  <c r="S276" i="1"/>
  <c r="S238" i="1"/>
  <c r="S202" i="1"/>
  <c r="S169" i="1"/>
  <c r="S134" i="1"/>
  <c r="S100" i="1"/>
  <c r="S62" i="1"/>
  <c r="S26" i="1"/>
  <c r="T325" i="1"/>
  <c r="T286" i="1"/>
  <c r="T246" i="1"/>
  <c r="T207" i="1"/>
  <c r="T167" i="1"/>
  <c r="T128" i="1"/>
  <c r="T88" i="1"/>
  <c r="T49" i="1"/>
  <c r="T9" i="1"/>
  <c r="R302" i="1"/>
  <c r="R262" i="1"/>
  <c r="R223" i="1"/>
  <c r="R183" i="1"/>
  <c r="R145" i="1"/>
  <c r="R106" i="1"/>
  <c r="R66" i="1"/>
  <c r="R23" i="1"/>
  <c r="S11" i="1"/>
  <c r="R283" i="1"/>
  <c r="S115" i="1"/>
  <c r="S74" i="1"/>
  <c r="T138" i="1"/>
  <c r="R36" i="1"/>
  <c r="T216" i="1"/>
  <c r="R194" i="1"/>
  <c r="S278" i="1"/>
  <c r="S35" i="1"/>
  <c r="T176" i="1"/>
  <c r="T57" i="1"/>
  <c r="T18" i="1"/>
  <c r="R271" i="1"/>
  <c r="S203" i="1"/>
  <c r="T290" i="1"/>
  <c r="R110" i="1"/>
  <c r="S307" i="1"/>
  <c r="S237" i="1"/>
  <c r="S201" i="1"/>
  <c r="S164" i="1"/>
  <c r="S133" i="1"/>
  <c r="S99" i="1"/>
  <c r="S61" i="1"/>
  <c r="S25" i="1"/>
  <c r="T320" i="1"/>
  <c r="T280" i="1"/>
  <c r="T241" i="1"/>
  <c r="T201" i="1"/>
  <c r="T162" i="1"/>
  <c r="T122" i="1"/>
  <c r="T83" i="1"/>
  <c r="T43" i="1"/>
  <c r="T5" i="1"/>
  <c r="R298" i="1"/>
  <c r="R258" i="1"/>
  <c r="R219" i="1"/>
  <c r="R179" i="1"/>
  <c r="R140" i="1"/>
  <c r="R100" i="1"/>
  <c r="R61" i="1"/>
  <c r="R19" i="1"/>
  <c r="S153" i="1"/>
  <c r="T226" i="1"/>
  <c r="T30" i="1"/>
  <c r="R85" i="1"/>
  <c r="S6" i="1"/>
  <c r="S317" i="1"/>
  <c r="S179" i="1"/>
  <c r="T296" i="1"/>
  <c r="T59" i="1"/>
  <c r="R195" i="1"/>
  <c r="S316" i="1"/>
  <c r="S140" i="1"/>
  <c r="T256" i="1"/>
  <c r="T19" i="1"/>
  <c r="R76" i="1"/>
  <c r="S102" i="1"/>
  <c r="T136" i="1"/>
  <c r="R231" i="1"/>
  <c r="S311" i="1"/>
  <c r="S239" i="1"/>
  <c r="S138" i="1"/>
  <c r="S101" i="1"/>
  <c r="S30" i="1"/>
  <c r="T250" i="1"/>
  <c r="T171" i="1"/>
  <c r="T54" i="1"/>
  <c r="R307" i="1"/>
  <c r="R228" i="1"/>
  <c r="R149" i="1"/>
  <c r="R70" i="1"/>
  <c r="S271" i="1"/>
  <c r="S301" i="1"/>
  <c r="S270" i="1"/>
  <c r="S236" i="1"/>
  <c r="S199" i="1"/>
  <c r="S163" i="1"/>
  <c r="S130" i="1"/>
  <c r="S94" i="1"/>
  <c r="S60" i="1"/>
  <c r="S23" i="1"/>
  <c r="T319" i="1"/>
  <c r="T279" i="1"/>
  <c r="T240" i="1"/>
  <c r="T200" i="1"/>
  <c r="T161" i="1"/>
  <c r="T121" i="1"/>
  <c r="T82" i="1"/>
  <c r="T42" i="1"/>
  <c r="R295" i="1"/>
  <c r="R257" i="1"/>
  <c r="R218" i="1"/>
  <c r="R178" i="1"/>
  <c r="R139" i="1"/>
  <c r="R99" i="1"/>
  <c r="R60" i="1"/>
  <c r="R18" i="1"/>
  <c r="S292" i="1"/>
  <c r="S82" i="1"/>
  <c r="T107" i="1"/>
  <c r="R164" i="1"/>
  <c r="T222" i="1"/>
  <c r="S213" i="1"/>
  <c r="S39" i="1"/>
  <c r="T178" i="1"/>
  <c r="R314" i="1"/>
  <c r="R116" i="1"/>
  <c r="S212" i="1"/>
  <c r="S36" i="1"/>
  <c r="T137" i="1"/>
  <c r="R311" i="1"/>
  <c r="R115" i="1"/>
  <c r="S207" i="1"/>
  <c r="R75" i="1"/>
  <c r="S300" i="1"/>
  <c r="S267" i="1"/>
  <c r="S233" i="1"/>
  <c r="S198" i="1"/>
  <c r="S162" i="1"/>
  <c r="S124" i="1"/>
  <c r="S93" i="1"/>
  <c r="S59" i="1"/>
  <c r="S22" i="1"/>
  <c r="T318" i="1"/>
  <c r="T278" i="1"/>
  <c r="T239" i="1"/>
  <c r="T199" i="1"/>
  <c r="T160" i="1"/>
  <c r="T120" i="1"/>
  <c r="T81" i="1"/>
  <c r="T41" i="1"/>
  <c r="R294" i="1"/>
  <c r="R255" i="1"/>
  <c r="R215" i="1"/>
  <c r="R177" i="1"/>
  <c r="R138" i="1"/>
  <c r="R98" i="1"/>
  <c r="R59" i="1"/>
  <c r="O41" i="1"/>
  <c r="R8" i="1"/>
  <c r="R24" i="1"/>
  <c r="R40" i="1"/>
  <c r="R56" i="1"/>
  <c r="R72" i="1"/>
  <c r="R88" i="1"/>
  <c r="R104" i="1"/>
  <c r="R120" i="1"/>
  <c r="R136" i="1"/>
  <c r="R152" i="1"/>
  <c r="R168" i="1"/>
  <c r="R184" i="1"/>
  <c r="R200" i="1"/>
  <c r="R216" i="1"/>
  <c r="R232" i="1"/>
  <c r="R248" i="1"/>
  <c r="R264" i="1"/>
  <c r="R280" i="1"/>
  <c r="R296" i="1"/>
  <c r="R312" i="1"/>
  <c r="R328" i="1"/>
  <c r="T12" i="1"/>
  <c r="T28" i="1"/>
  <c r="T44" i="1"/>
  <c r="T60" i="1"/>
  <c r="T76" i="1"/>
  <c r="T92" i="1"/>
  <c r="T108" i="1"/>
  <c r="T124" i="1"/>
  <c r="T140" i="1"/>
  <c r="T156" i="1"/>
  <c r="T172" i="1"/>
  <c r="T188" i="1"/>
  <c r="T204" i="1"/>
  <c r="T220" i="1"/>
  <c r="T236" i="1"/>
  <c r="T252" i="1"/>
  <c r="T268" i="1"/>
  <c r="T284" i="1"/>
  <c r="T300" i="1"/>
  <c r="T316" i="1"/>
  <c r="T332" i="1"/>
  <c r="S16" i="1"/>
  <c r="S32" i="1"/>
  <c r="S48" i="1"/>
  <c r="S64" i="1"/>
  <c r="S80" i="1"/>
  <c r="S96" i="1"/>
  <c r="S112" i="1"/>
  <c r="S128" i="1"/>
  <c r="S144" i="1"/>
  <c r="S160" i="1"/>
  <c r="S176" i="1"/>
  <c r="S192" i="1"/>
  <c r="S208" i="1"/>
  <c r="S224" i="1"/>
  <c r="S240" i="1"/>
  <c r="S256" i="1"/>
  <c r="S272" i="1"/>
  <c r="S288" i="1"/>
  <c r="S304" i="1"/>
  <c r="S320" i="1"/>
  <c r="S17" i="1"/>
  <c r="U17" i="1" s="1"/>
  <c r="S33" i="1"/>
  <c r="S49" i="1"/>
  <c r="S65" i="1"/>
  <c r="S81" i="1"/>
  <c r="S97" i="1"/>
  <c r="S113" i="1"/>
  <c r="S129" i="1"/>
  <c r="S145" i="1"/>
  <c r="S161" i="1"/>
  <c r="S177" i="1"/>
  <c r="S193" i="1"/>
  <c r="S209" i="1"/>
  <c r="S225" i="1"/>
  <c r="S241" i="1"/>
  <c r="S257" i="1"/>
  <c r="S273" i="1"/>
  <c r="S289" i="1"/>
  <c r="S305" i="1"/>
  <c r="S321" i="1"/>
  <c r="R10" i="1"/>
  <c r="R26" i="1"/>
  <c r="R42" i="1"/>
  <c r="R9" i="1"/>
  <c r="R25" i="1"/>
  <c r="R41" i="1"/>
  <c r="R57" i="1"/>
  <c r="R73" i="1"/>
  <c r="R89" i="1"/>
  <c r="R105" i="1"/>
  <c r="R121" i="1"/>
  <c r="R137" i="1"/>
  <c r="R153" i="1"/>
  <c r="R169" i="1"/>
  <c r="R185" i="1"/>
  <c r="R201" i="1"/>
  <c r="R217" i="1"/>
  <c r="R233" i="1"/>
  <c r="R249" i="1"/>
  <c r="R265" i="1"/>
  <c r="R281" i="1"/>
  <c r="R297" i="1"/>
  <c r="R313" i="1"/>
  <c r="R329" i="1"/>
  <c r="T13" i="1"/>
  <c r="T29" i="1"/>
  <c r="T45" i="1"/>
  <c r="T61" i="1"/>
  <c r="T77" i="1"/>
  <c r="T93" i="1"/>
  <c r="T109" i="1"/>
  <c r="T125" i="1"/>
  <c r="T141" i="1"/>
  <c r="T157" i="1"/>
  <c r="T173" i="1"/>
  <c r="T189" i="1"/>
  <c r="T205" i="1"/>
  <c r="T221" i="1"/>
  <c r="T237" i="1"/>
  <c r="T253" i="1"/>
  <c r="T269" i="1"/>
  <c r="T285" i="1"/>
  <c r="T301" i="1"/>
  <c r="T317" i="1"/>
  <c r="R16" i="1"/>
  <c r="R32" i="1"/>
  <c r="R48" i="1"/>
  <c r="R64" i="1"/>
  <c r="R80" i="1"/>
  <c r="R96" i="1"/>
  <c r="R112" i="1"/>
  <c r="R128" i="1"/>
  <c r="R144" i="1"/>
  <c r="R160" i="1"/>
  <c r="R176" i="1"/>
  <c r="R192" i="1"/>
  <c r="R208" i="1"/>
  <c r="R224" i="1"/>
  <c r="R240" i="1"/>
  <c r="R256" i="1"/>
  <c r="R272" i="1"/>
  <c r="R288" i="1"/>
  <c r="R304" i="1"/>
  <c r="R320" i="1"/>
  <c r="T4" i="1"/>
  <c r="T20" i="1"/>
  <c r="T36" i="1"/>
  <c r="T52" i="1"/>
  <c r="T68" i="1"/>
  <c r="T84" i="1"/>
  <c r="T100" i="1"/>
  <c r="T116" i="1"/>
  <c r="T132" i="1"/>
  <c r="T148" i="1"/>
  <c r="T164" i="1"/>
  <c r="T180" i="1"/>
  <c r="T196" i="1"/>
  <c r="T212" i="1"/>
  <c r="T228" i="1"/>
  <c r="T244" i="1"/>
  <c r="T260" i="1"/>
  <c r="T276" i="1"/>
  <c r="T292" i="1"/>
  <c r="T308" i="1"/>
  <c r="T324" i="1"/>
  <c r="S8" i="1"/>
  <c r="S24" i="1"/>
  <c r="S40" i="1"/>
  <c r="S56" i="1"/>
  <c r="S72" i="1"/>
  <c r="S88" i="1"/>
  <c r="S104" i="1"/>
  <c r="S120" i="1"/>
  <c r="S136" i="1"/>
  <c r="S152" i="1"/>
  <c r="S168" i="1"/>
  <c r="S184" i="1"/>
  <c r="S200" i="1"/>
  <c r="S216" i="1"/>
  <c r="S232" i="1"/>
  <c r="S248" i="1"/>
  <c r="S264" i="1"/>
  <c r="S280" i="1"/>
  <c r="S296" i="1"/>
  <c r="S312" i="1"/>
  <c r="S328" i="1"/>
  <c r="R4" i="1"/>
  <c r="R27" i="1"/>
  <c r="R47" i="1"/>
  <c r="R67" i="1"/>
  <c r="R86" i="1"/>
  <c r="R107" i="1"/>
  <c r="R126" i="1"/>
  <c r="R146" i="1"/>
  <c r="R165" i="1"/>
  <c r="R186" i="1"/>
  <c r="R205" i="1"/>
  <c r="R225" i="1"/>
  <c r="R244" i="1"/>
  <c r="R263" i="1"/>
  <c r="R284" i="1"/>
  <c r="R303" i="1"/>
  <c r="R323" i="1"/>
  <c r="T10" i="1"/>
  <c r="T31" i="1"/>
  <c r="T50" i="1"/>
  <c r="T70" i="1"/>
  <c r="T89" i="1"/>
  <c r="T110" i="1"/>
  <c r="T129" i="1"/>
  <c r="T149" i="1"/>
  <c r="T168" i="1"/>
  <c r="T187" i="1"/>
  <c r="T208" i="1"/>
  <c r="T227" i="1"/>
  <c r="T247" i="1"/>
  <c r="T266" i="1"/>
  <c r="T287" i="1"/>
  <c r="T306" i="1"/>
  <c r="T326" i="1"/>
  <c r="S12" i="1"/>
  <c r="S31" i="1"/>
  <c r="S52" i="1"/>
  <c r="S71" i="1"/>
  <c r="S91" i="1"/>
  <c r="S110" i="1"/>
  <c r="S131" i="1"/>
  <c r="S150" i="1"/>
  <c r="S170" i="1"/>
  <c r="S189" i="1"/>
  <c r="S210" i="1"/>
  <c r="S229" i="1"/>
  <c r="S249" i="1"/>
  <c r="S268" i="1"/>
  <c r="S287" i="1"/>
  <c r="S308" i="1"/>
  <c r="S327" i="1"/>
  <c r="R6" i="1"/>
  <c r="R29" i="1"/>
  <c r="R50" i="1"/>
  <c r="R69" i="1"/>
  <c r="R90" i="1"/>
  <c r="R109" i="1"/>
  <c r="R129" i="1"/>
  <c r="R148" i="1"/>
  <c r="R167" i="1"/>
  <c r="R188" i="1"/>
  <c r="R207" i="1"/>
  <c r="R227" i="1"/>
  <c r="R246" i="1"/>
  <c r="R267" i="1"/>
  <c r="R286" i="1"/>
  <c r="R306" i="1"/>
  <c r="R325" i="1"/>
  <c r="T14" i="1"/>
  <c r="T33" i="1"/>
  <c r="T53" i="1"/>
  <c r="T72" i="1"/>
  <c r="T91" i="1"/>
  <c r="T112" i="1"/>
  <c r="T131" i="1"/>
  <c r="T151" i="1"/>
  <c r="T170" i="1"/>
  <c r="T191" i="1"/>
  <c r="T210" i="1"/>
  <c r="T230" i="1"/>
  <c r="T249" i="1"/>
  <c r="T270" i="1"/>
  <c r="T289" i="1"/>
  <c r="T309" i="1"/>
  <c r="T328" i="1"/>
  <c r="R5" i="1"/>
  <c r="R28" i="1"/>
  <c r="R49" i="1"/>
  <c r="R68" i="1"/>
  <c r="R87" i="1"/>
  <c r="R108" i="1"/>
  <c r="R127" i="1"/>
  <c r="R147" i="1"/>
  <c r="R166" i="1"/>
  <c r="R187" i="1"/>
  <c r="R206" i="1"/>
  <c r="R226" i="1"/>
  <c r="R245" i="1"/>
  <c r="R266" i="1"/>
  <c r="R285" i="1"/>
  <c r="R305" i="1"/>
  <c r="R324" i="1"/>
  <c r="T11" i="1"/>
  <c r="T32" i="1"/>
  <c r="T51" i="1"/>
  <c r="T71" i="1"/>
  <c r="T90" i="1"/>
  <c r="T111" i="1"/>
  <c r="T130" i="1"/>
  <c r="T150" i="1"/>
  <c r="T169" i="1"/>
  <c r="T190" i="1"/>
  <c r="T209" i="1"/>
  <c r="T229" i="1"/>
  <c r="T248" i="1"/>
  <c r="T267" i="1"/>
  <c r="T288" i="1"/>
  <c r="T307" i="1"/>
  <c r="T327" i="1"/>
  <c r="S13" i="1"/>
  <c r="S34" i="1"/>
  <c r="S53" i="1"/>
  <c r="S73" i="1"/>
  <c r="S92" i="1"/>
  <c r="S111" i="1"/>
  <c r="S132" i="1"/>
  <c r="S151" i="1"/>
  <c r="S171" i="1"/>
  <c r="S190" i="1"/>
  <c r="S211" i="1"/>
  <c r="S230" i="1"/>
  <c r="S250" i="1"/>
  <c r="S269" i="1"/>
  <c r="S290" i="1"/>
  <c r="S309" i="1"/>
  <c r="S329" i="1"/>
  <c r="R11" i="1"/>
  <c r="R31" i="1"/>
  <c r="R52" i="1"/>
  <c r="R71" i="1"/>
  <c r="R92" i="1"/>
  <c r="R111" i="1"/>
  <c r="R131" i="1"/>
  <c r="R150" i="1"/>
  <c r="R171" i="1"/>
  <c r="R190" i="1"/>
  <c r="R210" i="1"/>
  <c r="R229" i="1"/>
  <c r="R250" i="1"/>
  <c r="R269" i="1"/>
  <c r="R289" i="1"/>
  <c r="R308" i="1"/>
  <c r="R327" i="1"/>
  <c r="T16" i="1"/>
  <c r="T35" i="1"/>
  <c r="T55" i="1"/>
  <c r="T74" i="1"/>
  <c r="T95" i="1"/>
  <c r="T114" i="1"/>
  <c r="T134" i="1"/>
  <c r="T153" i="1"/>
  <c r="T174" i="1"/>
  <c r="T193" i="1"/>
  <c r="T213" i="1"/>
  <c r="T232" i="1"/>
  <c r="T251" i="1"/>
  <c r="T272" i="1"/>
  <c r="T291" i="1"/>
  <c r="T311" i="1"/>
  <c r="T330" i="1"/>
  <c r="S18" i="1"/>
  <c r="S37" i="1"/>
  <c r="S57" i="1"/>
  <c r="S76" i="1"/>
  <c r="S95" i="1"/>
  <c r="S116" i="1"/>
  <c r="S135" i="1"/>
  <c r="S155" i="1"/>
  <c r="S174" i="1"/>
  <c r="S195" i="1"/>
  <c r="S214" i="1"/>
  <c r="S234" i="1"/>
  <c r="S253" i="1"/>
  <c r="S274" i="1"/>
  <c r="S293" i="1"/>
  <c r="S313" i="1"/>
  <c r="S332" i="1"/>
  <c r="R12" i="1"/>
  <c r="R33" i="1"/>
  <c r="R53" i="1"/>
  <c r="R74" i="1"/>
  <c r="R93" i="1"/>
  <c r="R113" i="1"/>
  <c r="R132" i="1"/>
  <c r="R151" i="1"/>
  <c r="R172" i="1"/>
  <c r="R191" i="1"/>
  <c r="R211" i="1"/>
  <c r="R230" i="1"/>
  <c r="R251" i="1"/>
  <c r="R270" i="1"/>
  <c r="R290" i="1"/>
  <c r="R309" i="1"/>
  <c r="R330" i="1"/>
  <c r="T17" i="1"/>
  <c r="T37" i="1"/>
  <c r="T56" i="1"/>
  <c r="T75" i="1"/>
  <c r="T96" i="1"/>
  <c r="T115" i="1"/>
  <c r="T135" i="1"/>
  <c r="T154" i="1"/>
  <c r="T175" i="1"/>
  <c r="T194" i="1"/>
  <c r="T214" i="1"/>
  <c r="T233" i="1"/>
  <c r="T254" i="1"/>
  <c r="T273" i="1"/>
  <c r="T293" i="1"/>
  <c r="T312" i="1"/>
  <c r="T331" i="1"/>
  <c r="S19" i="1"/>
  <c r="S38" i="1"/>
  <c r="S58" i="1"/>
  <c r="S77" i="1"/>
  <c r="S98" i="1"/>
  <c r="S117" i="1"/>
  <c r="S137" i="1"/>
  <c r="S156" i="1"/>
  <c r="S175" i="1"/>
  <c r="S196" i="1"/>
  <c r="S215" i="1"/>
  <c r="S235" i="1"/>
  <c r="S254" i="1"/>
  <c r="S275" i="1"/>
  <c r="S294" i="1"/>
  <c r="S314" i="1"/>
  <c r="R20" i="1"/>
  <c r="R43" i="1"/>
  <c r="R62" i="1"/>
  <c r="R82" i="1"/>
  <c r="R101" i="1"/>
  <c r="R122" i="1"/>
  <c r="R141" i="1"/>
  <c r="R161" i="1"/>
  <c r="R180" i="1"/>
  <c r="R199" i="1"/>
  <c r="R220" i="1"/>
  <c r="R239" i="1"/>
  <c r="R259" i="1"/>
  <c r="R278" i="1"/>
  <c r="R299" i="1"/>
  <c r="R318" i="1"/>
  <c r="T6" i="1"/>
  <c r="T25" i="1"/>
  <c r="T46" i="1"/>
  <c r="T65" i="1"/>
  <c r="T85" i="1"/>
  <c r="T104" i="1"/>
  <c r="T123" i="1"/>
  <c r="T144" i="1"/>
  <c r="T163" i="1"/>
  <c r="T183" i="1"/>
  <c r="T202" i="1"/>
  <c r="T223" i="1"/>
  <c r="T242" i="1"/>
  <c r="T262" i="1"/>
  <c r="T281" i="1"/>
  <c r="T302" i="1"/>
  <c r="T321" i="1"/>
  <c r="S7" i="1"/>
  <c r="S27" i="1"/>
  <c r="S46" i="1"/>
  <c r="S67" i="1"/>
  <c r="S86" i="1"/>
  <c r="S106" i="1"/>
  <c r="S125" i="1"/>
  <c r="S146" i="1"/>
  <c r="S165" i="1"/>
  <c r="S185" i="1"/>
  <c r="S204" i="1"/>
  <c r="S223" i="1"/>
  <c r="S244" i="1"/>
  <c r="S263" i="1"/>
  <c r="S283" i="1"/>
  <c r="S302" i="1"/>
  <c r="S323" i="1"/>
  <c r="R45" i="1"/>
  <c r="R65" i="1"/>
  <c r="R103" i="1"/>
  <c r="R143" i="1"/>
  <c r="R203" i="1"/>
  <c r="R242" i="1"/>
  <c r="R261" i="1"/>
  <c r="R321" i="1"/>
  <c r="T27" i="1"/>
  <c r="T67" i="1"/>
  <c r="T87" i="1"/>
  <c r="T127" i="1"/>
  <c r="T166" i="1"/>
  <c r="T206" i="1"/>
  <c r="T225" i="1"/>
  <c r="T264" i="1"/>
  <c r="T304" i="1"/>
  <c r="S29" i="1"/>
  <c r="S69" i="1"/>
  <c r="S108" i="1"/>
  <c r="S148" i="1"/>
  <c r="S187" i="1"/>
  <c r="S206" i="1"/>
  <c r="S246" i="1"/>
  <c r="S285" i="1"/>
  <c r="S306" i="1"/>
  <c r="R21" i="1"/>
  <c r="R44" i="1"/>
  <c r="R63" i="1"/>
  <c r="R83" i="1"/>
  <c r="R102" i="1"/>
  <c r="R123" i="1"/>
  <c r="R142" i="1"/>
  <c r="R162" i="1"/>
  <c r="R181" i="1"/>
  <c r="R202" i="1"/>
  <c r="R221" i="1"/>
  <c r="R241" i="1"/>
  <c r="R260" i="1"/>
  <c r="R279" i="1"/>
  <c r="R300" i="1"/>
  <c r="R319" i="1"/>
  <c r="T7" i="1"/>
  <c r="T26" i="1"/>
  <c r="T47" i="1"/>
  <c r="T66" i="1"/>
  <c r="T86" i="1"/>
  <c r="T105" i="1"/>
  <c r="T126" i="1"/>
  <c r="T145" i="1"/>
  <c r="T165" i="1"/>
  <c r="T184" i="1"/>
  <c r="T203" i="1"/>
  <c r="T224" i="1"/>
  <c r="T243" i="1"/>
  <c r="T263" i="1"/>
  <c r="T282" i="1"/>
  <c r="T303" i="1"/>
  <c r="T322" i="1"/>
  <c r="S9" i="1"/>
  <c r="S28" i="1"/>
  <c r="S47" i="1"/>
  <c r="S68" i="1"/>
  <c r="S87" i="1"/>
  <c r="S107" i="1"/>
  <c r="S126" i="1"/>
  <c r="S147" i="1"/>
  <c r="S166" i="1"/>
  <c r="S186" i="1"/>
  <c r="S205" i="1"/>
  <c r="S226" i="1"/>
  <c r="S245" i="1"/>
  <c r="S265" i="1"/>
  <c r="S284" i="1"/>
  <c r="S303" i="1"/>
  <c r="S324" i="1"/>
  <c r="R22" i="1"/>
  <c r="R84" i="1"/>
  <c r="R124" i="1"/>
  <c r="R163" i="1"/>
  <c r="R182" i="1"/>
  <c r="R222" i="1"/>
  <c r="R282" i="1"/>
  <c r="R301" i="1"/>
  <c r="T8" i="1"/>
  <c r="T48" i="1"/>
  <c r="T106" i="1"/>
  <c r="T146" i="1"/>
  <c r="T185" i="1"/>
  <c r="T245" i="1"/>
  <c r="T283" i="1"/>
  <c r="T323" i="1"/>
  <c r="S10" i="1"/>
  <c r="S50" i="1"/>
  <c r="S89" i="1"/>
  <c r="S127" i="1"/>
  <c r="S167" i="1"/>
  <c r="S227" i="1"/>
  <c r="S266" i="1"/>
  <c r="S325" i="1"/>
  <c r="S299" i="1"/>
  <c r="S262" i="1"/>
  <c r="S231" i="1"/>
  <c r="S197" i="1"/>
  <c r="S159" i="1"/>
  <c r="S123" i="1"/>
  <c r="S90" i="1"/>
  <c r="S55" i="1"/>
  <c r="S21" i="1"/>
  <c r="T315" i="1"/>
  <c r="T277" i="1"/>
  <c r="T238" i="1"/>
  <c r="T198" i="1"/>
  <c r="T159" i="1"/>
  <c r="T119" i="1"/>
  <c r="T80" i="1"/>
  <c r="T40" i="1"/>
  <c r="R293" i="1"/>
  <c r="R254" i="1"/>
  <c r="R214" i="1"/>
  <c r="R175" i="1"/>
  <c r="R135" i="1"/>
  <c r="R97" i="1"/>
  <c r="R58" i="1"/>
  <c r="R15" i="1"/>
  <c r="R273" i="1"/>
  <c r="R34" i="1"/>
  <c r="S298" i="1"/>
  <c r="S261" i="1"/>
  <c r="S228" i="1"/>
  <c r="S194" i="1"/>
  <c r="S158" i="1"/>
  <c r="S122" i="1"/>
  <c r="S85" i="1"/>
  <c r="S54" i="1"/>
  <c r="S20" i="1"/>
  <c r="T314" i="1"/>
  <c r="T275" i="1"/>
  <c r="T235" i="1"/>
  <c r="T197" i="1"/>
  <c r="T158" i="1"/>
  <c r="T118" i="1"/>
  <c r="T79" i="1"/>
  <c r="T39" i="1"/>
  <c r="R332" i="1"/>
  <c r="R292" i="1"/>
  <c r="R253" i="1"/>
  <c r="R213" i="1"/>
  <c r="R174" i="1"/>
  <c r="R134" i="1"/>
  <c r="R95" i="1"/>
  <c r="R55" i="1"/>
  <c r="R14" i="1"/>
  <c r="S326" i="1"/>
  <c r="T305" i="1"/>
  <c r="R243" i="1"/>
  <c r="S182" i="1"/>
  <c r="S247" i="1"/>
  <c r="T99" i="1"/>
  <c r="R235" i="1"/>
  <c r="S178" i="1"/>
  <c r="T177" i="1"/>
  <c r="R155" i="1"/>
  <c r="S315" i="1"/>
  <c r="S242" i="1"/>
  <c r="S66" i="1"/>
  <c r="T294" i="1"/>
  <c r="T97" i="1"/>
  <c r="R310" i="1"/>
  <c r="R114" i="1"/>
  <c r="S331" i="1"/>
  <c r="S297" i="1"/>
  <c r="S260" i="1"/>
  <c r="S222" i="1"/>
  <c r="S191" i="1"/>
  <c r="S157" i="1"/>
  <c r="S121" i="1"/>
  <c r="S84" i="1"/>
  <c r="S51" i="1"/>
  <c r="S15" i="1"/>
  <c r="T313" i="1"/>
  <c r="T274" i="1"/>
  <c r="T234" i="1"/>
  <c r="T195" i="1"/>
  <c r="T155" i="1"/>
  <c r="T117" i="1"/>
  <c r="T78" i="1"/>
  <c r="T38" i="1"/>
  <c r="R331" i="1"/>
  <c r="R291" i="1"/>
  <c r="R252" i="1"/>
  <c r="R212" i="1"/>
  <c r="R173" i="1"/>
  <c r="R133" i="1"/>
  <c r="R94" i="1"/>
  <c r="R54" i="1"/>
  <c r="R13" i="1"/>
  <c r="S220" i="1"/>
  <c r="S44" i="1"/>
  <c r="T186" i="1"/>
  <c r="R322" i="1"/>
  <c r="R125" i="1"/>
  <c r="S322" i="1"/>
  <c r="T299" i="1"/>
  <c r="S141" i="1"/>
  <c r="T217" i="1"/>
  <c r="R274" i="1"/>
  <c r="R77" i="1"/>
  <c r="S243" i="1"/>
  <c r="S70" i="1"/>
  <c r="T58" i="1"/>
  <c r="R35" i="1"/>
  <c r="S173" i="1"/>
  <c r="T255" i="1"/>
  <c r="R154" i="1"/>
  <c r="S330" i="1"/>
  <c r="S295" i="1"/>
  <c r="S259" i="1"/>
  <c r="S221" i="1"/>
  <c r="S188" i="1"/>
  <c r="S154" i="1"/>
  <c r="S119" i="1"/>
  <c r="S83" i="1"/>
  <c r="S45" i="1"/>
  <c r="S14" i="1"/>
  <c r="T310" i="1"/>
  <c r="T271" i="1"/>
  <c r="T231" i="1"/>
  <c r="T192" i="1"/>
  <c r="T152" i="1"/>
  <c r="T113" i="1"/>
  <c r="T73" i="1"/>
  <c r="T34" i="1"/>
  <c r="R326" i="1"/>
  <c r="R287" i="1"/>
  <c r="R247" i="1"/>
  <c r="R209" i="1"/>
  <c r="R170" i="1"/>
  <c r="R130" i="1"/>
  <c r="R91" i="1"/>
  <c r="R51" i="1"/>
  <c r="R7" i="1"/>
  <c r="AB9" i="1" a="1"/>
  <c r="AB9" i="1" s="1"/>
  <c r="M205" i="1"/>
  <c r="AI123" i="1"/>
  <c r="P235" i="1"/>
  <c r="P109" i="1"/>
  <c r="M191" i="1"/>
  <c r="AI82" i="1"/>
  <c r="P226" i="1"/>
  <c r="P107" i="1"/>
  <c r="P205" i="1"/>
  <c r="M112" i="1"/>
  <c r="AI15" i="1"/>
  <c r="P317" i="1"/>
  <c r="P203" i="1"/>
  <c r="P84" i="1"/>
  <c r="P285" i="1"/>
  <c r="P59" i="1"/>
  <c r="AI293" i="1"/>
  <c r="P157" i="1"/>
  <c r="M268" i="1"/>
  <c r="M37" i="1"/>
  <c r="P155" i="1"/>
  <c r="M257" i="1"/>
  <c r="AI254" i="1"/>
  <c r="P267" i="1"/>
  <c r="P29" i="1"/>
  <c r="M239" i="1"/>
  <c r="M21" i="1"/>
  <c r="P139" i="1"/>
  <c r="AI230" i="1"/>
  <c r="M223" i="1"/>
  <c r="M5" i="1"/>
  <c r="P123" i="1"/>
  <c r="M189" i="1"/>
  <c r="AI80" i="1"/>
  <c r="P221" i="1"/>
  <c r="P93" i="1"/>
  <c r="M146" i="1"/>
  <c r="V146" i="1" s="1"/>
  <c r="AI48" i="1"/>
  <c r="P331" i="1"/>
  <c r="P87" i="1"/>
  <c r="M110" i="1"/>
  <c r="AI12" i="1"/>
  <c r="P315" i="1"/>
  <c r="P189" i="1"/>
  <c r="P77" i="1"/>
  <c r="M316" i="1"/>
  <c r="M109" i="1"/>
  <c r="M69" i="1"/>
  <c r="P301" i="1"/>
  <c r="P187" i="1"/>
  <c r="P75" i="1"/>
  <c r="M302" i="1"/>
  <c r="M78" i="1"/>
  <c r="M67" i="1"/>
  <c r="V67" i="1" s="1"/>
  <c r="P299" i="1"/>
  <c r="P173" i="1"/>
  <c r="P61" i="1"/>
  <c r="M300" i="1"/>
  <c r="M53" i="1"/>
  <c r="P171" i="1"/>
  <c r="M273" i="1"/>
  <c r="M51" i="1"/>
  <c r="V51" i="1" s="1"/>
  <c r="P283" i="1"/>
  <c r="P45" i="1"/>
  <c r="AI291" i="1"/>
  <c r="P269" i="1"/>
  <c r="P43" i="1"/>
  <c r="M35" i="1"/>
  <c r="V35" i="1" s="1"/>
  <c r="P141" i="1"/>
  <c r="AI232" i="1"/>
  <c r="P253" i="1"/>
  <c r="P27" i="1"/>
  <c r="M225" i="1"/>
  <c r="M19" i="1"/>
  <c r="P251" i="1"/>
  <c r="P125" i="1"/>
  <c r="AI156" i="1"/>
  <c r="P237" i="1"/>
  <c r="M157" i="1"/>
  <c r="AI73" i="1"/>
  <c r="P4" i="1"/>
  <c r="P219" i="1"/>
  <c r="P91" i="1"/>
  <c r="P68" i="1"/>
  <c r="P52" i="1"/>
  <c r="P36" i="1"/>
  <c r="P20" i="1"/>
  <c r="M317" i="1"/>
  <c r="M274" i="1"/>
  <c r="V274" i="1" s="1"/>
  <c r="M240" i="1"/>
  <c r="M206" i="1"/>
  <c r="M172" i="1"/>
  <c r="M128" i="1"/>
  <c r="V128" i="1" s="1"/>
  <c r="M93" i="1"/>
  <c r="AI314" i="1"/>
  <c r="AI275" i="1"/>
  <c r="AI239" i="1"/>
  <c r="AI139" i="1"/>
  <c r="AI88" i="1"/>
  <c r="AI62" i="1"/>
  <c r="AI30" i="1"/>
  <c r="M114" i="1"/>
  <c r="V114" i="1" s="1"/>
  <c r="M59" i="1"/>
  <c r="M43" i="1"/>
  <c r="M27" i="1"/>
  <c r="M11" i="1"/>
  <c r="P10" i="1"/>
  <c r="P323" i="1"/>
  <c r="P307" i="1"/>
  <c r="P291" i="1"/>
  <c r="P275" i="1"/>
  <c r="P259" i="1"/>
  <c r="P243" i="1"/>
  <c r="P227" i="1"/>
  <c r="P211" i="1"/>
  <c r="P195" i="1"/>
  <c r="P179" i="1"/>
  <c r="P163" i="1"/>
  <c r="P147" i="1"/>
  <c r="P131" i="1"/>
  <c r="P115" i="1"/>
  <c r="P99" i="1"/>
  <c r="P83" i="1"/>
  <c r="P67" i="1"/>
  <c r="P51" i="1"/>
  <c r="P35" i="1"/>
  <c r="P19" i="1"/>
  <c r="M306" i="1"/>
  <c r="V306" i="1" s="1"/>
  <c r="M272" i="1"/>
  <c r="M238" i="1"/>
  <c r="M204" i="1"/>
  <c r="M161" i="1"/>
  <c r="M126" i="1"/>
  <c r="V126" i="1" s="1"/>
  <c r="M82" i="1"/>
  <c r="V82" i="1" s="1"/>
  <c r="AI306" i="1"/>
  <c r="AI273" i="1"/>
  <c r="AI236" i="1"/>
  <c r="AI133" i="1"/>
  <c r="AI86" i="1"/>
  <c r="AI59" i="1"/>
  <c r="M73" i="1"/>
  <c r="M57" i="1"/>
  <c r="M41" i="1"/>
  <c r="M25" i="1"/>
  <c r="M9" i="1"/>
  <c r="P8" i="1"/>
  <c r="P321" i="1"/>
  <c r="P305" i="1"/>
  <c r="P289" i="1"/>
  <c r="P273" i="1"/>
  <c r="P257" i="1"/>
  <c r="P241" i="1"/>
  <c r="P225" i="1"/>
  <c r="P209" i="1"/>
  <c r="P193" i="1"/>
  <c r="P177" i="1"/>
  <c r="P161" i="1"/>
  <c r="P145" i="1"/>
  <c r="P129" i="1"/>
  <c r="P113" i="1"/>
  <c r="P97" i="1"/>
  <c r="P81" i="1"/>
  <c r="P65" i="1"/>
  <c r="P49" i="1"/>
  <c r="P33" i="1"/>
  <c r="P17" i="1"/>
  <c r="M305" i="1"/>
  <c r="M271" i="1"/>
  <c r="V271" i="1" s="1"/>
  <c r="M237" i="1"/>
  <c r="M194" i="1"/>
  <c r="V194" i="1" s="1"/>
  <c r="M160" i="1"/>
  <c r="M125" i="1"/>
  <c r="M81" i="1"/>
  <c r="AI304" i="1"/>
  <c r="AI272" i="1"/>
  <c r="AI235" i="1"/>
  <c r="AI165" i="1"/>
  <c r="AI131" i="1"/>
  <c r="AI85" i="1"/>
  <c r="AI58" i="1"/>
  <c r="M72" i="1"/>
  <c r="V72" i="1" s="1"/>
  <c r="M56" i="1"/>
  <c r="V56" i="1" s="1"/>
  <c r="M40" i="1"/>
  <c r="V40" i="1" s="1"/>
  <c r="M24" i="1"/>
  <c r="V24" i="1" s="1"/>
  <c r="M8" i="1"/>
  <c r="P7" i="1"/>
  <c r="P320" i="1"/>
  <c r="P304" i="1"/>
  <c r="P288" i="1"/>
  <c r="P272" i="1"/>
  <c r="P256" i="1"/>
  <c r="P240" i="1"/>
  <c r="P224" i="1"/>
  <c r="P208" i="1"/>
  <c r="P192" i="1"/>
  <c r="P176" i="1"/>
  <c r="P160" i="1"/>
  <c r="P144" i="1"/>
  <c r="P128" i="1"/>
  <c r="P112" i="1"/>
  <c r="P96" i="1"/>
  <c r="P80" i="1"/>
  <c r="P64" i="1"/>
  <c r="P48" i="1"/>
  <c r="P32" i="1"/>
  <c r="P16" i="1"/>
  <c r="P210" i="1"/>
  <c r="P194" i="1"/>
  <c r="P178" i="1"/>
  <c r="P162" i="1"/>
  <c r="P146" i="1"/>
  <c r="P130" i="1"/>
  <c r="P114" i="1"/>
  <c r="P98" i="1"/>
  <c r="P82" i="1"/>
  <c r="P66" i="1"/>
  <c r="P50" i="1"/>
  <c r="P34" i="1"/>
  <c r="P18" i="1"/>
  <c r="M304" i="1"/>
  <c r="M270" i="1"/>
  <c r="V270" i="1" s="1"/>
  <c r="M236" i="1"/>
  <c r="M193" i="1"/>
  <c r="V193" i="1" s="1"/>
  <c r="M159" i="1"/>
  <c r="M124" i="1"/>
  <c r="M80" i="1"/>
  <c r="AI300" i="1"/>
  <c r="AI266" i="1"/>
  <c r="AI234" i="1"/>
  <c r="AI163" i="1"/>
  <c r="AI130" i="1"/>
  <c r="AI84" i="1"/>
  <c r="M71" i="1"/>
  <c r="V71" i="1" s="1"/>
  <c r="M55" i="1"/>
  <c r="V55" i="1" s="1"/>
  <c r="M39" i="1"/>
  <c r="AI39" i="1" s="1"/>
  <c r="M23" i="1"/>
  <c r="M7" i="1"/>
  <c r="P6" i="1"/>
  <c r="P319" i="1"/>
  <c r="P303" i="1"/>
  <c r="P287" i="1"/>
  <c r="P271" i="1"/>
  <c r="P255" i="1"/>
  <c r="P239" i="1"/>
  <c r="P223" i="1"/>
  <c r="P207" i="1"/>
  <c r="P191" i="1"/>
  <c r="P175" i="1"/>
  <c r="P159" i="1"/>
  <c r="P143" i="1"/>
  <c r="P127" i="1"/>
  <c r="P111" i="1"/>
  <c r="P95" i="1"/>
  <c r="P79" i="1"/>
  <c r="P63" i="1"/>
  <c r="P47" i="1"/>
  <c r="P31" i="1"/>
  <c r="P15" i="1"/>
  <c r="M162" i="1"/>
  <c r="M127" i="1"/>
  <c r="M92" i="1"/>
  <c r="AI307" i="1"/>
  <c r="AI274" i="1"/>
  <c r="AI238" i="1"/>
  <c r="AI137" i="1"/>
  <c r="AI87" i="1"/>
  <c r="AI61" i="1"/>
  <c r="AI25" i="1"/>
  <c r="M74" i="1"/>
  <c r="M58" i="1"/>
  <c r="M42" i="1"/>
  <c r="V42" i="1" s="1"/>
  <c r="M26" i="1"/>
  <c r="M10" i="1"/>
  <c r="P9" i="1"/>
  <c r="P322" i="1"/>
  <c r="P306" i="1"/>
  <c r="P290" i="1"/>
  <c r="P274" i="1"/>
  <c r="P258" i="1"/>
  <c r="P242" i="1"/>
  <c r="M303" i="1"/>
  <c r="M269" i="1"/>
  <c r="M226" i="1"/>
  <c r="M192" i="1"/>
  <c r="M158" i="1"/>
  <c r="M113" i="1"/>
  <c r="M79" i="1"/>
  <c r="V79" i="1" s="1"/>
  <c r="AI297" i="1"/>
  <c r="AI265" i="1"/>
  <c r="AI233" i="1"/>
  <c r="AI129" i="1"/>
  <c r="AI83" i="1"/>
  <c r="M70" i="1"/>
  <c r="M54" i="1"/>
  <c r="V54" i="1" s="1"/>
  <c r="M38" i="1"/>
  <c r="M22" i="1"/>
  <c r="M6" i="1"/>
  <c r="P5" i="1"/>
  <c r="P318" i="1"/>
  <c r="P302" i="1"/>
  <c r="P286" i="1"/>
  <c r="P270" i="1"/>
  <c r="P254" i="1"/>
  <c r="P238" i="1"/>
  <c r="P222" i="1"/>
  <c r="P206" i="1"/>
  <c r="P190" i="1"/>
  <c r="P174" i="1"/>
  <c r="P158" i="1"/>
  <c r="P142" i="1"/>
  <c r="P126" i="1"/>
  <c r="P110" i="1"/>
  <c r="P94" i="1"/>
  <c r="P78" i="1"/>
  <c r="P62" i="1"/>
  <c r="P46" i="1"/>
  <c r="P30" i="1"/>
  <c r="P14" i="1"/>
  <c r="M301" i="1"/>
  <c r="V301" i="1" s="1"/>
  <c r="M258" i="1"/>
  <c r="V258" i="1" s="1"/>
  <c r="M224" i="1"/>
  <c r="M190" i="1"/>
  <c r="V190" i="1" s="1"/>
  <c r="M156" i="1"/>
  <c r="M111" i="1"/>
  <c r="M76" i="1"/>
  <c r="AI292" i="1"/>
  <c r="AI255" i="1"/>
  <c r="AI231" i="1"/>
  <c r="AI158" i="1"/>
  <c r="AI81" i="1"/>
  <c r="AI49" i="1"/>
  <c r="AI13" i="1"/>
  <c r="M68" i="1"/>
  <c r="M52" i="1"/>
  <c r="V52" i="1" s="1"/>
  <c r="M36" i="1"/>
  <c r="M20" i="1"/>
  <c r="M4" i="1"/>
  <c r="P332" i="1"/>
  <c r="P316" i="1"/>
  <c r="P300" i="1"/>
  <c r="P284" i="1"/>
  <c r="P268" i="1"/>
  <c r="P252" i="1"/>
  <c r="P236" i="1"/>
  <c r="P220" i="1"/>
  <c r="P204" i="1"/>
  <c r="P188" i="1"/>
  <c r="P172" i="1"/>
  <c r="P156" i="1"/>
  <c r="P140" i="1"/>
  <c r="P124" i="1"/>
  <c r="P108" i="1"/>
  <c r="P92" i="1"/>
  <c r="P76" i="1"/>
  <c r="P60" i="1"/>
  <c r="P44" i="1"/>
  <c r="P28" i="1"/>
  <c r="Y4" i="1"/>
  <c r="M290" i="1"/>
  <c r="V290" i="1" s="1"/>
  <c r="M256" i="1"/>
  <c r="M222" i="1"/>
  <c r="M188" i="1"/>
  <c r="M145" i="1"/>
  <c r="M322" i="1"/>
  <c r="M254" i="1"/>
  <c r="M220" i="1"/>
  <c r="V220" i="1" s="1"/>
  <c r="M177" i="1"/>
  <c r="M143" i="1"/>
  <c r="AI319" i="1"/>
  <c r="AI281" i="1"/>
  <c r="AI248" i="1"/>
  <c r="AI210" i="1"/>
  <c r="AI74" i="1"/>
  <c r="AI7" i="1"/>
  <c r="M64" i="1"/>
  <c r="V64" i="1" s="1"/>
  <c r="M48" i="1"/>
  <c r="M32" i="1"/>
  <c r="M16" i="1"/>
  <c r="V16" i="1" s="1"/>
  <c r="P328" i="1"/>
  <c r="P312" i="1"/>
  <c r="P296" i="1"/>
  <c r="P280" i="1"/>
  <c r="P264" i="1"/>
  <c r="P248" i="1"/>
  <c r="P232" i="1"/>
  <c r="P216" i="1"/>
  <c r="P200" i="1"/>
  <c r="P184" i="1"/>
  <c r="P168" i="1"/>
  <c r="P152" i="1"/>
  <c r="P136" i="1"/>
  <c r="P120" i="1"/>
  <c r="P104" i="1"/>
  <c r="P88" i="1"/>
  <c r="P72" i="1"/>
  <c r="P56" i="1"/>
  <c r="P40" i="1"/>
  <c r="P24" i="1"/>
  <c r="M332" i="1"/>
  <c r="M255" i="1"/>
  <c r="M221" i="1"/>
  <c r="M178" i="1"/>
  <c r="V178" i="1" s="1"/>
  <c r="M144" i="1"/>
  <c r="M108" i="1"/>
  <c r="AI324" i="1"/>
  <c r="AI287" i="1"/>
  <c r="AI249" i="1"/>
  <c r="AI212" i="1"/>
  <c r="AI148" i="1"/>
  <c r="AI114" i="1"/>
  <c r="AI75" i="1"/>
  <c r="M65" i="1"/>
  <c r="V65" i="1" s="1"/>
  <c r="M49" i="1"/>
  <c r="M33" i="1"/>
  <c r="V33" i="1" s="1"/>
  <c r="M17" i="1"/>
  <c r="P329" i="1"/>
  <c r="P313" i="1"/>
  <c r="P297" i="1"/>
  <c r="P281" i="1"/>
  <c r="P265" i="1"/>
  <c r="P249" i="1"/>
  <c r="P233" i="1"/>
  <c r="P217" i="1"/>
  <c r="P201" i="1"/>
  <c r="P185" i="1"/>
  <c r="P169" i="1"/>
  <c r="P153" i="1"/>
  <c r="P137" i="1"/>
  <c r="P121" i="1"/>
  <c r="P105" i="1"/>
  <c r="P89" i="1"/>
  <c r="P73" i="1"/>
  <c r="P57" i="1"/>
  <c r="P41" i="1"/>
  <c r="P25" i="1"/>
  <c r="M288" i="1"/>
  <c r="M98" i="1"/>
  <c r="M321" i="1"/>
  <c r="M287" i="1"/>
  <c r="M253" i="1"/>
  <c r="M210" i="1"/>
  <c r="V210" i="1" s="1"/>
  <c r="M176" i="1"/>
  <c r="V176" i="1" s="1"/>
  <c r="M142" i="1"/>
  <c r="M97" i="1"/>
  <c r="AI318" i="1"/>
  <c r="AI279" i="1"/>
  <c r="AI246" i="1"/>
  <c r="AI105" i="1"/>
  <c r="AI37" i="1"/>
  <c r="M63" i="1"/>
  <c r="V63" i="1" s="1"/>
  <c r="M47" i="1"/>
  <c r="M31" i="1"/>
  <c r="V31" i="1" s="1"/>
  <c r="M15" i="1"/>
  <c r="P327" i="1"/>
  <c r="P311" i="1"/>
  <c r="P295" i="1"/>
  <c r="P279" i="1"/>
  <c r="P263" i="1"/>
  <c r="P247" i="1"/>
  <c r="P231" i="1"/>
  <c r="P215" i="1"/>
  <c r="P199" i="1"/>
  <c r="P183" i="1"/>
  <c r="P167" i="1"/>
  <c r="P151" i="1"/>
  <c r="P135" i="1"/>
  <c r="P119" i="1"/>
  <c r="P103" i="1"/>
  <c r="M320" i="1"/>
  <c r="V320" i="1" s="1"/>
  <c r="M286" i="1"/>
  <c r="V286" i="1" s="1"/>
  <c r="M252" i="1"/>
  <c r="M209" i="1"/>
  <c r="M175" i="1"/>
  <c r="M141" i="1"/>
  <c r="M96" i="1"/>
  <c r="V96" i="1" s="1"/>
  <c r="AI317" i="1"/>
  <c r="AI278" i="1"/>
  <c r="AI142" i="1"/>
  <c r="M62" i="1"/>
  <c r="M46" i="1"/>
  <c r="V46" i="1" s="1"/>
  <c r="M30" i="1"/>
  <c r="M14" i="1"/>
  <c r="P13" i="1"/>
  <c r="P326" i="1"/>
  <c r="P310" i="1"/>
  <c r="P294" i="1"/>
  <c r="P278" i="1"/>
  <c r="P262" i="1"/>
  <c r="P246" i="1"/>
  <c r="P230" i="1"/>
  <c r="P214" i="1"/>
  <c r="P198" i="1"/>
  <c r="P182" i="1"/>
  <c r="P166" i="1"/>
  <c r="P150" i="1"/>
  <c r="P134" i="1"/>
  <c r="P118" i="1"/>
  <c r="P102" i="1"/>
  <c r="P86" i="1"/>
  <c r="P70" i="1"/>
  <c r="P54" i="1"/>
  <c r="P38" i="1"/>
  <c r="P22" i="1"/>
  <c r="P71" i="1"/>
  <c r="P55" i="1"/>
  <c r="P39" i="1"/>
  <c r="P23" i="1"/>
  <c r="M319" i="1"/>
  <c r="M285" i="1"/>
  <c r="M242" i="1"/>
  <c r="M208" i="1"/>
  <c r="M174" i="1"/>
  <c r="V174" i="1" s="1"/>
  <c r="M140" i="1"/>
  <c r="M95" i="1"/>
  <c r="AI316" i="1"/>
  <c r="AI277" i="1"/>
  <c r="AI241" i="1"/>
  <c r="AI183" i="1"/>
  <c r="AI141" i="1"/>
  <c r="AI91" i="1"/>
  <c r="AI35" i="1"/>
  <c r="AI4" i="1"/>
  <c r="M61" i="1"/>
  <c r="M45" i="1"/>
  <c r="M29" i="1"/>
  <c r="M13" i="1"/>
  <c r="P12" i="1"/>
  <c r="P325" i="1"/>
  <c r="P309" i="1"/>
  <c r="P293" i="1"/>
  <c r="P277" i="1"/>
  <c r="P261" i="1"/>
  <c r="P245" i="1"/>
  <c r="P229" i="1"/>
  <c r="P213" i="1"/>
  <c r="P197" i="1"/>
  <c r="P181" i="1"/>
  <c r="P165" i="1"/>
  <c r="P149" i="1"/>
  <c r="P133" i="1"/>
  <c r="P117" i="1"/>
  <c r="P101" i="1"/>
  <c r="P85" i="1"/>
  <c r="P69" i="1"/>
  <c r="P53" i="1"/>
  <c r="P37" i="1"/>
  <c r="P21" i="1"/>
  <c r="AI332" i="1"/>
  <c r="AI253" i="1"/>
  <c r="AI213" i="1"/>
  <c r="AI149" i="1"/>
  <c r="AI122" i="1"/>
  <c r="AI77" i="1"/>
  <c r="AI10" i="1"/>
  <c r="M66" i="1"/>
  <c r="M50" i="1"/>
  <c r="M34" i="1"/>
  <c r="V34" i="1" s="1"/>
  <c r="M18" i="1"/>
  <c r="P330" i="1"/>
  <c r="P314" i="1"/>
  <c r="P298" i="1"/>
  <c r="P282" i="1"/>
  <c r="P266" i="1"/>
  <c r="P250" i="1"/>
  <c r="P234" i="1"/>
  <c r="P218" i="1"/>
  <c r="P202" i="1"/>
  <c r="P186" i="1"/>
  <c r="P170" i="1"/>
  <c r="P154" i="1"/>
  <c r="P138" i="1"/>
  <c r="P122" i="1"/>
  <c r="P106" i="1"/>
  <c r="P90" i="1"/>
  <c r="P74" i="1"/>
  <c r="P58" i="1"/>
  <c r="P42" i="1"/>
  <c r="P26" i="1"/>
  <c r="M289" i="1"/>
  <c r="V289" i="1" s="1"/>
  <c r="M318" i="1"/>
  <c r="M284" i="1"/>
  <c r="V284" i="1" s="1"/>
  <c r="M241" i="1"/>
  <c r="M207" i="1"/>
  <c r="V207" i="1" s="1"/>
  <c r="M173" i="1"/>
  <c r="M129" i="1"/>
  <c r="M94" i="1"/>
  <c r="AI315" i="1"/>
  <c r="AI276" i="1"/>
  <c r="AI240" i="1"/>
  <c r="AI182" i="1"/>
  <c r="AI140" i="1"/>
  <c r="AI90" i="1"/>
  <c r="AI68" i="1"/>
  <c r="AI32" i="1"/>
  <c r="M60" i="1"/>
  <c r="M44" i="1"/>
  <c r="M28" i="1"/>
  <c r="V28" i="1" s="1"/>
  <c r="M12" i="1"/>
  <c r="P11" i="1"/>
  <c r="P324" i="1"/>
  <c r="P308" i="1"/>
  <c r="P292" i="1"/>
  <c r="P276" i="1"/>
  <c r="P260" i="1"/>
  <c r="P244" i="1"/>
  <c r="P228" i="1"/>
  <c r="P212" i="1"/>
  <c r="P196" i="1"/>
  <c r="P180" i="1"/>
  <c r="P164" i="1"/>
  <c r="P148" i="1"/>
  <c r="P132" i="1"/>
  <c r="P116" i="1"/>
  <c r="AI67" i="1"/>
  <c r="M331" i="1"/>
  <c r="M315" i="1"/>
  <c r="M299" i="1"/>
  <c r="M283" i="1"/>
  <c r="M267" i="1"/>
  <c r="M251" i="1"/>
  <c r="M235" i="1"/>
  <c r="M219" i="1"/>
  <c r="M203" i="1"/>
  <c r="M187" i="1"/>
  <c r="M171" i="1"/>
  <c r="M155" i="1"/>
  <c r="M139" i="1"/>
  <c r="M107" i="1"/>
  <c r="M91" i="1"/>
  <c r="M330" i="1"/>
  <c r="M314" i="1"/>
  <c r="M298" i="1"/>
  <c r="M282" i="1"/>
  <c r="M266" i="1"/>
  <c r="M250" i="1"/>
  <c r="M234" i="1"/>
  <c r="M218" i="1"/>
  <c r="M202" i="1"/>
  <c r="M186" i="1"/>
  <c r="M170" i="1"/>
  <c r="M154" i="1"/>
  <c r="M138" i="1"/>
  <c r="M106" i="1"/>
  <c r="M90" i="1"/>
  <c r="M329" i="1"/>
  <c r="M313" i="1"/>
  <c r="M297" i="1"/>
  <c r="M281" i="1"/>
  <c r="M265" i="1"/>
  <c r="M249" i="1"/>
  <c r="M233" i="1"/>
  <c r="M217" i="1"/>
  <c r="M201" i="1"/>
  <c r="M185" i="1"/>
  <c r="M169" i="1"/>
  <c r="M153" i="1"/>
  <c r="M137" i="1"/>
  <c r="M121" i="1"/>
  <c r="M89" i="1"/>
  <c r="M328" i="1"/>
  <c r="M312" i="1"/>
  <c r="M296" i="1"/>
  <c r="M280" i="1"/>
  <c r="M264" i="1"/>
  <c r="M248" i="1"/>
  <c r="M232" i="1"/>
  <c r="M216" i="1"/>
  <c r="M200" i="1"/>
  <c r="M184" i="1"/>
  <c r="M168" i="1"/>
  <c r="M152" i="1"/>
  <c r="M136" i="1"/>
  <c r="M120" i="1"/>
  <c r="M104" i="1"/>
  <c r="M88" i="1"/>
  <c r="M326" i="1"/>
  <c r="M310" i="1"/>
  <c r="M294" i="1"/>
  <c r="M278" i="1"/>
  <c r="M262" i="1"/>
  <c r="M246" i="1"/>
  <c r="M230" i="1"/>
  <c r="M214" i="1"/>
  <c r="M198" i="1"/>
  <c r="M182" i="1"/>
  <c r="M166" i="1"/>
  <c r="M150" i="1"/>
  <c r="M134" i="1"/>
  <c r="M118" i="1"/>
  <c r="M102" i="1"/>
  <c r="M86" i="1"/>
  <c r="M325" i="1"/>
  <c r="M309" i="1"/>
  <c r="M293" i="1"/>
  <c r="M277" i="1"/>
  <c r="M261" i="1"/>
  <c r="M245" i="1"/>
  <c r="M229" i="1"/>
  <c r="M213" i="1"/>
  <c r="M197" i="1"/>
  <c r="M181" i="1"/>
  <c r="M165" i="1"/>
  <c r="M149" i="1"/>
  <c r="M133" i="1"/>
  <c r="M117" i="1"/>
  <c r="M101" i="1"/>
  <c r="M85" i="1"/>
  <c r="M327" i="1"/>
  <c r="M295" i="1"/>
  <c r="M263" i="1"/>
  <c r="M231" i="1"/>
  <c r="M199" i="1"/>
  <c r="M167" i="1"/>
  <c r="M135" i="1"/>
  <c r="M87" i="1"/>
  <c r="M324" i="1"/>
  <c r="M308" i="1"/>
  <c r="M292" i="1"/>
  <c r="M276" i="1"/>
  <c r="M260" i="1"/>
  <c r="M244" i="1"/>
  <c r="M228" i="1"/>
  <c r="M212" i="1"/>
  <c r="M196" i="1"/>
  <c r="M180" i="1"/>
  <c r="M164" i="1"/>
  <c r="M148" i="1"/>
  <c r="M132" i="1"/>
  <c r="M116" i="1"/>
  <c r="M100" i="1"/>
  <c r="M84" i="1"/>
  <c r="M311" i="1"/>
  <c r="M279" i="1"/>
  <c r="M247" i="1"/>
  <c r="M215" i="1"/>
  <c r="M183" i="1"/>
  <c r="M151" i="1"/>
  <c r="M119" i="1"/>
  <c r="M103" i="1"/>
  <c r="M323" i="1"/>
  <c r="M307" i="1"/>
  <c r="V307" i="1" s="1"/>
  <c r="M291" i="1"/>
  <c r="V291" i="1" s="1"/>
  <c r="M275" i="1"/>
  <c r="V275" i="1" s="1"/>
  <c r="M259" i="1"/>
  <c r="V259" i="1" s="1"/>
  <c r="M243" i="1"/>
  <c r="M227" i="1"/>
  <c r="M211" i="1"/>
  <c r="V211" i="1" s="1"/>
  <c r="M195" i="1"/>
  <c r="V195" i="1" s="1"/>
  <c r="M179" i="1"/>
  <c r="M163" i="1"/>
  <c r="V163" i="1" s="1"/>
  <c r="M147" i="1"/>
  <c r="M131" i="1"/>
  <c r="V131" i="1" s="1"/>
  <c r="M115" i="1"/>
  <c r="M99" i="1"/>
  <c r="M83" i="1"/>
  <c r="V83" i="1" s="1"/>
  <c r="N220" i="1"/>
  <c r="N92" i="1"/>
  <c r="O293" i="1"/>
  <c r="O149" i="1"/>
  <c r="N219" i="1"/>
  <c r="N154" i="1"/>
  <c r="O291" i="1"/>
  <c r="O53" i="1"/>
  <c r="N269" i="1"/>
  <c r="N77" i="1"/>
  <c r="O133" i="1"/>
  <c r="N332" i="1"/>
  <c r="N204" i="1"/>
  <c r="O277" i="1"/>
  <c r="O38" i="1"/>
  <c r="N203" i="1"/>
  <c r="O276" i="1"/>
  <c r="O37" i="1"/>
  <c r="N202" i="1"/>
  <c r="N10" i="1"/>
  <c r="O36" i="1"/>
  <c r="N317" i="1"/>
  <c r="N253" i="1"/>
  <c r="N189" i="1"/>
  <c r="N125" i="1"/>
  <c r="N61" i="1"/>
  <c r="O326" i="1"/>
  <c r="O262" i="1"/>
  <c r="O197" i="1"/>
  <c r="O116" i="1"/>
  <c r="N314" i="1"/>
  <c r="N250" i="1"/>
  <c r="N186" i="1"/>
  <c r="N122" i="1"/>
  <c r="N58" i="1"/>
  <c r="O323" i="1"/>
  <c r="O259" i="1"/>
  <c r="O181" i="1"/>
  <c r="O100" i="1"/>
  <c r="N301" i="1"/>
  <c r="N237" i="1"/>
  <c r="N173" i="1"/>
  <c r="N109" i="1"/>
  <c r="N45" i="1"/>
  <c r="O310" i="1"/>
  <c r="O246" i="1"/>
  <c r="O180" i="1"/>
  <c r="O86" i="1"/>
  <c r="N300" i="1"/>
  <c r="N236" i="1"/>
  <c r="N172" i="1"/>
  <c r="N108" i="1"/>
  <c r="N44" i="1"/>
  <c r="O309" i="1"/>
  <c r="O245" i="1"/>
  <c r="O166" i="1"/>
  <c r="O85" i="1"/>
  <c r="N299" i="1"/>
  <c r="N235" i="1"/>
  <c r="N171" i="1"/>
  <c r="N107" i="1"/>
  <c r="N43" i="1"/>
  <c r="O308" i="1"/>
  <c r="O244" i="1"/>
  <c r="O165" i="1"/>
  <c r="O84" i="1"/>
  <c r="N298" i="1"/>
  <c r="N234" i="1"/>
  <c r="N170" i="1"/>
  <c r="N106" i="1"/>
  <c r="N42" i="1"/>
  <c r="O307" i="1"/>
  <c r="O243" i="1"/>
  <c r="O164" i="1"/>
  <c r="O70" i="1"/>
  <c r="N155" i="1"/>
  <c r="N27" i="1"/>
  <c r="O228" i="1"/>
  <c r="O54" i="1"/>
  <c r="N218" i="1"/>
  <c r="N26" i="1"/>
  <c r="O134" i="1"/>
  <c r="N141" i="1"/>
  <c r="O278" i="1"/>
  <c r="O52" i="1"/>
  <c r="N76" i="1"/>
  <c r="O213" i="1"/>
  <c r="N267" i="1"/>
  <c r="N75" i="1"/>
  <c r="O118" i="1"/>
  <c r="N330" i="1"/>
  <c r="N74" i="1"/>
  <c r="O198" i="1"/>
  <c r="N316" i="1"/>
  <c r="N252" i="1"/>
  <c r="N188" i="1"/>
  <c r="N124" i="1"/>
  <c r="N60" i="1"/>
  <c r="O325" i="1"/>
  <c r="O261" i="1"/>
  <c r="O196" i="1"/>
  <c r="O102" i="1"/>
  <c r="N285" i="1"/>
  <c r="N221" i="1"/>
  <c r="N157" i="1"/>
  <c r="N93" i="1"/>
  <c r="N29" i="1"/>
  <c r="O294" i="1"/>
  <c r="O230" i="1"/>
  <c r="O150" i="1"/>
  <c r="O69" i="1"/>
  <c r="N284" i="1"/>
  <c r="N156" i="1"/>
  <c r="N28" i="1"/>
  <c r="O229" i="1"/>
  <c r="O68" i="1"/>
  <c r="N283" i="1"/>
  <c r="N91" i="1"/>
  <c r="O292" i="1"/>
  <c r="O148" i="1"/>
  <c r="N282" i="1"/>
  <c r="N90" i="1"/>
  <c r="O227" i="1"/>
  <c r="N205" i="1"/>
  <c r="N13" i="1"/>
  <c r="O214" i="1"/>
  <c r="N268" i="1"/>
  <c r="N140" i="1"/>
  <c r="N12" i="1"/>
  <c r="O132" i="1"/>
  <c r="N331" i="1"/>
  <c r="N139" i="1"/>
  <c r="N11" i="1"/>
  <c r="O212" i="1"/>
  <c r="N266" i="1"/>
  <c r="N138" i="1"/>
  <c r="O275" i="1"/>
  <c r="O117" i="1"/>
  <c r="N315" i="1"/>
  <c r="N251" i="1"/>
  <c r="N187" i="1"/>
  <c r="N123" i="1"/>
  <c r="N59" i="1"/>
  <c r="O324" i="1"/>
  <c r="O260" i="1"/>
  <c r="O182" i="1"/>
  <c r="O101" i="1"/>
  <c r="O211" i="1"/>
  <c r="O195" i="1"/>
  <c r="O179" i="1"/>
  <c r="O163" i="1"/>
  <c r="O147" i="1"/>
  <c r="O131" i="1"/>
  <c r="O115" i="1"/>
  <c r="O99" i="1"/>
  <c r="O83" i="1"/>
  <c r="O67" i="1"/>
  <c r="O51" i="1"/>
  <c r="O35" i="1"/>
  <c r="N329" i="1"/>
  <c r="N313" i="1"/>
  <c r="N297" i="1"/>
  <c r="N281" i="1"/>
  <c r="N265" i="1"/>
  <c r="N249" i="1"/>
  <c r="N233" i="1"/>
  <c r="N217" i="1"/>
  <c r="N201" i="1"/>
  <c r="N185" i="1"/>
  <c r="N169" i="1"/>
  <c r="N153" i="1"/>
  <c r="N137" i="1"/>
  <c r="N121" i="1"/>
  <c r="N105" i="1"/>
  <c r="N89" i="1"/>
  <c r="N73" i="1"/>
  <c r="N57" i="1"/>
  <c r="N41" i="1"/>
  <c r="N25" i="1"/>
  <c r="N9" i="1"/>
  <c r="O322" i="1"/>
  <c r="O306" i="1"/>
  <c r="O290" i="1"/>
  <c r="O274" i="1"/>
  <c r="O258" i="1"/>
  <c r="O242" i="1"/>
  <c r="O226" i="1"/>
  <c r="O210" i="1"/>
  <c r="O194" i="1"/>
  <c r="O178" i="1"/>
  <c r="O162" i="1"/>
  <c r="O146" i="1"/>
  <c r="O130" i="1"/>
  <c r="O114" i="1"/>
  <c r="O98" i="1"/>
  <c r="O82" i="1"/>
  <c r="O66" i="1"/>
  <c r="O50" i="1"/>
  <c r="O34" i="1"/>
  <c r="N328" i="1"/>
  <c r="O81" i="1"/>
  <c r="N327" i="1"/>
  <c r="N295" i="1"/>
  <c r="N247" i="1"/>
  <c r="N215" i="1"/>
  <c r="N119" i="1"/>
  <c r="N55" i="1"/>
  <c r="N23" i="1"/>
  <c r="N7" i="1"/>
  <c r="O320" i="1"/>
  <c r="O304" i="1"/>
  <c r="O288" i="1"/>
  <c r="O272" i="1"/>
  <c r="O256" i="1"/>
  <c r="O224" i="1"/>
  <c r="O208" i="1"/>
  <c r="O192" i="1"/>
  <c r="O176" i="1"/>
  <c r="O160" i="1"/>
  <c r="O144" i="1"/>
  <c r="O128" i="1"/>
  <c r="O112" i="1"/>
  <c r="O96" i="1"/>
  <c r="O80" i="1"/>
  <c r="O64" i="1"/>
  <c r="O29" i="1"/>
  <c r="N278" i="1"/>
  <c r="N230" i="1"/>
  <c r="N198" i="1"/>
  <c r="N166" i="1"/>
  <c r="N102" i="1"/>
  <c r="N38" i="1"/>
  <c r="N6" i="1"/>
  <c r="O271" i="1"/>
  <c r="O223" i="1"/>
  <c r="O28" i="1"/>
  <c r="N309" i="1"/>
  <c r="N277" i="1"/>
  <c r="N261" i="1"/>
  <c r="N245" i="1"/>
  <c r="N213" i="1"/>
  <c r="N197" i="1"/>
  <c r="N165" i="1"/>
  <c r="N133" i="1"/>
  <c r="N117" i="1"/>
  <c r="N101" i="1"/>
  <c r="N85" i="1"/>
  <c r="N53" i="1"/>
  <c r="N37" i="1"/>
  <c r="N5" i="1"/>
  <c r="O302" i="1"/>
  <c r="O286" i="1"/>
  <c r="O254" i="1"/>
  <c r="O238" i="1"/>
  <c r="O206" i="1"/>
  <c r="O190" i="1"/>
  <c r="O174" i="1"/>
  <c r="O142" i="1"/>
  <c r="O46" i="1"/>
  <c r="N292" i="1"/>
  <c r="N244" i="1"/>
  <c r="N212" i="1"/>
  <c r="N180" i="1"/>
  <c r="N116" i="1"/>
  <c r="N68" i="1"/>
  <c r="N52" i="1"/>
  <c r="N4" i="1"/>
  <c r="O301" i="1"/>
  <c r="O269" i="1"/>
  <c r="O237" i="1"/>
  <c r="O173" i="1"/>
  <c r="O157" i="1"/>
  <c r="O125" i="1"/>
  <c r="O93" i="1"/>
  <c r="O77" i="1"/>
  <c r="O61" i="1"/>
  <c r="O45" i="1"/>
  <c r="N323" i="1"/>
  <c r="N307" i="1"/>
  <c r="N291" i="1"/>
  <c r="N275" i="1"/>
  <c r="N259" i="1"/>
  <c r="N243" i="1"/>
  <c r="N227" i="1"/>
  <c r="N211" i="1"/>
  <c r="N195" i="1"/>
  <c r="N179" i="1"/>
  <c r="N163" i="1"/>
  <c r="N147" i="1"/>
  <c r="N131" i="1"/>
  <c r="N115" i="1"/>
  <c r="N99" i="1"/>
  <c r="N83" i="1"/>
  <c r="N67" i="1"/>
  <c r="N51" i="1"/>
  <c r="N35" i="1"/>
  <c r="N19" i="1"/>
  <c r="O332" i="1"/>
  <c r="O316" i="1"/>
  <c r="O300" i="1"/>
  <c r="O284" i="1"/>
  <c r="O268" i="1"/>
  <c r="O252" i="1"/>
  <c r="O236" i="1"/>
  <c r="O220" i="1"/>
  <c r="O204" i="1"/>
  <c r="O188" i="1"/>
  <c r="O172" i="1"/>
  <c r="O156" i="1"/>
  <c r="O140" i="1"/>
  <c r="O124" i="1"/>
  <c r="O108" i="1"/>
  <c r="O92" i="1"/>
  <c r="O76" i="1"/>
  <c r="O60" i="1"/>
  <c r="O44" i="1"/>
  <c r="O25" i="1"/>
  <c r="K3" i="1"/>
  <c r="N321" i="1"/>
  <c r="N305" i="1"/>
  <c r="N289" i="1"/>
  <c r="N273" i="1"/>
  <c r="N257" i="1"/>
  <c r="N241" i="1"/>
  <c r="N225" i="1"/>
  <c r="N209" i="1"/>
  <c r="N193" i="1"/>
  <c r="N177" i="1"/>
  <c r="N161" i="1"/>
  <c r="N145" i="1"/>
  <c r="N129" i="1"/>
  <c r="N113" i="1"/>
  <c r="N97" i="1"/>
  <c r="N81" i="1"/>
  <c r="N65" i="1"/>
  <c r="N49" i="1"/>
  <c r="N33" i="1"/>
  <c r="N17" i="1"/>
  <c r="O330" i="1"/>
  <c r="O314" i="1"/>
  <c r="O298" i="1"/>
  <c r="O282" i="1"/>
  <c r="O266" i="1"/>
  <c r="O250" i="1"/>
  <c r="O234" i="1"/>
  <c r="O218" i="1"/>
  <c r="O202" i="1"/>
  <c r="O186" i="1"/>
  <c r="O170" i="1"/>
  <c r="O154" i="1"/>
  <c r="O138" i="1"/>
  <c r="O122" i="1"/>
  <c r="O106" i="1"/>
  <c r="O90" i="1"/>
  <c r="O74" i="1"/>
  <c r="O58" i="1"/>
  <c r="O42" i="1"/>
  <c r="O23" i="1"/>
  <c r="N312" i="1"/>
  <c r="N296" i="1"/>
  <c r="N280" i="1"/>
  <c r="N264" i="1"/>
  <c r="N248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O321" i="1"/>
  <c r="O305" i="1"/>
  <c r="O289" i="1"/>
  <c r="O273" i="1"/>
  <c r="O257" i="1"/>
  <c r="O241" i="1"/>
  <c r="O225" i="1"/>
  <c r="O209" i="1"/>
  <c r="O193" i="1"/>
  <c r="O177" i="1"/>
  <c r="O161" i="1"/>
  <c r="O145" i="1"/>
  <c r="O129" i="1"/>
  <c r="O113" i="1"/>
  <c r="O97" i="1"/>
  <c r="O65" i="1"/>
  <c r="O49" i="1"/>
  <c r="O33" i="1"/>
  <c r="N311" i="1"/>
  <c r="N279" i="1"/>
  <c r="N263" i="1"/>
  <c r="N231" i="1"/>
  <c r="N199" i="1"/>
  <c r="N183" i="1"/>
  <c r="N167" i="1"/>
  <c r="N151" i="1"/>
  <c r="N135" i="1"/>
  <c r="N103" i="1"/>
  <c r="N87" i="1"/>
  <c r="N71" i="1"/>
  <c r="N39" i="1"/>
  <c r="O240" i="1"/>
  <c r="O48" i="1"/>
  <c r="N326" i="1"/>
  <c r="N310" i="1"/>
  <c r="N294" i="1"/>
  <c r="N262" i="1"/>
  <c r="N246" i="1"/>
  <c r="N214" i="1"/>
  <c r="N182" i="1"/>
  <c r="N150" i="1"/>
  <c r="N134" i="1"/>
  <c r="N118" i="1"/>
  <c r="N86" i="1"/>
  <c r="N70" i="1"/>
  <c r="N54" i="1"/>
  <c r="N22" i="1"/>
  <c r="O319" i="1"/>
  <c r="O303" i="1"/>
  <c r="O287" i="1"/>
  <c r="O255" i="1"/>
  <c r="O239" i="1"/>
  <c r="O207" i="1"/>
  <c r="O191" i="1"/>
  <c r="O175" i="1"/>
  <c r="O159" i="1"/>
  <c r="O143" i="1"/>
  <c r="O127" i="1"/>
  <c r="O111" i="1"/>
  <c r="O95" i="1"/>
  <c r="O79" i="1"/>
  <c r="O63" i="1"/>
  <c r="O47" i="1"/>
  <c r="N325" i="1"/>
  <c r="N293" i="1"/>
  <c r="N229" i="1"/>
  <c r="N181" i="1"/>
  <c r="N149" i="1"/>
  <c r="N69" i="1"/>
  <c r="N21" i="1"/>
  <c r="O318" i="1"/>
  <c r="O270" i="1"/>
  <c r="O222" i="1"/>
  <c r="O158" i="1"/>
  <c r="O126" i="1"/>
  <c r="O110" i="1"/>
  <c r="O94" i="1"/>
  <c r="O78" i="1"/>
  <c r="O62" i="1"/>
  <c r="O27" i="1"/>
  <c r="N324" i="1"/>
  <c r="N308" i="1"/>
  <c r="N276" i="1"/>
  <c r="N260" i="1"/>
  <c r="N228" i="1"/>
  <c r="N196" i="1"/>
  <c r="N164" i="1"/>
  <c r="N148" i="1"/>
  <c r="N132" i="1"/>
  <c r="N100" i="1"/>
  <c r="N84" i="1"/>
  <c r="N36" i="1"/>
  <c r="N20" i="1"/>
  <c r="O317" i="1"/>
  <c r="O285" i="1"/>
  <c r="O253" i="1"/>
  <c r="O221" i="1"/>
  <c r="O205" i="1"/>
  <c r="O189" i="1"/>
  <c r="O141" i="1"/>
  <c r="O109" i="1"/>
  <c r="O26" i="1"/>
  <c r="N320" i="1"/>
  <c r="N304" i="1"/>
  <c r="N288" i="1"/>
  <c r="N272" i="1"/>
  <c r="N256" i="1"/>
  <c r="N240" i="1"/>
  <c r="N224" i="1"/>
  <c r="N208" i="1"/>
  <c r="N192" i="1"/>
  <c r="N176" i="1"/>
  <c r="N160" i="1"/>
  <c r="N144" i="1"/>
  <c r="N128" i="1"/>
  <c r="N112" i="1"/>
  <c r="N96" i="1"/>
  <c r="N80" i="1"/>
  <c r="N64" i="1"/>
  <c r="N48" i="1"/>
  <c r="N32" i="1"/>
  <c r="N16" i="1"/>
  <c r="O329" i="1"/>
  <c r="O313" i="1"/>
  <c r="O297" i="1"/>
  <c r="O281" i="1"/>
  <c r="O265" i="1"/>
  <c r="O249" i="1"/>
  <c r="O233" i="1"/>
  <c r="O217" i="1"/>
  <c r="O201" i="1"/>
  <c r="O185" i="1"/>
  <c r="O169" i="1"/>
  <c r="O153" i="1"/>
  <c r="O137" i="1"/>
  <c r="O121" i="1"/>
  <c r="O105" i="1"/>
  <c r="O89" i="1"/>
  <c r="O73" i="1"/>
  <c r="O57" i="1"/>
  <c r="I3" i="1"/>
  <c r="Z9" i="1" a="1"/>
  <c r="Z9" i="1" s="1"/>
  <c r="AH13" i="1"/>
  <c r="AH29" i="1"/>
  <c r="AH45" i="1"/>
  <c r="AH61" i="1"/>
  <c r="AH77" i="1"/>
  <c r="AH93" i="1"/>
  <c r="AH109" i="1"/>
  <c r="AH125" i="1"/>
  <c r="AH141" i="1"/>
  <c r="AH157" i="1"/>
  <c r="AH173" i="1"/>
  <c r="AH189" i="1"/>
  <c r="AH205" i="1"/>
  <c r="AH221" i="1"/>
  <c r="AH237" i="1"/>
  <c r="AH253" i="1"/>
  <c r="AH269" i="1"/>
  <c r="AH285" i="1"/>
  <c r="AH301" i="1"/>
  <c r="AH317" i="1"/>
  <c r="AG19" i="1"/>
  <c r="AG35" i="1"/>
  <c r="AG51" i="1"/>
  <c r="AG67" i="1"/>
  <c r="AG83" i="1"/>
  <c r="AG99" i="1"/>
  <c r="AG115" i="1"/>
  <c r="AG131" i="1"/>
  <c r="AG147" i="1"/>
  <c r="AG163" i="1"/>
  <c r="AG179" i="1"/>
  <c r="AG195" i="1"/>
  <c r="AG211" i="1"/>
  <c r="AG227" i="1"/>
  <c r="AG243" i="1"/>
  <c r="AG259" i="1"/>
  <c r="AG275" i="1"/>
  <c r="AG291" i="1"/>
  <c r="AG307" i="1"/>
  <c r="AG323" i="1"/>
  <c r="AF9" i="1"/>
  <c r="AF25" i="1"/>
  <c r="AF41" i="1"/>
  <c r="AF57" i="1"/>
  <c r="AF73" i="1"/>
  <c r="AF89" i="1"/>
  <c r="AF105" i="1"/>
  <c r="AF121" i="1"/>
  <c r="AF137" i="1"/>
  <c r="AF153" i="1"/>
  <c r="AF169" i="1"/>
  <c r="AF185" i="1"/>
  <c r="AF201" i="1"/>
  <c r="AF217" i="1"/>
  <c r="AF233" i="1"/>
  <c r="AF249" i="1"/>
  <c r="AF265" i="1"/>
  <c r="AF281" i="1"/>
  <c r="AF297" i="1"/>
  <c r="AF313" i="1"/>
  <c r="AF329" i="1"/>
  <c r="O7" i="1"/>
  <c r="AH14" i="1"/>
  <c r="AH30" i="1"/>
  <c r="AH46" i="1"/>
  <c r="AH62" i="1"/>
  <c r="AH78" i="1"/>
  <c r="AH94" i="1"/>
  <c r="AH110" i="1"/>
  <c r="AH126" i="1"/>
  <c r="AH142" i="1"/>
  <c r="AH158" i="1"/>
  <c r="AH174" i="1"/>
  <c r="AH190" i="1"/>
  <c r="AH206" i="1"/>
  <c r="AH222" i="1"/>
  <c r="AH238" i="1"/>
  <c r="AH254" i="1"/>
  <c r="AH270" i="1"/>
  <c r="AH286" i="1"/>
  <c r="AH302" i="1"/>
  <c r="AH318" i="1"/>
  <c r="AG4" i="1"/>
  <c r="AG20" i="1"/>
  <c r="AG36" i="1"/>
  <c r="AG52" i="1"/>
  <c r="AG68" i="1"/>
  <c r="AG84" i="1"/>
  <c r="AG100" i="1"/>
  <c r="AG116" i="1"/>
  <c r="AG132" i="1"/>
  <c r="AG148" i="1"/>
  <c r="AG164" i="1"/>
  <c r="AG180" i="1"/>
  <c r="AG196" i="1"/>
  <c r="AG212" i="1"/>
  <c r="AG228" i="1"/>
  <c r="AG244" i="1"/>
  <c r="AG260" i="1"/>
  <c r="AG276" i="1"/>
  <c r="AG292" i="1"/>
  <c r="AG308" i="1"/>
  <c r="AG324" i="1"/>
  <c r="AF10" i="1"/>
  <c r="AF26" i="1"/>
  <c r="AF42" i="1"/>
  <c r="AF58" i="1"/>
  <c r="AF74" i="1"/>
  <c r="AF90" i="1"/>
  <c r="AF106" i="1"/>
  <c r="AF122" i="1"/>
  <c r="AF138" i="1"/>
  <c r="AF154" i="1"/>
  <c r="AF170" i="1"/>
  <c r="AF186" i="1"/>
  <c r="AF202" i="1"/>
  <c r="AF218" i="1"/>
  <c r="AF234" i="1"/>
  <c r="AF250" i="1"/>
  <c r="AF266" i="1"/>
  <c r="AF282" i="1"/>
  <c r="AF298" i="1"/>
  <c r="AF314" i="1"/>
  <c r="AF330" i="1"/>
  <c r="O8" i="1"/>
  <c r="AH15" i="1"/>
  <c r="AH31" i="1"/>
  <c r="AH47" i="1"/>
  <c r="AH63" i="1"/>
  <c r="AH79" i="1"/>
  <c r="AH95" i="1"/>
  <c r="AH111" i="1"/>
  <c r="AH127" i="1"/>
  <c r="AH143" i="1"/>
  <c r="AH159" i="1"/>
  <c r="AH175" i="1"/>
  <c r="AH191" i="1"/>
  <c r="AH207" i="1"/>
  <c r="AH223" i="1"/>
  <c r="AH239" i="1"/>
  <c r="AH255" i="1"/>
  <c r="AH271" i="1"/>
  <c r="AH287" i="1"/>
  <c r="AH303" i="1"/>
  <c r="AH319" i="1"/>
  <c r="AG5" i="1"/>
  <c r="AG21" i="1"/>
  <c r="AG37" i="1"/>
  <c r="AG53" i="1"/>
  <c r="AG69" i="1"/>
  <c r="AG85" i="1"/>
  <c r="AG101" i="1"/>
  <c r="AG117" i="1"/>
  <c r="AG133" i="1"/>
  <c r="AG149" i="1"/>
  <c r="AG165" i="1"/>
  <c r="AG181" i="1"/>
  <c r="AG197" i="1"/>
  <c r="AG213" i="1"/>
  <c r="AG229" i="1"/>
  <c r="AG245" i="1"/>
  <c r="AG261" i="1"/>
  <c r="AG277" i="1"/>
  <c r="AG293" i="1"/>
  <c r="AG309" i="1"/>
  <c r="AG325" i="1"/>
  <c r="AF11" i="1"/>
  <c r="AF27" i="1"/>
  <c r="AF43" i="1"/>
  <c r="AF59" i="1"/>
  <c r="AF75" i="1"/>
  <c r="AF91" i="1"/>
  <c r="AF107" i="1"/>
  <c r="AF123" i="1"/>
  <c r="AF139" i="1"/>
  <c r="AF155" i="1"/>
  <c r="AF171" i="1"/>
  <c r="AF187" i="1"/>
  <c r="AF203" i="1"/>
  <c r="AF219" i="1"/>
  <c r="AF235" i="1"/>
  <c r="AF251" i="1"/>
  <c r="AF267" i="1"/>
  <c r="AF283" i="1"/>
  <c r="AF299" i="1"/>
  <c r="AF315" i="1"/>
  <c r="AF331" i="1"/>
  <c r="O9" i="1"/>
  <c r="AH16" i="1"/>
  <c r="AH32" i="1"/>
  <c r="AH48" i="1"/>
  <c r="AH64" i="1"/>
  <c r="AH80" i="1"/>
  <c r="AH96" i="1"/>
  <c r="AH112" i="1"/>
  <c r="AH128" i="1"/>
  <c r="AH144" i="1"/>
  <c r="AH160" i="1"/>
  <c r="AH176" i="1"/>
  <c r="AH192" i="1"/>
  <c r="AH208" i="1"/>
  <c r="AH224" i="1"/>
  <c r="AH240" i="1"/>
  <c r="AH256" i="1"/>
  <c r="AH272" i="1"/>
  <c r="AH288" i="1"/>
  <c r="AH304" i="1"/>
  <c r="AH320" i="1"/>
  <c r="AG6" i="1"/>
  <c r="AG22" i="1"/>
  <c r="AG38" i="1"/>
  <c r="AG54" i="1"/>
  <c r="AG70" i="1"/>
  <c r="AG86" i="1"/>
  <c r="AG102" i="1"/>
  <c r="AG118" i="1"/>
  <c r="AG134" i="1"/>
  <c r="AG150" i="1"/>
  <c r="AG166" i="1"/>
  <c r="AG182" i="1"/>
  <c r="AG198" i="1"/>
  <c r="AG214" i="1"/>
  <c r="AG230" i="1"/>
  <c r="AG246" i="1"/>
  <c r="AG262" i="1"/>
  <c r="AG278" i="1"/>
  <c r="AG294" i="1"/>
  <c r="AG310" i="1"/>
  <c r="AG326" i="1"/>
  <c r="AF12" i="1"/>
  <c r="AF28" i="1"/>
  <c r="AF44" i="1"/>
  <c r="AF60" i="1"/>
  <c r="AF76" i="1"/>
  <c r="AF92" i="1"/>
  <c r="AF108" i="1"/>
  <c r="AF124" i="1"/>
  <c r="AF140" i="1"/>
  <c r="AF156" i="1"/>
  <c r="AF172" i="1"/>
  <c r="AF188" i="1"/>
  <c r="AF204" i="1"/>
  <c r="AF220" i="1"/>
  <c r="AF236" i="1"/>
  <c r="AF252" i="1"/>
  <c r="AF268" i="1"/>
  <c r="AF284" i="1"/>
  <c r="AF300" i="1"/>
  <c r="AF316" i="1"/>
  <c r="AF332" i="1"/>
  <c r="O10" i="1"/>
  <c r="AH17" i="1"/>
  <c r="AH33" i="1"/>
  <c r="AH49" i="1"/>
  <c r="AH65" i="1"/>
  <c r="AH81" i="1"/>
  <c r="AH97" i="1"/>
  <c r="AH113" i="1"/>
  <c r="AH129" i="1"/>
  <c r="AH145" i="1"/>
  <c r="AH161" i="1"/>
  <c r="AH177" i="1"/>
  <c r="AH193" i="1"/>
  <c r="AH209" i="1"/>
  <c r="AH225" i="1"/>
  <c r="AH241" i="1"/>
  <c r="AH257" i="1"/>
  <c r="AH273" i="1"/>
  <c r="AH289" i="1"/>
  <c r="AH305" i="1"/>
  <c r="AH321" i="1"/>
  <c r="AG7" i="1"/>
  <c r="AG23" i="1"/>
  <c r="AG39" i="1"/>
  <c r="AG55" i="1"/>
  <c r="AG71" i="1"/>
  <c r="AG87" i="1"/>
  <c r="AG103" i="1"/>
  <c r="AG119" i="1"/>
  <c r="AG135" i="1"/>
  <c r="AG151" i="1"/>
  <c r="AG167" i="1"/>
  <c r="AG183" i="1"/>
  <c r="AG199" i="1"/>
  <c r="AG215" i="1"/>
  <c r="AG231" i="1"/>
  <c r="AG247" i="1"/>
  <c r="AG263" i="1"/>
  <c r="AG279" i="1"/>
  <c r="AG295" i="1"/>
  <c r="AG311" i="1"/>
  <c r="AG327" i="1"/>
  <c r="AF13" i="1"/>
  <c r="AF29" i="1"/>
  <c r="AF45" i="1"/>
  <c r="AF61" i="1"/>
  <c r="AF77" i="1"/>
  <c r="AF93" i="1"/>
  <c r="AF109" i="1"/>
  <c r="AF125" i="1"/>
  <c r="AF141" i="1"/>
  <c r="AF157" i="1"/>
  <c r="AF173" i="1"/>
  <c r="AF189" i="1"/>
  <c r="AF205" i="1"/>
  <c r="AF221" i="1"/>
  <c r="AF237" i="1"/>
  <c r="AF253" i="1"/>
  <c r="AF269" i="1"/>
  <c r="AF285" i="1"/>
  <c r="AF301" i="1"/>
  <c r="AF317" i="1"/>
  <c r="O11" i="1"/>
  <c r="AH18" i="1"/>
  <c r="AH34" i="1"/>
  <c r="AH50" i="1"/>
  <c r="AH66" i="1"/>
  <c r="AH82" i="1"/>
  <c r="AH98" i="1"/>
  <c r="AH114" i="1"/>
  <c r="AH130" i="1"/>
  <c r="AH146" i="1"/>
  <c r="AH162" i="1"/>
  <c r="AH178" i="1"/>
  <c r="AH194" i="1"/>
  <c r="AH210" i="1"/>
  <c r="AH226" i="1"/>
  <c r="AH242" i="1"/>
  <c r="AH258" i="1"/>
  <c r="AH274" i="1"/>
  <c r="AH290" i="1"/>
  <c r="AH306" i="1"/>
  <c r="AH322" i="1"/>
  <c r="AG8" i="1"/>
  <c r="AG24" i="1"/>
  <c r="AG40" i="1"/>
  <c r="AG56" i="1"/>
  <c r="AG72" i="1"/>
  <c r="AG88" i="1"/>
  <c r="AG104" i="1"/>
  <c r="AG120" i="1"/>
  <c r="AG136" i="1"/>
  <c r="AG152" i="1"/>
  <c r="AG168" i="1"/>
  <c r="AG184" i="1"/>
  <c r="AG200" i="1"/>
  <c r="AG216" i="1"/>
  <c r="AG232" i="1"/>
  <c r="AG248" i="1"/>
  <c r="AG264" i="1"/>
  <c r="AG280" i="1"/>
  <c r="AG296" i="1"/>
  <c r="AG312" i="1"/>
  <c r="AG328" i="1"/>
  <c r="AF14" i="1"/>
  <c r="AF30" i="1"/>
  <c r="AF46" i="1"/>
  <c r="AF62" i="1"/>
  <c r="AF78" i="1"/>
  <c r="AF94" i="1"/>
  <c r="AF110" i="1"/>
  <c r="AF126" i="1"/>
  <c r="AF142" i="1"/>
  <c r="AF158" i="1"/>
  <c r="AF174" i="1"/>
  <c r="AF190" i="1"/>
  <c r="AF206" i="1"/>
  <c r="AF222" i="1"/>
  <c r="AF238" i="1"/>
  <c r="AF254" i="1"/>
  <c r="AF270" i="1"/>
  <c r="AF286" i="1"/>
  <c r="AF302" i="1"/>
  <c r="AF318" i="1"/>
  <c r="O12" i="1"/>
  <c r="AH19" i="1"/>
  <c r="AH35" i="1"/>
  <c r="AH51" i="1"/>
  <c r="AH67" i="1"/>
  <c r="AH83" i="1"/>
  <c r="AH99" i="1"/>
  <c r="AH115" i="1"/>
  <c r="AH131" i="1"/>
  <c r="AH147" i="1"/>
  <c r="AH163" i="1"/>
  <c r="AH179" i="1"/>
  <c r="AH195" i="1"/>
  <c r="AH211" i="1"/>
  <c r="AH227" i="1"/>
  <c r="AH243" i="1"/>
  <c r="AH259" i="1"/>
  <c r="AH275" i="1"/>
  <c r="AH291" i="1"/>
  <c r="AH307" i="1"/>
  <c r="AH323" i="1"/>
  <c r="AG9" i="1"/>
  <c r="AG25" i="1"/>
  <c r="AG41" i="1"/>
  <c r="AG57" i="1"/>
  <c r="AG73" i="1"/>
  <c r="AG89" i="1"/>
  <c r="AG105" i="1"/>
  <c r="AG121" i="1"/>
  <c r="AG137" i="1"/>
  <c r="AG153" i="1"/>
  <c r="AG169" i="1"/>
  <c r="AG185" i="1"/>
  <c r="AG201" i="1"/>
  <c r="AG217" i="1"/>
  <c r="AG233" i="1"/>
  <c r="AG249" i="1"/>
  <c r="AG265" i="1"/>
  <c r="AG281" i="1"/>
  <c r="AG297" i="1"/>
  <c r="AG313" i="1"/>
  <c r="AG329" i="1"/>
  <c r="AF15" i="1"/>
  <c r="AF31" i="1"/>
  <c r="AF47" i="1"/>
  <c r="AF63" i="1"/>
  <c r="AF79" i="1"/>
  <c r="AF95" i="1"/>
  <c r="AF111" i="1"/>
  <c r="AF127" i="1"/>
  <c r="AF143" i="1"/>
  <c r="AF159" i="1"/>
  <c r="AF175" i="1"/>
  <c r="AF191" i="1"/>
  <c r="AF207" i="1"/>
  <c r="AF223" i="1"/>
  <c r="AF239" i="1"/>
  <c r="AF255" i="1"/>
  <c r="AF271" i="1"/>
  <c r="AF287" i="1"/>
  <c r="AF303" i="1"/>
  <c r="AF319" i="1"/>
  <c r="O13" i="1"/>
  <c r="AH4" i="1"/>
  <c r="AH20" i="1"/>
  <c r="AH36" i="1"/>
  <c r="AH52" i="1"/>
  <c r="AH68" i="1"/>
  <c r="AH84" i="1"/>
  <c r="AH100" i="1"/>
  <c r="AH116" i="1"/>
  <c r="AH132" i="1"/>
  <c r="AH148" i="1"/>
  <c r="AH164" i="1"/>
  <c r="AH180" i="1"/>
  <c r="AH196" i="1"/>
  <c r="AH212" i="1"/>
  <c r="AH228" i="1"/>
  <c r="AH244" i="1"/>
  <c r="AH260" i="1"/>
  <c r="AH276" i="1"/>
  <c r="AH292" i="1"/>
  <c r="AH308" i="1"/>
  <c r="AH324" i="1"/>
  <c r="AG10" i="1"/>
  <c r="AG26" i="1"/>
  <c r="AG42" i="1"/>
  <c r="AG58" i="1"/>
  <c r="AG74" i="1"/>
  <c r="AG90" i="1"/>
  <c r="AG106" i="1"/>
  <c r="AG122" i="1"/>
  <c r="AG138" i="1"/>
  <c r="AG154" i="1"/>
  <c r="AG170" i="1"/>
  <c r="AG186" i="1"/>
  <c r="AG202" i="1"/>
  <c r="AG218" i="1"/>
  <c r="AG234" i="1"/>
  <c r="AG250" i="1"/>
  <c r="AG266" i="1"/>
  <c r="AG282" i="1"/>
  <c r="AG298" i="1"/>
  <c r="AG314" i="1"/>
  <c r="AG330" i="1"/>
  <c r="AF16" i="1"/>
  <c r="AF32" i="1"/>
  <c r="AF48" i="1"/>
  <c r="AF64" i="1"/>
  <c r="AF80" i="1"/>
  <c r="AF96" i="1"/>
  <c r="AF112" i="1"/>
  <c r="AF128" i="1"/>
  <c r="AF144" i="1"/>
  <c r="AF160" i="1"/>
  <c r="AF176" i="1"/>
  <c r="AF192" i="1"/>
  <c r="AF208" i="1"/>
  <c r="AF224" i="1"/>
  <c r="AF240" i="1"/>
  <c r="AF256" i="1"/>
  <c r="AF272" i="1"/>
  <c r="AF288" i="1"/>
  <c r="AF304" i="1"/>
  <c r="AF320" i="1"/>
  <c r="O14" i="1"/>
  <c r="O30" i="1"/>
  <c r="AH5" i="1"/>
  <c r="AH21" i="1"/>
  <c r="AH37" i="1"/>
  <c r="AH53" i="1"/>
  <c r="AH69" i="1"/>
  <c r="AH85" i="1"/>
  <c r="AH101" i="1"/>
  <c r="AH117" i="1"/>
  <c r="AH133" i="1"/>
  <c r="AH149" i="1"/>
  <c r="AH165" i="1"/>
  <c r="AH181" i="1"/>
  <c r="AH197" i="1"/>
  <c r="AH213" i="1"/>
  <c r="AH229" i="1"/>
  <c r="AH245" i="1"/>
  <c r="AH261" i="1"/>
  <c r="AH277" i="1"/>
  <c r="AH293" i="1"/>
  <c r="AH309" i="1"/>
  <c r="AH325" i="1"/>
  <c r="AG11" i="1"/>
  <c r="AG27" i="1"/>
  <c r="AG43" i="1"/>
  <c r="AG59" i="1"/>
  <c r="AG75" i="1"/>
  <c r="AG91" i="1"/>
  <c r="AG107" i="1"/>
  <c r="AG123" i="1"/>
  <c r="AG139" i="1"/>
  <c r="AG155" i="1"/>
  <c r="AG171" i="1"/>
  <c r="AG187" i="1"/>
  <c r="AG203" i="1"/>
  <c r="AG219" i="1"/>
  <c r="AG235" i="1"/>
  <c r="AG251" i="1"/>
  <c r="AG267" i="1"/>
  <c r="AG283" i="1"/>
  <c r="AG299" i="1"/>
  <c r="AG315" i="1"/>
  <c r="AG331" i="1"/>
  <c r="AF17" i="1"/>
  <c r="AF33" i="1"/>
  <c r="AF49" i="1"/>
  <c r="AF65" i="1"/>
  <c r="AF81" i="1"/>
  <c r="AF97" i="1"/>
  <c r="AF113" i="1"/>
  <c r="AF129" i="1"/>
  <c r="AF145" i="1"/>
  <c r="AF161" i="1"/>
  <c r="AF177" i="1"/>
  <c r="AF193" i="1"/>
  <c r="AF209" i="1"/>
  <c r="AF225" i="1"/>
  <c r="AF241" i="1"/>
  <c r="AF257" i="1"/>
  <c r="AF273" i="1"/>
  <c r="AF289" i="1"/>
  <c r="AF305" i="1"/>
  <c r="AF321" i="1"/>
  <c r="O15" i="1"/>
  <c r="O31" i="1"/>
  <c r="AH6" i="1"/>
  <c r="AH22" i="1"/>
  <c r="AH38" i="1"/>
  <c r="AH54" i="1"/>
  <c r="AH70" i="1"/>
  <c r="AH86" i="1"/>
  <c r="AH102" i="1"/>
  <c r="AH118" i="1"/>
  <c r="AH134" i="1"/>
  <c r="AH150" i="1"/>
  <c r="AH166" i="1"/>
  <c r="AH182" i="1"/>
  <c r="AH198" i="1"/>
  <c r="AH214" i="1"/>
  <c r="AH230" i="1"/>
  <c r="AH246" i="1"/>
  <c r="AH262" i="1"/>
  <c r="AH278" i="1"/>
  <c r="AH294" i="1"/>
  <c r="AH310" i="1"/>
  <c r="AH326" i="1"/>
  <c r="AG12" i="1"/>
  <c r="AG28" i="1"/>
  <c r="AG44" i="1"/>
  <c r="AG60" i="1"/>
  <c r="AG76" i="1"/>
  <c r="AG92" i="1"/>
  <c r="AG108" i="1"/>
  <c r="AG124" i="1"/>
  <c r="AG140" i="1"/>
  <c r="AG156" i="1"/>
  <c r="AG172" i="1"/>
  <c r="AG188" i="1"/>
  <c r="AG204" i="1"/>
  <c r="AG220" i="1"/>
  <c r="AG236" i="1"/>
  <c r="AG252" i="1"/>
  <c r="AG268" i="1"/>
  <c r="AG284" i="1"/>
  <c r="AG300" i="1"/>
  <c r="AG316" i="1"/>
  <c r="AG332" i="1"/>
  <c r="AF18" i="1"/>
  <c r="AF34" i="1"/>
  <c r="AF50" i="1"/>
  <c r="AF66" i="1"/>
  <c r="AF82" i="1"/>
  <c r="AF98" i="1"/>
  <c r="AF114" i="1"/>
  <c r="AF130" i="1"/>
  <c r="AF146" i="1"/>
  <c r="AF162" i="1"/>
  <c r="AF178" i="1"/>
  <c r="AF194" i="1"/>
  <c r="AF210" i="1"/>
  <c r="AF226" i="1"/>
  <c r="AF242" i="1"/>
  <c r="AF258" i="1"/>
  <c r="AF274" i="1"/>
  <c r="AF290" i="1"/>
  <c r="AF306" i="1"/>
  <c r="AF322" i="1"/>
  <c r="O16" i="1"/>
  <c r="O32" i="1"/>
  <c r="O3" i="1"/>
  <c r="AH7" i="1"/>
  <c r="AH23" i="1"/>
  <c r="AH39" i="1"/>
  <c r="AH55" i="1"/>
  <c r="AH71" i="1"/>
  <c r="AH87" i="1"/>
  <c r="AH103" i="1"/>
  <c r="AH119" i="1"/>
  <c r="AH135" i="1"/>
  <c r="AH151" i="1"/>
  <c r="AH167" i="1"/>
  <c r="AH183" i="1"/>
  <c r="AH199" i="1"/>
  <c r="AH215" i="1"/>
  <c r="AH231" i="1"/>
  <c r="AH247" i="1"/>
  <c r="AH263" i="1"/>
  <c r="AH279" i="1"/>
  <c r="AH295" i="1"/>
  <c r="AH311" i="1"/>
  <c r="AH327" i="1"/>
  <c r="AG13" i="1"/>
  <c r="AG29" i="1"/>
  <c r="AG45" i="1"/>
  <c r="AG61" i="1"/>
  <c r="AG77" i="1"/>
  <c r="AG93" i="1"/>
  <c r="AG109" i="1"/>
  <c r="AG125" i="1"/>
  <c r="AG141" i="1"/>
  <c r="AG157" i="1"/>
  <c r="AG173" i="1"/>
  <c r="AG189" i="1"/>
  <c r="AG205" i="1"/>
  <c r="AG221" i="1"/>
  <c r="AG237" i="1"/>
  <c r="AG253" i="1"/>
  <c r="AG269" i="1"/>
  <c r="AG285" i="1"/>
  <c r="AG301" i="1"/>
  <c r="AG317" i="1"/>
  <c r="AF19" i="1"/>
  <c r="AF35" i="1"/>
  <c r="AF51" i="1"/>
  <c r="AF67" i="1"/>
  <c r="AF83" i="1"/>
  <c r="AF99" i="1"/>
  <c r="AF115" i="1"/>
  <c r="AF131" i="1"/>
  <c r="AF147" i="1"/>
  <c r="AF163" i="1"/>
  <c r="AF179" i="1"/>
  <c r="AF195" i="1"/>
  <c r="AF211" i="1"/>
  <c r="AF227" i="1"/>
  <c r="AF243" i="1"/>
  <c r="AF259" i="1"/>
  <c r="AF275" i="1"/>
  <c r="AF291" i="1"/>
  <c r="AF307" i="1"/>
  <c r="AF323" i="1"/>
  <c r="O17" i="1"/>
  <c r="AH8" i="1"/>
  <c r="AH24" i="1"/>
  <c r="AH40" i="1"/>
  <c r="AH56" i="1"/>
  <c r="AH72" i="1"/>
  <c r="AH88" i="1"/>
  <c r="AH104" i="1"/>
  <c r="AH120" i="1"/>
  <c r="AH136" i="1"/>
  <c r="AH152" i="1"/>
  <c r="AH168" i="1"/>
  <c r="AH184" i="1"/>
  <c r="AH200" i="1"/>
  <c r="AH216" i="1"/>
  <c r="AH232" i="1"/>
  <c r="AH248" i="1"/>
  <c r="AH264" i="1"/>
  <c r="AH280" i="1"/>
  <c r="AH296" i="1"/>
  <c r="AH312" i="1"/>
  <c r="AH328" i="1"/>
  <c r="AG14" i="1"/>
  <c r="AG30" i="1"/>
  <c r="AG46" i="1"/>
  <c r="AG62" i="1"/>
  <c r="AG78" i="1"/>
  <c r="AG94" i="1"/>
  <c r="AG110" i="1"/>
  <c r="AG126" i="1"/>
  <c r="AG142" i="1"/>
  <c r="AG158" i="1"/>
  <c r="AG174" i="1"/>
  <c r="AG190" i="1"/>
  <c r="AG206" i="1"/>
  <c r="AG222" i="1"/>
  <c r="AG238" i="1"/>
  <c r="AG254" i="1"/>
  <c r="AG270" i="1"/>
  <c r="AG286" i="1"/>
  <c r="AG302" i="1"/>
  <c r="AG318" i="1"/>
  <c r="AF4" i="1"/>
  <c r="AF20" i="1"/>
  <c r="AF36" i="1"/>
  <c r="AF52" i="1"/>
  <c r="AF68" i="1"/>
  <c r="AF84" i="1"/>
  <c r="AF100" i="1"/>
  <c r="AF116" i="1"/>
  <c r="AF132" i="1"/>
  <c r="AF148" i="1"/>
  <c r="AF164" i="1"/>
  <c r="AF180" i="1"/>
  <c r="AF196" i="1"/>
  <c r="AF212" i="1"/>
  <c r="AF228" i="1"/>
  <c r="AF244" i="1"/>
  <c r="AF260" i="1"/>
  <c r="AF276" i="1"/>
  <c r="AF292" i="1"/>
  <c r="AF308" i="1"/>
  <c r="AF324" i="1"/>
  <c r="O18" i="1"/>
  <c r="AH9" i="1"/>
  <c r="AH25" i="1"/>
  <c r="AH41" i="1"/>
  <c r="AH57" i="1"/>
  <c r="AH73" i="1"/>
  <c r="AH89" i="1"/>
  <c r="AH105" i="1"/>
  <c r="AH121" i="1"/>
  <c r="AH137" i="1"/>
  <c r="AH153" i="1"/>
  <c r="AH169" i="1"/>
  <c r="AH185" i="1"/>
  <c r="AH201" i="1"/>
  <c r="AH217" i="1"/>
  <c r="AH233" i="1"/>
  <c r="AH249" i="1"/>
  <c r="AH265" i="1"/>
  <c r="AH281" i="1"/>
  <c r="AH297" i="1"/>
  <c r="AH313" i="1"/>
  <c r="AH329" i="1"/>
  <c r="AG15" i="1"/>
  <c r="AG31" i="1"/>
  <c r="AG47" i="1"/>
  <c r="AG63" i="1"/>
  <c r="AG79" i="1"/>
  <c r="AG95" i="1"/>
  <c r="AG111" i="1"/>
  <c r="AG127" i="1"/>
  <c r="AG143" i="1"/>
  <c r="AG159" i="1"/>
  <c r="AG175" i="1"/>
  <c r="AG191" i="1"/>
  <c r="AG207" i="1"/>
  <c r="AG223" i="1"/>
  <c r="AG239" i="1"/>
  <c r="AG255" i="1"/>
  <c r="AG271" i="1"/>
  <c r="AG287" i="1"/>
  <c r="AG303" i="1"/>
  <c r="AG319" i="1"/>
  <c r="AF5" i="1"/>
  <c r="AF21" i="1"/>
  <c r="AF37" i="1"/>
  <c r="AF53" i="1"/>
  <c r="AF69" i="1"/>
  <c r="AF85" i="1"/>
  <c r="AF101" i="1"/>
  <c r="AF117" i="1"/>
  <c r="AF133" i="1"/>
  <c r="AF149" i="1"/>
  <c r="AF165" i="1"/>
  <c r="AF181" i="1"/>
  <c r="AF197" i="1"/>
  <c r="AF213" i="1"/>
  <c r="AF229" i="1"/>
  <c r="AF245" i="1"/>
  <c r="AF261" i="1"/>
  <c r="AF277" i="1"/>
  <c r="AF293" i="1"/>
  <c r="AF309" i="1"/>
  <c r="AF325" i="1"/>
  <c r="Z4" i="1" a="1"/>
  <c r="Z4" i="1" s="1"/>
  <c r="O19" i="1"/>
  <c r="Z8" i="1"/>
  <c r="AH10" i="1"/>
  <c r="AH26" i="1"/>
  <c r="AH42" i="1"/>
  <c r="AH58" i="1"/>
  <c r="AH74" i="1"/>
  <c r="AH90" i="1"/>
  <c r="AH106" i="1"/>
  <c r="AH122" i="1"/>
  <c r="AH138" i="1"/>
  <c r="AH154" i="1"/>
  <c r="AH170" i="1"/>
  <c r="AH186" i="1"/>
  <c r="AH202" i="1"/>
  <c r="AH218" i="1"/>
  <c r="AH234" i="1"/>
  <c r="AH250" i="1"/>
  <c r="AH266" i="1"/>
  <c r="AH282" i="1"/>
  <c r="AH298" i="1"/>
  <c r="AH314" i="1"/>
  <c r="AH330" i="1"/>
  <c r="AG16" i="1"/>
  <c r="AG32" i="1"/>
  <c r="AG48" i="1"/>
  <c r="AG64" i="1"/>
  <c r="AG80" i="1"/>
  <c r="AG96" i="1"/>
  <c r="AG112" i="1"/>
  <c r="AG128" i="1"/>
  <c r="AG144" i="1"/>
  <c r="AG160" i="1"/>
  <c r="AG176" i="1"/>
  <c r="AG192" i="1"/>
  <c r="AG208" i="1"/>
  <c r="AG224" i="1"/>
  <c r="AG240" i="1"/>
  <c r="AG256" i="1"/>
  <c r="AG272" i="1"/>
  <c r="AG288" i="1"/>
  <c r="AG304" i="1"/>
  <c r="AG320" i="1"/>
  <c r="AF6" i="1"/>
  <c r="AF22" i="1"/>
  <c r="AF38" i="1"/>
  <c r="AF54" i="1"/>
  <c r="AF70" i="1"/>
  <c r="AF86" i="1"/>
  <c r="AF102" i="1"/>
  <c r="AF118" i="1"/>
  <c r="AF134" i="1"/>
  <c r="AF150" i="1"/>
  <c r="AF166" i="1"/>
  <c r="AF182" i="1"/>
  <c r="AF198" i="1"/>
  <c r="AF214" i="1"/>
  <c r="AF230" i="1"/>
  <c r="AF246" i="1"/>
  <c r="AF262" i="1"/>
  <c r="AF278" i="1"/>
  <c r="AF294" i="1"/>
  <c r="AF310" i="1"/>
  <c r="AF326" i="1"/>
  <c r="O4" i="1"/>
  <c r="O20" i="1"/>
  <c r="AH11" i="1"/>
  <c r="AH27" i="1"/>
  <c r="AH43" i="1"/>
  <c r="AH59" i="1"/>
  <c r="AH75" i="1"/>
  <c r="AH91" i="1"/>
  <c r="AH107" i="1"/>
  <c r="AH123" i="1"/>
  <c r="AH139" i="1"/>
  <c r="AH155" i="1"/>
  <c r="AH171" i="1"/>
  <c r="AH187" i="1"/>
  <c r="AH203" i="1"/>
  <c r="AH219" i="1"/>
  <c r="AH235" i="1"/>
  <c r="AH251" i="1"/>
  <c r="AH267" i="1"/>
  <c r="AH283" i="1"/>
  <c r="AH299" i="1"/>
  <c r="AH315" i="1"/>
  <c r="AH331" i="1"/>
  <c r="AG17" i="1"/>
  <c r="AG33" i="1"/>
  <c r="AG49" i="1"/>
  <c r="AG65" i="1"/>
  <c r="AG81" i="1"/>
  <c r="AG97" i="1"/>
  <c r="AG113" i="1"/>
  <c r="AG129" i="1"/>
  <c r="AG145" i="1"/>
  <c r="AG161" i="1"/>
  <c r="AG177" i="1"/>
  <c r="AG193" i="1"/>
  <c r="AG209" i="1"/>
  <c r="AG225" i="1"/>
  <c r="AG241" i="1"/>
  <c r="AG257" i="1"/>
  <c r="AG273" i="1"/>
  <c r="AG289" i="1"/>
  <c r="AG305" i="1"/>
  <c r="AG321" i="1"/>
  <c r="AF7" i="1"/>
  <c r="AF23" i="1"/>
  <c r="AF39" i="1"/>
  <c r="AF55" i="1"/>
  <c r="AF71" i="1"/>
  <c r="AF87" i="1"/>
  <c r="AF103" i="1"/>
  <c r="AF119" i="1"/>
  <c r="AF135" i="1"/>
  <c r="AF151" i="1"/>
  <c r="AF167" i="1"/>
  <c r="AF183" i="1"/>
  <c r="AF199" i="1"/>
  <c r="AF215" i="1"/>
  <c r="AF231" i="1"/>
  <c r="AF247" i="1"/>
  <c r="AF263" i="1"/>
  <c r="AF279" i="1"/>
  <c r="AF295" i="1"/>
  <c r="AF311" i="1"/>
  <c r="AF327" i="1"/>
  <c r="O5" i="1"/>
  <c r="O21" i="1"/>
  <c r="AH12" i="1"/>
  <c r="AH28" i="1"/>
  <c r="AH44" i="1"/>
  <c r="AH60" i="1"/>
  <c r="AH76" i="1"/>
  <c r="AH92" i="1"/>
  <c r="AH108" i="1"/>
  <c r="AH124" i="1"/>
  <c r="AH140" i="1"/>
  <c r="AH156" i="1"/>
  <c r="AH172" i="1"/>
  <c r="AH188" i="1"/>
  <c r="AH204" i="1"/>
  <c r="AH220" i="1"/>
  <c r="AH236" i="1"/>
  <c r="AH252" i="1"/>
  <c r="AH268" i="1"/>
  <c r="AH284" i="1"/>
  <c r="AH300" i="1"/>
  <c r="AH316" i="1"/>
  <c r="AH332" i="1"/>
  <c r="AG18" i="1"/>
  <c r="AG34" i="1"/>
  <c r="AG50" i="1"/>
  <c r="AG66" i="1"/>
  <c r="AG82" i="1"/>
  <c r="AG98" i="1"/>
  <c r="AG114" i="1"/>
  <c r="AG130" i="1"/>
  <c r="AG146" i="1"/>
  <c r="AG162" i="1"/>
  <c r="AG178" i="1"/>
  <c r="AG194" i="1"/>
  <c r="AG210" i="1"/>
  <c r="AG226" i="1"/>
  <c r="AG242" i="1"/>
  <c r="AG258" i="1"/>
  <c r="AG274" i="1"/>
  <c r="AG290" i="1"/>
  <c r="AG306" i="1"/>
  <c r="AG322" i="1"/>
  <c r="AF8" i="1"/>
  <c r="AF24" i="1"/>
  <c r="AF40" i="1"/>
  <c r="AF56" i="1"/>
  <c r="AF72" i="1"/>
  <c r="AF88" i="1"/>
  <c r="AF104" i="1"/>
  <c r="AF120" i="1"/>
  <c r="AF136" i="1"/>
  <c r="AF152" i="1"/>
  <c r="AF168" i="1"/>
  <c r="AF184" i="1"/>
  <c r="AF200" i="1"/>
  <c r="AF216" i="1"/>
  <c r="AF232" i="1"/>
  <c r="AF248" i="1"/>
  <c r="AF264" i="1"/>
  <c r="AF280" i="1"/>
  <c r="AF296" i="1"/>
  <c r="AF312" i="1"/>
  <c r="AF328" i="1"/>
  <c r="O6" i="1"/>
  <c r="O22" i="1"/>
  <c r="N322" i="1"/>
  <c r="N306" i="1"/>
  <c r="N290" i="1"/>
  <c r="N274" i="1"/>
  <c r="N258" i="1"/>
  <c r="N242" i="1"/>
  <c r="N226" i="1"/>
  <c r="N210" i="1"/>
  <c r="N194" i="1"/>
  <c r="N178" i="1"/>
  <c r="N162" i="1"/>
  <c r="N146" i="1"/>
  <c r="N130" i="1"/>
  <c r="N114" i="1"/>
  <c r="N82" i="1"/>
  <c r="N18" i="1"/>
  <c r="O315" i="1"/>
  <c r="O283" i="1"/>
  <c r="O267" i="1"/>
  <c r="O251" i="1"/>
  <c r="O235" i="1"/>
  <c r="O219" i="1"/>
  <c r="O203" i="1"/>
  <c r="O171" i="1"/>
  <c r="O155" i="1"/>
  <c r="O139" i="1"/>
  <c r="O123" i="1"/>
  <c r="O107" i="1"/>
  <c r="O91" i="1"/>
  <c r="O75" i="1"/>
  <c r="O59" i="1"/>
  <c r="O43" i="1"/>
  <c r="O24" i="1"/>
  <c r="N319" i="1"/>
  <c r="N303" i="1"/>
  <c r="N287" i="1"/>
  <c r="N271" i="1"/>
  <c r="N255" i="1"/>
  <c r="N239" i="1"/>
  <c r="N223" i="1"/>
  <c r="N207" i="1"/>
  <c r="N191" i="1"/>
  <c r="N175" i="1"/>
  <c r="N159" i="1"/>
  <c r="N143" i="1"/>
  <c r="N127" i="1"/>
  <c r="N111" i="1"/>
  <c r="N95" i="1"/>
  <c r="N79" i="1"/>
  <c r="N63" i="1"/>
  <c r="N47" i="1"/>
  <c r="N31" i="1"/>
  <c r="N15" i="1"/>
  <c r="O328" i="1"/>
  <c r="O312" i="1"/>
  <c r="O296" i="1"/>
  <c r="O280" i="1"/>
  <c r="O264" i="1"/>
  <c r="O248" i="1"/>
  <c r="O232" i="1"/>
  <c r="O216" i="1"/>
  <c r="O200" i="1"/>
  <c r="O184" i="1"/>
  <c r="O168" i="1"/>
  <c r="O152" i="1"/>
  <c r="O136" i="1"/>
  <c r="O120" i="1"/>
  <c r="O104" i="1"/>
  <c r="O88" i="1"/>
  <c r="O72" i="1"/>
  <c r="O56" i="1"/>
  <c r="O40" i="1"/>
  <c r="N98" i="1"/>
  <c r="N66" i="1"/>
  <c r="N50" i="1"/>
  <c r="N34" i="1"/>
  <c r="O331" i="1"/>
  <c r="O299" i="1"/>
  <c r="O187" i="1"/>
  <c r="AB4" i="1" a="1"/>
  <c r="AB4" i="1" s="1"/>
  <c r="AB8" i="1"/>
  <c r="N318" i="1"/>
  <c r="N302" i="1"/>
  <c r="N286" i="1"/>
  <c r="N270" i="1"/>
  <c r="N254" i="1"/>
  <c r="N238" i="1"/>
  <c r="N222" i="1"/>
  <c r="N206" i="1"/>
  <c r="N190" i="1"/>
  <c r="N174" i="1"/>
  <c r="N158" i="1"/>
  <c r="N142" i="1"/>
  <c r="N126" i="1"/>
  <c r="N110" i="1"/>
  <c r="N94" i="1"/>
  <c r="N78" i="1"/>
  <c r="N62" i="1"/>
  <c r="N46" i="1"/>
  <c r="N30" i="1"/>
  <c r="N14" i="1"/>
  <c r="O327" i="1"/>
  <c r="O311" i="1"/>
  <c r="O295" i="1"/>
  <c r="O279" i="1"/>
  <c r="O263" i="1"/>
  <c r="O247" i="1"/>
  <c r="O231" i="1"/>
  <c r="O215" i="1"/>
  <c r="O199" i="1"/>
  <c r="O183" i="1"/>
  <c r="O167" i="1"/>
  <c r="O151" i="1"/>
  <c r="O135" i="1"/>
  <c r="O119" i="1"/>
  <c r="O103" i="1"/>
  <c r="O87" i="1"/>
  <c r="O71" i="1"/>
  <c r="O55" i="1"/>
  <c r="O39" i="1"/>
  <c r="Q4" i="50" l="1"/>
  <c r="N113" i="47"/>
  <c r="N7" i="47"/>
  <c r="N73" i="47"/>
  <c r="N105" i="47"/>
  <c r="N56" i="47"/>
  <c r="N30" i="47"/>
  <c r="N32" i="47"/>
  <c r="N66" i="47"/>
  <c r="N36" i="47"/>
  <c r="N22" i="47"/>
  <c r="N101" i="47"/>
  <c r="N72" i="47"/>
  <c r="N10" i="47"/>
  <c r="N12" i="47"/>
  <c r="N46" i="47"/>
  <c r="N48" i="47"/>
  <c r="N82" i="47"/>
  <c r="N52" i="47"/>
  <c r="N38" i="47"/>
  <c r="N5" i="47"/>
  <c r="N26" i="47"/>
  <c r="N28" i="47"/>
  <c r="N62" i="47"/>
  <c r="N64" i="47"/>
  <c r="N98" i="47"/>
  <c r="N68" i="47"/>
  <c r="N54" i="47"/>
  <c r="N40" i="47"/>
  <c r="N18" i="47"/>
  <c r="N104" i="47"/>
  <c r="N42" i="47"/>
  <c r="N44" i="47"/>
  <c r="N78" i="47"/>
  <c r="N80" i="47"/>
  <c r="N114" i="47"/>
  <c r="N84" i="47"/>
  <c r="N70" i="47"/>
  <c r="N111" i="47"/>
  <c r="N91" i="47"/>
  <c r="N88" i="47"/>
  <c r="N24" i="47"/>
  <c r="N58" i="47"/>
  <c r="N60" i="47"/>
  <c r="N94" i="47"/>
  <c r="N96" i="47"/>
  <c r="N9" i="47"/>
  <c r="N100" i="47"/>
  <c r="N86" i="47"/>
  <c r="N14" i="47"/>
  <c r="N74" i="47"/>
  <c r="N76" i="47"/>
  <c r="N110" i="47"/>
  <c r="N112" i="47"/>
  <c r="N19" i="47"/>
  <c r="N116" i="47"/>
  <c r="N102" i="47"/>
  <c r="N41" i="47"/>
  <c r="N93" i="47"/>
  <c r="N89" i="47"/>
  <c r="N90" i="47"/>
  <c r="N92" i="47"/>
  <c r="N15" i="47"/>
  <c r="N17" i="47"/>
  <c r="N35" i="47"/>
  <c r="N4" i="47"/>
  <c r="N2" i="47"/>
  <c r="N75" i="47"/>
  <c r="N57" i="47"/>
  <c r="N109" i="47"/>
  <c r="N106" i="47"/>
  <c r="N31" i="47"/>
  <c r="N33" i="47"/>
  <c r="N51" i="47"/>
  <c r="N21" i="47"/>
  <c r="N6" i="47"/>
  <c r="N20" i="47"/>
  <c r="N11" i="47"/>
  <c r="N13" i="47"/>
  <c r="N47" i="47"/>
  <c r="N49" i="47"/>
  <c r="N67" i="47"/>
  <c r="N37" i="47"/>
  <c r="N23" i="47"/>
  <c r="N103" i="47"/>
  <c r="N3" i="47"/>
  <c r="N50" i="47"/>
  <c r="N27" i="47"/>
  <c r="N29" i="47"/>
  <c r="N63" i="47"/>
  <c r="N65" i="47"/>
  <c r="N83" i="47"/>
  <c r="N53" i="47"/>
  <c r="N39" i="47"/>
  <c r="N87" i="47"/>
  <c r="N34" i="47"/>
  <c r="N16" i="47"/>
  <c r="N8" i="47"/>
  <c r="N43" i="47"/>
  <c r="N45" i="47"/>
  <c r="N79" i="47"/>
  <c r="N81" i="47"/>
  <c r="N99" i="47"/>
  <c r="N69" i="47"/>
  <c r="N55" i="47"/>
  <c r="N77" i="47"/>
  <c r="N107" i="47"/>
  <c r="N25" i="47"/>
  <c r="N59" i="47"/>
  <c r="N61" i="47"/>
  <c r="N95" i="47"/>
  <c r="N97" i="47"/>
  <c r="N115" i="47"/>
  <c r="N85" i="47"/>
  <c r="N71" i="47"/>
  <c r="AN2" i="20"/>
  <c r="AE12" i="20" s="1" a="1"/>
  <c r="AE12" i="20" s="1"/>
  <c r="AL2" i="20"/>
  <c r="AC12" i="20" s="1" a="1"/>
  <c r="AC12" i="20" s="1"/>
  <c r="AM2" i="20"/>
  <c r="AD12" i="20" s="1" a="1"/>
  <c r="AD12" i="20" s="1"/>
  <c r="Y221" i="20"/>
  <c r="Y186" i="20"/>
  <c r="Y203" i="20"/>
  <c r="Y189" i="20"/>
  <c r="Y184" i="20"/>
  <c r="Y228" i="20"/>
  <c r="Y180" i="20"/>
  <c r="Y141" i="20"/>
  <c r="Y205" i="20"/>
  <c r="Y120" i="20"/>
  <c r="Y125" i="20"/>
  <c r="Y127" i="20"/>
  <c r="Y225" i="20"/>
  <c r="Y157" i="20"/>
  <c r="AB12" i="20"/>
  <c r="AB19" i="20"/>
  <c r="Y158" i="20"/>
  <c r="Y213" i="20"/>
  <c r="Y209" i="20"/>
  <c r="Y144" i="20"/>
  <c r="Y121" i="20"/>
  <c r="Y202" i="20"/>
  <c r="Y227" i="20"/>
  <c r="Y181" i="20"/>
  <c r="Y226" i="20"/>
  <c r="Y193" i="20"/>
  <c r="Y143" i="20"/>
  <c r="Y159" i="20"/>
  <c r="Y176" i="20"/>
  <c r="Y153" i="20"/>
  <c r="AB6" i="20"/>
  <c r="AD6" i="20"/>
  <c r="AF6" i="20"/>
  <c r="AG6" i="20"/>
  <c r="Y211" i="20"/>
  <c r="Y149" i="20"/>
  <c r="Y210" i="20"/>
  <c r="Y177" i="20"/>
  <c r="Y175" i="20"/>
  <c r="Y191" i="20"/>
  <c r="Y208" i="20"/>
  <c r="Y128" i="20"/>
  <c r="Y185" i="20"/>
  <c r="Y219" i="20"/>
  <c r="Y122" i="20"/>
  <c r="Y156" i="20"/>
  <c r="Y142" i="20"/>
  <c r="Y195" i="20"/>
  <c r="Y117" i="20"/>
  <c r="Y194" i="20"/>
  <c r="Y161" i="20"/>
  <c r="Y207" i="20"/>
  <c r="Y223" i="20"/>
  <c r="Y160" i="20"/>
  <c r="Y217" i="20"/>
  <c r="Y138" i="20"/>
  <c r="Y220" i="20"/>
  <c r="Y174" i="20"/>
  <c r="Y229" i="20"/>
  <c r="Y179" i="20"/>
  <c r="Y178" i="20"/>
  <c r="Y145" i="20"/>
  <c r="Y192" i="20"/>
  <c r="Y170" i="20"/>
  <c r="Y187" i="20"/>
  <c r="Y206" i="20"/>
  <c r="Y137" i="20"/>
  <c r="Y230" i="20"/>
  <c r="Y197" i="20"/>
  <c r="Y163" i="20"/>
  <c r="Y162" i="20"/>
  <c r="Y129" i="20"/>
  <c r="Y224" i="20"/>
  <c r="Y190" i="20"/>
  <c r="Y234" i="20"/>
  <c r="Y169" i="20"/>
  <c r="Y231" i="20"/>
  <c r="Y214" i="20"/>
  <c r="Y165" i="20"/>
  <c r="Y147" i="20"/>
  <c r="Y146" i="20"/>
  <c r="Y113" i="20"/>
  <c r="Y222" i="20"/>
  <c r="Y201" i="20"/>
  <c r="Y232" i="20"/>
  <c r="Y215" i="20"/>
  <c r="Y198" i="20"/>
  <c r="Y133" i="20"/>
  <c r="Y131" i="20"/>
  <c r="Y130" i="20"/>
  <c r="Y124" i="20"/>
  <c r="Y139" i="20"/>
  <c r="Y233" i="20"/>
  <c r="Y216" i="20"/>
  <c r="Y199" i="20"/>
  <c r="Y182" i="20"/>
  <c r="Y115" i="20"/>
  <c r="Y114" i="20"/>
  <c r="Y188" i="20"/>
  <c r="Y171" i="20"/>
  <c r="Y140" i="20"/>
  <c r="Y200" i="20"/>
  <c r="Y183" i="20"/>
  <c r="Y166" i="20"/>
  <c r="Y212" i="20"/>
  <c r="Y172" i="20"/>
  <c r="Y167" i="20"/>
  <c r="Y150" i="20"/>
  <c r="Y235" i="20"/>
  <c r="Y204" i="20"/>
  <c r="Y168" i="20"/>
  <c r="Y151" i="20"/>
  <c r="Y134" i="20"/>
  <c r="Y196" i="20"/>
  <c r="Y148" i="20"/>
  <c r="Y236" i="20"/>
  <c r="Y155" i="20"/>
  <c r="Y152" i="20"/>
  <c r="Y135" i="20"/>
  <c r="Y118" i="20"/>
  <c r="Y164" i="20"/>
  <c r="Y116" i="20"/>
  <c r="Y173" i="20"/>
  <c r="Y136" i="20"/>
  <c r="Y119" i="20"/>
  <c r="Y132" i="20"/>
  <c r="AR2" i="20" a="1"/>
  <c r="AR2" i="20" s="1"/>
  <c r="AE19" i="20" s="1" a="1"/>
  <c r="AE19" i="20" s="1"/>
  <c r="AI5" i="20" a="1"/>
  <c r="AI5" i="20" s="1"/>
  <c r="AI6" i="20" s="1"/>
  <c r="Y123" i="20"/>
  <c r="Y218" i="20"/>
  <c r="Y154" i="20"/>
  <c r="Y126" i="20"/>
  <c r="AH5" i="20" a="1"/>
  <c r="AH5" i="20" s="1"/>
  <c r="AH6" i="20" s="1"/>
  <c r="W2" i="20"/>
  <c r="X2" i="20"/>
  <c r="J2" i="20"/>
  <c r="AC5" i="20" a="1"/>
  <c r="AC5" i="20" s="1"/>
  <c r="AC6" i="20" s="1"/>
  <c r="V115" i="1"/>
  <c r="V66" i="1"/>
  <c r="V160" i="1"/>
  <c r="V221" i="1"/>
  <c r="V124" i="1"/>
  <c r="V113" i="1"/>
  <c r="V97" i="1"/>
  <c r="V322" i="1"/>
  <c r="V94" i="1"/>
  <c r="V243" i="1"/>
  <c r="V147" i="1"/>
  <c r="Q215" i="1"/>
  <c r="V215" i="1"/>
  <c r="Q276" i="1"/>
  <c r="V276" i="1"/>
  <c r="Q149" i="1"/>
  <c r="V149" i="1"/>
  <c r="Q150" i="1"/>
  <c r="V150" i="1"/>
  <c r="Q152" i="1"/>
  <c r="V152" i="1"/>
  <c r="Q169" i="1"/>
  <c r="V169" i="1"/>
  <c r="Q186" i="1"/>
  <c r="V186" i="1"/>
  <c r="Q203" i="1"/>
  <c r="V203" i="1"/>
  <c r="V208" i="1"/>
  <c r="Q62" i="1"/>
  <c r="V62" i="1"/>
  <c r="V17" i="1"/>
  <c r="Q255" i="1"/>
  <c r="V255" i="1"/>
  <c r="Q143" i="1"/>
  <c r="V143" i="1"/>
  <c r="Q20" i="1"/>
  <c r="V20" i="1"/>
  <c r="Q26" i="1"/>
  <c r="V26" i="1"/>
  <c r="V159" i="1"/>
  <c r="Q25" i="1"/>
  <c r="V25" i="1"/>
  <c r="AI189" i="1"/>
  <c r="V189" i="1"/>
  <c r="AI205" i="1"/>
  <c r="V205" i="1"/>
  <c r="U301" i="1"/>
  <c r="U202" i="1"/>
  <c r="U143" i="1"/>
  <c r="V122" i="1"/>
  <c r="U151" i="1"/>
  <c r="U47" i="1"/>
  <c r="U16" i="1"/>
  <c r="U153" i="1"/>
  <c r="U295" i="1"/>
  <c r="U223" i="1"/>
  <c r="U94" i="1"/>
  <c r="U155" i="1"/>
  <c r="U181" i="1"/>
  <c r="U101" i="1"/>
  <c r="U132" i="1"/>
  <c r="U245" i="1"/>
  <c r="U286" i="1"/>
  <c r="U27" i="1"/>
  <c r="U256" i="1"/>
  <c r="U137" i="1"/>
  <c r="U98" i="1"/>
  <c r="U19" i="1"/>
  <c r="U262" i="1"/>
  <c r="U237" i="1"/>
  <c r="Q117" i="1"/>
  <c r="V117" i="1"/>
  <c r="Q137" i="1"/>
  <c r="V137" i="1"/>
  <c r="Q140" i="1"/>
  <c r="V140" i="1"/>
  <c r="Q30" i="1"/>
  <c r="V30" i="1"/>
  <c r="Q268" i="1"/>
  <c r="V268" i="1"/>
  <c r="U134" i="1"/>
  <c r="U242" i="1"/>
  <c r="U264" i="1"/>
  <c r="U8" i="1"/>
  <c r="U204" i="1"/>
  <c r="Q133" i="1"/>
  <c r="V133" i="1"/>
  <c r="Q170" i="1"/>
  <c r="V170" i="1"/>
  <c r="Q272" i="1"/>
  <c r="V272" i="1"/>
  <c r="U221" i="1"/>
  <c r="U6" i="1"/>
  <c r="U257" i="1"/>
  <c r="Q247" i="1"/>
  <c r="V247" i="1"/>
  <c r="Q202" i="1"/>
  <c r="V202" i="1"/>
  <c r="Q177" i="1"/>
  <c r="V177" i="1"/>
  <c r="Q36" i="1"/>
  <c r="V36" i="1"/>
  <c r="Q182" i="1"/>
  <c r="V182" i="1"/>
  <c r="Q235" i="1"/>
  <c r="V235" i="1"/>
  <c r="Q29" i="1"/>
  <c r="V29" i="1"/>
  <c r="Q57" i="1"/>
  <c r="V57" i="1"/>
  <c r="U162" i="1"/>
  <c r="U226" i="1"/>
  <c r="Q198" i="1"/>
  <c r="V198" i="1"/>
  <c r="Q254" i="1"/>
  <c r="V254" i="1"/>
  <c r="Q73" i="1"/>
  <c r="V73" i="1"/>
  <c r="U173" i="1"/>
  <c r="Q151" i="1"/>
  <c r="V151" i="1"/>
  <c r="Q120" i="1"/>
  <c r="V120" i="1"/>
  <c r="Q238" i="1"/>
  <c r="V238" i="1"/>
  <c r="U29" i="1"/>
  <c r="U185" i="1"/>
  <c r="U118" i="1"/>
  <c r="Q134" i="1"/>
  <c r="V134" i="1"/>
  <c r="U203" i="1"/>
  <c r="U325" i="1"/>
  <c r="U248" i="1"/>
  <c r="U158" i="1"/>
  <c r="Q166" i="1"/>
  <c r="V166" i="1"/>
  <c r="V242" i="1"/>
  <c r="Q41" i="1"/>
  <c r="V41" i="1"/>
  <c r="V179" i="1"/>
  <c r="Q184" i="1"/>
  <c r="V184" i="1"/>
  <c r="Q58" i="1"/>
  <c r="V58" i="1"/>
  <c r="AI157" i="1"/>
  <c r="V157" i="1"/>
  <c r="Q5" i="1"/>
  <c r="V5" i="1"/>
  <c r="U7" i="1"/>
  <c r="U138" i="1"/>
  <c r="U76" i="1"/>
  <c r="Q200" i="1"/>
  <c r="V200" i="1"/>
  <c r="Q234" i="1"/>
  <c r="V234" i="1"/>
  <c r="Q158" i="1"/>
  <c r="V158" i="1"/>
  <c r="Q267" i="1"/>
  <c r="V267" i="1"/>
  <c r="Q273" i="1"/>
  <c r="V273" i="1"/>
  <c r="U43" i="1"/>
  <c r="U227" i="1"/>
  <c r="V227" i="1"/>
  <c r="Q135" i="1"/>
  <c r="V135" i="1"/>
  <c r="Q283" i="1"/>
  <c r="V283" i="1"/>
  <c r="V145" i="1"/>
  <c r="Q39" i="1"/>
  <c r="V39" i="1"/>
  <c r="V130" i="1"/>
  <c r="U20" i="1"/>
  <c r="U152" i="1"/>
  <c r="U161" i="1"/>
  <c r="U86" i="1"/>
  <c r="Q183" i="1"/>
  <c r="V183" i="1"/>
  <c r="Q136" i="1"/>
  <c r="V136" i="1"/>
  <c r="V224" i="1"/>
  <c r="Q9" i="1"/>
  <c r="V9" i="1"/>
  <c r="U172" i="1"/>
  <c r="U288" i="1"/>
  <c r="U231" i="1"/>
  <c r="Q185" i="1"/>
  <c r="V185" i="1"/>
  <c r="Q87" i="1"/>
  <c r="V87" i="1"/>
  <c r="Q125" i="1"/>
  <c r="V125" i="1"/>
  <c r="V77" i="1"/>
  <c r="U117" i="1"/>
  <c r="U263" i="1"/>
  <c r="U329" i="1"/>
  <c r="U228" i="1"/>
  <c r="Q167" i="1"/>
  <c r="V167" i="1"/>
  <c r="Q282" i="1"/>
  <c r="V282" i="1"/>
  <c r="Q175" i="1"/>
  <c r="V175" i="1"/>
  <c r="V269" i="1"/>
  <c r="Q11" i="1"/>
  <c r="V11" i="1"/>
  <c r="U176" i="1"/>
  <c r="U136" i="1"/>
  <c r="Q214" i="1"/>
  <c r="V214" i="1"/>
  <c r="Q192" i="1"/>
  <c r="V192" i="1"/>
  <c r="Q23" i="1"/>
  <c r="V23" i="1"/>
  <c r="U187" i="1"/>
  <c r="U215" i="1"/>
  <c r="Q100" i="1"/>
  <c r="V100" i="1"/>
  <c r="Q266" i="1"/>
  <c r="V266" i="1"/>
  <c r="Q141" i="1"/>
  <c r="V141" i="1"/>
  <c r="Q245" i="1"/>
  <c r="V245" i="1"/>
  <c r="Q299" i="1"/>
  <c r="V299" i="1"/>
  <c r="Q262" i="1"/>
  <c r="V262" i="1"/>
  <c r="Q298" i="1"/>
  <c r="V298" i="1"/>
  <c r="V173" i="1"/>
  <c r="Q253" i="1"/>
  <c r="V253" i="1"/>
  <c r="Q32" i="1"/>
  <c r="V32" i="1"/>
  <c r="Q6" i="1"/>
  <c r="V6" i="1"/>
  <c r="V237" i="1"/>
  <c r="Q27" i="1"/>
  <c r="V27" i="1"/>
  <c r="V19" i="1"/>
  <c r="U209" i="1"/>
  <c r="U330" i="1"/>
  <c r="U71" i="1"/>
  <c r="U225" i="1"/>
  <c r="U160" i="1"/>
  <c r="U120" i="1"/>
  <c r="U195" i="1"/>
  <c r="U258" i="1"/>
  <c r="U268" i="1"/>
  <c r="Q279" i="1"/>
  <c r="V279" i="1"/>
  <c r="Q201" i="1"/>
  <c r="V201" i="1"/>
  <c r="Q49" i="1"/>
  <c r="V49" i="1"/>
  <c r="V93" i="1"/>
  <c r="AI109" i="1"/>
  <c r="V109" i="1"/>
  <c r="U133" i="1"/>
  <c r="Q197" i="1"/>
  <c r="V197" i="1"/>
  <c r="Q251" i="1"/>
  <c r="V251" i="1"/>
  <c r="V45" i="1"/>
  <c r="Q316" i="1"/>
  <c r="V316" i="1"/>
  <c r="U93" i="1"/>
  <c r="U246" i="1"/>
  <c r="U224" i="1"/>
  <c r="U78" i="1"/>
  <c r="Q216" i="1"/>
  <c r="V216" i="1"/>
  <c r="Q142" i="1"/>
  <c r="V142" i="1"/>
  <c r="V172" i="1"/>
  <c r="U208" i="1"/>
  <c r="U89" i="1"/>
  <c r="Q249" i="1"/>
  <c r="V249" i="1"/>
  <c r="U34" i="1"/>
  <c r="U111" i="1"/>
  <c r="U157" i="1"/>
  <c r="Q265" i="1"/>
  <c r="V265" i="1"/>
  <c r="V188" i="1"/>
  <c r="U33" i="1"/>
  <c r="U92" i="1"/>
  <c r="U188" i="1"/>
  <c r="U313" i="1"/>
  <c r="U57" i="1"/>
  <c r="U294" i="1"/>
  <c r="Q132" i="1"/>
  <c r="V132" i="1"/>
  <c r="Q261" i="1"/>
  <c r="V261" i="1"/>
  <c r="Q281" i="1"/>
  <c r="V281" i="1"/>
  <c r="Q209" i="1"/>
  <c r="V209" i="1"/>
  <c r="V303" i="1"/>
  <c r="V8" i="1"/>
  <c r="Q300" i="1"/>
  <c r="V300" i="1"/>
  <c r="Q239" i="1"/>
  <c r="V239" i="1"/>
  <c r="Q112" i="1"/>
  <c r="V112" i="1"/>
  <c r="U127" i="1"/>
  <c r="Q148" i="1"/>
  <c r="V148" i="1"/>
  <c r="Q231" i="1"/>
  <c r="V231" i="1"/>
  <c r="Q277" i="1"/>
  <c r="V277" i="1"/>
  <c r="Q278" i="1"/>
  <c r="V278" i="1"/>
  <c r="Q280" i="1"/>
  <c r="V280" i="1"/>
  <c r="Q297" i="1"/>
  <c r="V297" i="1"/>
  <c r="Q314" i="1"/>
  <c r="V314" i="1"/>
  <c r="Q331" i="1"/>
  <c r="V331" i="1"/>
  <c r="V252" i="1"/>
  <c r="Q287" i="1"/>
  <c r="V287" i="1"/>
  <c r="Q48" i="1"/>
  <c r="V48" i="1"/>
  <c r="V256" i="1"/>
  <c r="Q22" i="1"/>
  <c r="V22" i="1"/>
  <c r="Q43" i="1"/>
  <c r="V43" i="1"/>
  <c r="Q317" i="1"/>
  <c r="V317" i="1"/>
  <c r="AI225" i="1"/>
  <c r="V225" i="1"/>
  <c r="AI110" i="1"/>
  <c r="V110" i="1"/>
  <c r="U247" i="1"/>
  <c r="U243" i="1"/>
  <c r="U58" i="1"/>
  <c r="U309" i="1"/>
  <c r="U144" i="1"/>
  <c r="U104" i="1"/>
  <c r="V75" i="1"/>
  <c r="U156" i="1"/>
  <c r="Q244" i="1"/>
  <c r="V244" i="1"/>
  <c r="Q171" i="1"/>
  <c r="V171" i="1"/>
  <c r="U218" i="1"/>
  <c r="Q260" i="1"/>
  <c r="V260" i="1"/>
  <c r="Q153" i="1"/>
  <c r="V153" i="1"/>
  <c r="U229" i="1"/>
  <c r="U183" i="1"/>
  <c r="Q165" i="1"/>
  <c r="V165" i="1"/>
  <c r="Q219" i="1"/>
  <c r="V219" i="1"/>
  <c r="V18" i="1"/>
  <c r="Q13" i="1"/>
  <c r="V13" i="1"/>
  <c r="Q181" i="1"/>
  <c r="V181" i="1"/>
  <c r="Q218" i="1"/>
  <c r="V218" i="1"/>
  <c r="Q236" i="1"/>
  <c r="V236" i="1"/>
  <c r="U222" i="1"/>
  <c r="U113" i="1"/>
  <c r="U323" i="1"/>
  <c r="U121" i="1"/>
  <c r="U302" i="1"/>
  <c r="Q324" i="1"/>
  <c r="V324" i="1"/>
  <c r="Q217" i="1"/>
  <c r="V217" i="1"/>
  <c r="V50" i="1"/>
  <c r="Q74" i="1"/>
  <c r="V74" i="1"/>
  <c r="Q7" i="1"/>
  <c r="V7" i="1"/>
  <c r="Q81" i="1"/>
  <c r="V81" i="1"/>
  <c r="U45" i="1"/>
  <c r="V105" i="1"/>
  <c r="U177" i="1"/>
  <c r="U70" i="1"/>
  <c r="Q213" i="1"/>
  <c r="V213" i="1"/>
  <c r="Q233" i="1"/>
  <c r="V233" i="1"/>
  <c r="Q61" i="1"/>
  <c r="V61" i="1"/>
  <c r="Q304" i="1"/>
  <c r="V304" i="1"/>
  <c r="V123" i="1"/>
  <c r="U74" i="1"/>
  <c r="Q229" i="1"/>
  <c r="V229" i="1"/>
  <c r="Q232" i="1"/>
  <c r="V232" i="1"/>
  <c r="V206" i="1"/>
  <c r="U252" i="1"/>
  <c r="U124" i="1"/>
  <c r="U255" i="1"/>
  <c r="U164" i="1"/>
  <c r="Q246" i="1"/>
  <c r="V246" i="1"/>
  <c r="Q53" i="1"/>
  <c r="V53" i="1"/>
  <c r="Q21" i="1"/>
  <c r="V21" i="1"/>
  <c r="U147" i="1"/>
  <c r="U244" i="1"/>
  <c r="U219" i="1"/>
  <c r="U196" i="1"/>
  <c r="Q199" i="1"/>
  <c r="V199" i="1"/>
  <c r="Q264" i="1"/>
  <c r="V264" i="1"/>
  <c r="Q315" i="1"/>
  <c r="V315" i="1"/>
  <c r="V222" i="1"/>
  <c r="U331" i="1"/>
  <c r="U299" i="1"/>
  <c r="Q164" i="1"/>
  <c r="V164" i="1"/>
  <c r="Q263" i="1"/>
  <c r="V263" i="1"/>
  <c r="Q293" i="1"/>
  <c r="V293" i="1"/>
  <c r="Q294" i="1"/>
  <c r="V294" i="1"/>
  <c r="Q296" i="1"/>
  <c r="V296" i="1"/>
  <c r="Q313" i="1"/>
  <c r="V313" i="1"/>
  <c r="Q330" i="1"/>
  <c r="V330" i="1"/>
  <c r="Q12" i="1"/>
  <c r="V12" i="1"/>
  <c r="Q241" i="1"/>
  <c r="V241" i="1"/>
  <c r="V321" i="1"/>
  <c r="Q38" i="1"/>
  <c r="V38" i="1"/>
  <c r="Q305" i="1"/>
  <c r="V305" i="1"/>
  <c r="Q59" i="1"/>
  <c r="V59" i="1"/>
  <c r="U97" i="1"/>
  <c r="U21" i="1"/>
  <c r="U259" i="1"/>
  <c r="U290" i="1"/>
  <c r="U31" i="1"/>
  <c r="U87" i="1"/>
  <c r="U129" i="1"/>
  <c r="U186" i="1"/>
  <c r="U18" i="1"/>
  <c r="U159" i="1"/>
  <c r="U326" i="1"/>
  <c r="U125" i="1"/>
  <c r="U114" i="1"/>
  <c r="U135" i="1"/>
  <c r="U270" i="1"/>
  <c r="U327" i="1"/>
  <c r="U11" i="1"/>
  <c r="U165" i="1"/>
  <c r="U112" i="1"/>
  <c r="U42" i="1"/>
  <c r="U328" i="1"/>
  <c r="U72" i="1"/>
  <c r="U60" i="1"/>
  <c r="U110" i="1"/>
  <c r="U198" i="1"/>
  <c r="Q118" i="1"/>
  <c r="V118" i="1"/>
  <c r="Q154" i="1"/>
  <c r="V154" i="1"/>
  <c r="Q80" i="1"/>
  <c r="V80" i="1"/>
  <c r="U250" i="1"/>
  <c r="U145" i="1"/>
  <c r="Q187" i="1"/>
  <c r="V187" i="1"/>
  <c r="Q4" i="1"/>
  <c r="V4" i="1"/>
  <c r="Q10" i="1"/>
  <c r="V10" i="1"/>
  <c r="U285" i="1"/>
  <c r="Q292" i="1"/>
  <c r="V292" i="1"/>
  <c r="Q168" i="1"/>
  <c r="V168" i="1"/>
  <c r="Q332" i="1"/>
  <c r="V332" i="1"/>
  <c r="Q69" i="1"/>
  <c r="V69" i="1"/>
  <c r="Q308" i="1"/>
  <c r="V308" i="1"/>
  <c r="V285" i="1"/>
  <c r="U267" i="1"/>
  <c r="Q311" i="1"/>
  <c r="V311" i="1"/>
  <c r="Q319" i="1"/>
  <c r="V319" i="1"/>
  <c r="Q68" i="1"/>
  <c r="V68" i="1"/>
  <c r="AI223" i="1"/>
  <c r="V223" i="1"/>
  <c r="U182" i="1"/>
  <c r="U303" i="1"/>
  <c r="U184" i="1"/>
  <c r="Q84" i="1"/>
  <c r="V84" i="1"/>
  <c r="Q250" i="1"/>
  <c r="V250" i="1"/>
  <c r="Q230" i="1"/>
  <c r="V230" i="1"/>
  <c r="V226" i="1"/>
  <c r="U179" i="1"/>
  <c r="U36" i="1"/>
  <c r="Q116" i="1"/>
  <c r="V116" i="1"/>
  <c r="Q248" i="1"/>
  <c r="V248" i="1"/>
  <c r="Q129" i="1"/>
  <c r="V129" i="1"/>
  <c r="Q240" i="1"/>
  <c r="V240" i="1"/>
  <c r="Q180" i="1"/>
  <c r="V180" i="1"/>
  <c r="Q295" i="1"/>
  <c r="V295" i="1"/>
  <c r="Q309" i="1"/>
  <c r="V309" i="1"/>
  <c r="Q310" i="1"/>
  <c r="V310" i="1"/>
  <c r="Q312" i="1"/>
  <c r="V312" i="1"/>
  <c r="Q329" i="1"/>
  <c r="V329" i="1"/>
  <c r="Q91" i="1"/>
  <c r="V91" i="1"/>
  <c r="Q15" i="1"/>
  <c r="V15" i="1"/>
  <c r="V98" i="1"/>
  <c r="V323" i="1"/>
  <c r="Q196" i="1"/>
  <c r="V196" i="1"/>
  <c r="Q326" i="1"/>
  <c r="V326" i="1"/>
  <c r="Q328" i="1"/>
  <c r="V328" i="1"/>
  <c r="Q90" i="1"/>
  <c r="V90" i="1"/>
  <c r="Q107" i="1"/>
  <c r="V107" i="1"/>
  <c r="Q44" i="1"/>
  <c r="V44" i="1"/>
  <c r="Q318" i="1"/>
  <c r="V318" i="1"/>
  <c r="V288" i="1"/>
  <c r="V76" i="1"/>
  <c r="Q70" i="1"/>
  <c r="V70" i="1"/>
  <c r="V92" i="1"/>
  <c r="Q257" i="1"/>
  <c r="V257" i="1"/>
  <c r="U322" i="1"/>
  <c r="U14" i="1"/>
  <c r="U175" i="1"/>
  <c r="U220" i="1"/>
  <c r="U251" i="1"/>
  <c r="U308" i="1"/>
  <c r="U146" i="1"/>
  <c r="U312" i="1"/>
  <c r="U311" i="1"/>
  <c r="U99" i="1"/>
  <c r="Q103" i="1"/>
  <c r="V103" i="1"/>
  <c r="Q85" i="1"/>
  <c r="V85" i="1"/>
  <c r="Q139" i="1"/>
  <c r="V139" i="1"/>
  <c r="Q60" i="1"/>
  <c r="V60" i="1"/>
  <c r="Q47" i="1"/>
  <c r="V47" i="1"/>
  <c r="V108" i="1"/>
  <c r="Q111" i="1"/>
  <c r="V111" i="1"/>
  <c r="V127" i="1"/>
  <c r="V161" i="1"/>
  <c r="AI78" i="1"/>
  <c r="V78" i="1"/>
  <c r="AI191" i="1"/>
  <c r="V191" i="1"/>
  <c r="U55" i="1"/>
  <c r="U321" i="1"/>
  <c r="U289" i="1"/>
  <c r="U28" i="1"/>
  <c r="U69" i="1"/>
  <c r="U296" i="1"/>
  <c r="Q327" i="1"/>
  <c r="V327" i="1"/>
  <c r="Q325" i="1"/>
  <c r="V325" i="1"/>
  <c r="Q212" i="1"/>
  <c r="V212" i="1"/>
  <c r="Q86" i="1"/>
  <c r="V86" i="1"/>
  <c r="Q88" i="1"/>
  <c r="V88" i="1"/>
  <c r="Q89" i="1"/>
  <c r="V89" i="1"/>
  <c r="Q106" i="1"/>
  <c r="V106" i="1"/>
  <c r="V99" i="1"/>
  <c r="Q119" i="1"/>
  <c r="V119" i="1"/>
  <c r="Q228" i="1"/>
  <c r="V228" i="1"/>
  <c r="Q101" i="1"/>
  <c r="V101" i="1"/>
  <c r="Q102" i="1"/>
  <c r="V102" i="1"/>
  <c r="Q104" i="1"/>
  <c r="V104" i="1"/>
  <c r="Q121" i="1"/>
  <c r="V121" i="1"/>
  <c r="Q138" i="1"/>
  <c r="V138" i="1"/>
  <c r="Q155" i="1"/>
  <c r="V155" i="1"/>
  <c r="V95" i="1"/>
  <c r="Q14" i="1"/>
  <c r="V14" i="1"/>
  <c r="V144" i="1"/>
  <c r="Q156" i="1"/>
  <c r="V156" i="1"/>
  <c r="V162" i="1"/>
  <c r="V204" i="1"/>
  <c r="Q205" i="1"/>
  <c r="Q302" i="1"/>
  <c r="V302" i="1"/>
  <c r="Q37" i="1"/>
  <c r="V37" i="1"/>
  <c r="U95" i="1"/>
  <c r="U254" i="1"/>
  <c r="U261" i="1"/>
  <c r="U180" i="1"/>
  <c r="U211" i="1"/>
  <c r="U269" i="1"/>
  <c r="U5" i="1"/>
  <c r="U50" i="1"/>
  <c r="U320" i="1"/>
  <c r="U201" i="1"/>
  <c r="U280" i="1"/>
  <c r="U178" i="1"/>
  <c r="U85" i="1"/>
  <c r="U271" i="1"/>
  <c r="U106" i="1"/>
  <c r="U79" i="1"/>
  <c r="Q306" i="1"/>
  <c r="Q146" i="1"/>
  <c r="Q242" i="1"/>
  <c r="Q227" i="1"/>
  <c r="Q162" i="1"/>
  <c r="AI41" i="1"/>
  <c r="Q275" i="1"/>
  <c r="Q210" i="1"/>
  <c r="Q194" i="1"/>
  <c r="Q191" i="1"/>
  <c r="Q274" i="1"/>
  <c r="Q307" i="1"/>
  <c r="AI44" i="1"/>
  <c r="Q19" i="1"/>
  <c r="Q178" i="1"/>
  <c r="Q195" i="1"/>
  <c r="Q50" i="1"/>
  <c r="Q259" i="1"/>
  <c r="Q290" i="1"/>
  <c r="Q147" i="1"/>
  <c r="Q179" i="1"/>
  <c r="Q211" i="1"/>
  <c r="Q243" i="1"/>
  <c r="Q291" i="1"/>
  <c r="Q323" i="1"/>
  <c r="Q83" i="1"/>
  <c r="Q98" i="1"/>
  <c r="Q82" i="1"/>
  <c r="Q114" i="1"/>
  <c r="Q131" i="1"/>
  <c r="Q35" i="1"/>
  <c r="Q163" i="1"/>
  <c r="Q51" i="1"/>
  <c r="Q99" i="1"/>
  <c r="Q115" i="1"/>
  <c r="Q67" i="1"/>
  <c r="Q189" i="1"/>
  <c r="AI22" i="1"/>
  <c r="AI268" i="1"/>
  <c r="AI302" i="1"/>
  <c r="T3" i="1"/>
  <c r="S3" i="1"/>
  <c r="Q78" i="1"/>
  <c r="AI192" i="1"/>
  <c r="AI9" i="1"/>
  <c r="AI19" i="1"/>
  <c r="AI125" i="1"/>
  <c r="AI146" i="1"/>
  <c r="AI38" i="1"/>
  <c r="AI6" i="1"/>
  <c r="AI57" i="1"/>
  <c r="AI257" i="1"/>
  <c r="AI51" i="1"/>
  <c r="AI29" i="1"/>
  <c r="AI53" i="1"/>
  <c r="AI162" i="1"/>
  <c r="AI112" i="1"/>
  <c r="Q223" i="1"/>
  <c r="Q109" i="1"/>
  <c r="Q110" i="1"/>
  <c r="Q225" i="1"/>
  <c r="AI69" i="1"/>
  <c r="Q157" i="1"/>
  <c r="AI14" i="1"/>
  <c r="AI5" i="1"/>
  <c r="AI111" i="1"/>
  <c r="AI47" i="1"/>
  <c r="AI70" i="1"/>
  <c r="AI21" i="1"/>
  <c r="AI172" i="1"/>
  <c r="Q172" i="1"/>
  <c r="AI97" i="1"/>
  <c r="Q97" i="1"/>
  <c r="AI224" i="1"/>
  <c r="Q224" i="1"/>
  <c r="AI40" i="1"/>
  <c r="Q40" i="1"/>
  <c r="AI176" i="1"/>
  <c r="Q176" i="1"/>
  <c r="AI56" i="1"/>
  <c r="Q56" i="1"/>
  <c r="AI128" i="1"/>
  <c r="Q128" i="1"/>
  <c r="AI65" i="1"/>
  <c r="Q65" i="1"/>
  <c r="AI95" i="1"/>
  <c r="Q95" i="1"/>
  <c r="AI92" i="1"/>
  <c r="Q92" i="1"/>
  <c r="AI18" i="1"/>
  <c r="Q18" i="1"/>
  <c r="Q127" i="1"/>
  <c r="AI127" i="1"/>
  <c r="AI320" i="1"/>
  <c r="Q320" i="1"/>
  <c r="AI322" i="1"/>
  <c r="Q322" i="1"/>
  <c r="AI43" i="1"/>
  <c r="AI45" i="1"/>
  <c r="Q45" i="1"/>
  <c r="AI79" i="1"/>
  <c r="Q79" i="1"/>
  <c r="AI63" i="1"/>
  <c r="Q63" i="1"/>
  <c r="AI124" i="1"/>
  <c r="Q124" i="1"/>
  <c r="AI288" i="1"/>
  <c r="Q288" i="1"/>
  <c r="AI28" i="1"/>
  <c r="Q28" i="1"/>
  <c r="AI194" i="1"/>
  <c r="AI108" i="1"/>
  <c r="Q108" i="1"/>
  <c r="AI226" i="1"/>
  <c r="Q226" i="1"/>
  <c r="AI178" i="1"/>
  <c r="AI8" i="1"/>
  <c r="Q8" i="1"/>
  <c r="AI237" i="1"/>
  <c r="Q237" i="1"/>
  <c r="AI206" i="1"/>
  <c r="Q206" i="1"/>
  <c r="AI252" i="1"/>
  <c r="Q252" i="1"/>
  <c r="AI174" i="1"/>
  <c r="Q174" i="1"/>
  <c r="AI46" i="1"/>
  <c r="Q46" i="1"/>
  <c r="AI94" i="1"/>
  <c r="Q94" i="1"/>
  <c r="AI145" i="1"/>
  <c r="Q145" i="1"/>
  <c r="AI126" i="1"/>
  <c r="Q126" i="1"/>
  <c r="M3" i="1"/>
  <c r="AI161" i="1"/>
  <c r="Q161" i="1"/>
  <c r="AI204" i="1"/>
  <c r="Q204" i="1"/>
  <c r="AI193" i="1"/>
  <c r="Q193" i="1"/>
  <c r="AI284" i="1"/>
  <c r="Q284" i="1"/>
  <c r="AI242" i="1"/>
  <c r="AI143" i="1"/>
  <c r="AI144" i="1"/>
  <c r="Q144" i="1"/>
  <c r="AI269" i="1"/>
  <c r="Q269" i="1"/>
  <c r="AI270" i="1"/>
  <c r="Q270" i="1"/>
  <c r="AI66" i="1"/>
  <c r="Q66" i="1"/>
  <c r="AI64" i="1"/>
  <c r="Q64" i="1"/>
  <c r="AI113" i="1"/>
  <c r="Q113" i="1"/>
  <c r="AI222" i="1"/>
  <c r="Q222" i="1"/>
  <c r="AI305" i="1"/>
  <c r="AI60" i="1"/>
  <c r="AI209" i="1"/>
  <c r="AI54" i="1"/>
  <c r="Q54" i="1"/>
  <c r="AI303" i="1"/>
  <c r="Q303" i="1"/>
  <c r="AI55" i="1"/>
  <c r="Q55" i="1"/>
  <c r="AI190" i="1"/>
  <c r="Q190" i="1"/>
  <c r="AI24" i="1"/>
  <c r="Q24" i="1"/>
  <c r="AI271" i="1"/>
  <c r="Q271" i="1"/>
  <c r="AI175" i="1"/>
  <c r="Q258" i="1"/>
  <c r="AI258" i="1"/>
  <c r="AI286" i="1"/>
  <c r="Q286" i="1"/>
  <c r="AI301" i="1"/>
  <c r="Q301" i="1"/>
  <c r="AI11" i="1"/>
  <c r="AI16" i="1"/>
  <c r="Q16" i="1"/>
  <c r="AI27" i="1"/>
  <c r="AI285" i="1"/>
  <c r="Q285" i="1"/>
  <c r="AI36" i="1"/>
  <c r="AI188" i="1"/>
  <c r="Q188" i="1"/>
  <c r="AI159" i="1"/>
  <c r="Q159" i="1"/>
  <c r="AI256" i="1"/>
  <c r="Q256" i="1"/>
  <c r="AI50" i="1"/>
  <c r="N3" i="1"/>
  <c r="Y5" i="1" s="1"/>
  <c r="AI289" i="1"/>
  <c r="Q289" i="1"/>
  <c r="AI290" i="1"/>
  <c r="AI17" i="1"/>
  <c r="Q17" i="1"/>
  <c r="AI221" i="1"/>
  <c r="Q221" i="1"/>
  <c r="AI76" i="1"/>
  <c r="Q76" i="1"/>
  <c r="AI177" i="1"/>
  <c r="AI71" i="1"/>
  <c r="Q71" i="1"/>
  <c r="AI23" i="1"/>
  <c r="AI34" i="1"/>
  <c r="Q34" i="1"/>
  <c r="AI220" i="1"/>
  <c r="Q220" i="1"/>
  <c r="Q52" i="1"/>
  <c r="AI52" i="1"/>
  <c r="AI72" i="1"/>
  <c r="Q72" i="1"/>
  <c r="AI208" i="1"/>
  <c r="Q208" i="1"/>
  <c r="AI31" i="1"/>
  <c r="Q31" i="1"/>
  <c r="AI321" i="1"/>
  <c r="Q321" i="1"/>
  <c r="AI42" i="1"/>
  <c r="Q42" i="1"/>
  <c r="AI173" i="1"/>
  <c r="Q173" i="1"/>
  <c r="AI98" i="1"/>
  <c r="AI207" i="1"/>
  <c r="Q207" i="1"/>
  <c r="AI26" i="1"/>
  <c r="AI96" i="1"/>
  <c r="Q96" i="1"/>
  <c r="AI33" i="1"/>
  <c r="Q33" i="1"/>
  <c r="AI20" i="1"/>
  <c r="Q160" i="1"/>
  <c r="AI160" i="1"/>
  <c r="AI93" i="1"/>
  <c r="Q93" i="1"/>
  <c r="AI308" i="1"/>
  <c r="AI181" i="1"/>
  <c r="AI184" i="1"/>
  <c r="AI201" i="1"/>
  <c r="AI218" i="1"/>
  <c r="AI195" i="1"/>
  <c r="AI311" i="1"/>
  <c r="AI197" i="1"/>
  <c r="AI198" i="1"/>
  <c r="AI200" i="1"/>
  <c r="AI217" i="1"/>
  <c r="AI251" i="1"/>
  <c r="AI179" i="1"/>
  <c r="AI211" i="1"/>
  <c r="AI214" i="1"/>
  <c r="AI216" i="1"/>
  <c r="AI250" i="1"/>
  <c r="AI267" i="1"/>
  <c r="AI227" i="1"/>
  <c r="AI100" i="1"/>
  <c r="AI135" i="1"/>
  <c r="AI229" i="1"/>
  <c r="AI283" i="1"/>
  <c r="AI243" i="1"/>
  <c r="AI116" i="1"/>
  <c r="AI167" i="1"/>
  <c r="AI245" i="1"/>
  <c r="AI282" i="1"/>
  <c r="AI299" i="1"/>
  <c r="AI259" i="1"/>
  <c r="AI132" i="1"/>
  <c r="AI199" i="1"/>
  <c r="AI261" i="1"/>
  <c r="AI262" i="1"/>
  <c r="AI264" i="1"/>
  <c r="AI298" i="1"/>
  <c r="AI280" i="1"/>
  <c r="AI331" i="1"/>
  <c r="AI294" i="1"/>
  <c r="AI296" i="1"/>
  <c r="AI313" i="1"/>
  <c r="AI330" i="1"/>
  <c r="AI180" i="1"/>
  <c r="AI295" i="1"/>
  <c r="AI309" i="1"/>
  <c r="AI310" i="1"/>
  <c r="AI312" i="1"/>
  <c r="AI329" i="1"/>
  <c r="AI325" i="1"/>
  <c r="AI326" i="1"/>
  <c r="AI328" i="1"/>
  <c r="AI107" i="1"/>
  <c r="AI323" i="1"/>
  <c r="AI103" i="1"/>
  <c r="AI89" i="1"/>
  <c r="AI106" i="1"/>
  <c r="AI164" i="1"/>
  <c r="AI196" i="1"/>
  <c r="AI99" i="1"/>
  <c r="AI119" i="1"/>
  <c r="AI228" i="1"/>
  <c r="AI101" i="1"/>
  <c r="AI102" i="1"/>
  <c r="AI104" i="1"/>
  <c r="AI121" i="1"/>
  <c r="AI138" i="1"/>
  <c r="AI155" i="1"/>
  <c r="AI263" i="1"/>
  <c r="AI327" i="1"/>
  <c r="AI115" i="1"/>
  <c r="AI151" i="1"/>
  <c r="AI244" i="1"/>
  <c r="AI117" i="1"/>
  <c r="AI118" i="1"/>
  <c r="AI120" i="1"/>
  <c r="AI154" i="1"/>
  <c r="AI171" i="1"/>
  <c r="AI260" i="1"/>
  <c r="AI134" i="1"/>
  <c r="AI136" i="1"/>
  <c r="AI153" i="1"/>
  <c r="AI170" i="1"/>
  <c r="AI187" i="1"/>
  <c r="AI147" i="1"/>
  <c r="AI215" i="1"/>
  <c r="AI150" i="1"/>
  <c r="AI152" i="1"/>
  <c r="AI169" i="1"/>
  <c r="AI186" i="1"/>
  <c r="AI203" i="1"/>
  <c r="AI247" i="1"/>
  <c r="AI166" i="1"/>
  <c r="AI168" i="1"/>
  <c r="AI185" i="1"/>
  <c r="AI202" i="1"/>
  <c r="AI219" i="1"/>
  <c r="AH3" i="1"/>
  <c r="AM3" i="1" s="1" a="1"/>
  <c r="AM3" i="1" s="1"/>
  <c r="AB5" i="1" s="1"/>
  <c r="AF3" i="1"/>
  <c r="AK3" i="1" s="1" a="1"/>
  <c r="AK3" i="1" s="1"/>
  <c r="Z5" i="1" s="1"/>
  <c r="AA4" i="1" a="1"/>
  <c r="AA4" i="1" s="1"/>
  <c r="AA8" i="1"/>
  <c r="AA9" i="1" a="1"/>
  <c r="AA9" i="1" s="1"/>
  <c r="K334" i="1"/>
  <c r="AG3" i="1"/>
  <c r="AL3" i="1" s="1" a="1"/>
  <c r="AL3" i="1" s="1"/>
  <c r="AA5" i="1" s="1"/>
  <c r="P3" i="47" l="1"/>
  <c r="G173" i="47" s="1"/>
  <c r="I173" i="47" s="1"/>
  <c r="G125" i="47"/>
  <c r="I125" i="47" s="1"/>
  <c r="AE20" i="20"/>
  <c r="AC20" i="20"/>
  <c r="AD20" i="20"/>
  <c r="AD13" i="20"/>
  <c r="AE13" i="20"/>
  <c r="AC13" i="20"/>
  <c r="Q3" i="1"/>
  <c r="V3" i="1"/>
  <c r="AI3" i="1"/>
  <c r="AN3" i="1" s="1" a="1"/>
  <c r="AN3" i="1" s="1"/>
  <c r="AC9" i="1" a="1"/>
  <c r="AC9" i="1" s="1"/>
  <c r="AC4" i="1" a="1"/>
  <c r="AC4" i="1" s="1"/>
  <c r="AC8" i="1"/>
  <c r="G161" i="47" l="1"/>
  <c r="I161" i="47" s="1"/>
  <c r="G61" i="47"/>
  <c r="I61" i="47" s="1"/>
  <c r="G135" i="47"/>
  <c r="I135" i="47" s="1"/>
  <c r="G118" i="47"/>
  <c r="I118" i="47" s="1"/>
  <c r="G178" i="47"/>
  <c r="I178" i="47" s="1"/>
  <c r="G170" i="47"/>
  <c r="I170" i="47" s="1"/>
  <c r="G176" i="47"/>
  <c r="I176" i="47" s="1"/>
  <c r="G172" i="47"/>
  <c r="I172" i="47" s="1"/>
  <c r="G8" i="47"/>
  <c r="I8" i="47" s="1"/>
  <c r="G102" i="47"/>
  <c r="I102" i="47" s="1"/>
  <c r="G160" i="47"/>
  <c r="I160" i="47" s="1"/>
  <c r="G29" i="47"/>
  <c r="I29" i="47" s="1"/>
  <c r="G58" i="47"/>
  <c r="I58" i="47" s="1"/>
  <c r="G38" i="47"/>
  <c r="I38" i="47" s="1"/>
  <c r="G70" i="47"/>
  <c r="I70" i="47" s="1"/>
  <c r="G71" i="47"/>
  <c r="I71" i="47" s="1"/>
  <c r="G138" i="47"/>
  <c r="I138" i="47" s="1"/>
  <c r="G77" i="47"/>
  <c r="I77" i="47" s="1"/>
  <c r="G64" i="47"/>
  <c r="I64" i="47" s="1"/>
  <c r="G133" i="47"/>
  <c r="I133" i="47" s="1"/>
  <c r="G26" i="47"/>
  <c r="I26" i="47" s="1"/>
  <c r="G54" i="47"/>
  <c r="I54" i="47" s="1"/>
  <c r="G79" i="47"/>
  <c r="I79" i="47" s="1"/>
  <c r="G145" i="47"/>
  <c r="I145" i="47" s="1"/>
  <c r="G13" i="47"/>
  <c r="I13" i="47" s="1"/>
  <c r="G76" i="47"/>
  <c r="I76" i="47" s="1"/>
  <c r="G52" i="47"/>
  <c r="I52" i="47" s="1"/>
  <c r="G122" i="47"/>
  <c r="I122" i="47" s="1"/>
  <c r="G141" i="47"/>
  <c r="I141" i="47" s="1"/>
  <c r="G36" i="47"/>
  <c r="I36" i="47" s="1"/>
  <c r="G73" i="47"/>
  <c r="I73" i="47" s="1"/>
  <c r="G106" i="47"/>
  <c r="I106" i="47" s="1"/>
  <c r="G144" i="47"/>
  <c r="I144" i="47" s="1"/>
  <c r="G48" i="47"/>
  <c r="I48" i="47" s="1"/>
  <c r="G27" i="47"/>
  <c r="I27" i="47" s="1"/>
  <c r="G41" i="47"/>
  <c r="I41" i="47" s="1"/>
  <c r="G30" i="47"/>
  <c r="I30" i="47" s="1"/>
  <c r="G105" i="47"/>
  <c r="I105" i="47" s="1"/>
  <c r="G97" i="47"/>
  <c r="I97" i="47" s="1"/>
  <c r="G69" i="47"/>
  <c r="I69" i="47" s="1"/>
  <c r="G35" i="47"/>
  <c r="I35" i="47" s="1"/>
  <c r="G72" i="47"/>
  <c r="I72" i="47" s="1"/>
  <c r="G49" i="47"/>
  <c r="I49" i="47" s="1"/>
  <c r="G132" i="47"/>
  <c r="I132" i="47" s="1"/>
  <c r="G104" i="47"/>
  <c r="I104" i="47" s="1"/>
  <c r="G43" i="47"/>
  <c r="I43" i="47" s="1"/>
  <c r="G81" i="47"/>
  <c r="I81" i="47" s="1"/>
  <c r="G96" i="47"/>
  <c r="I96" i="47" s="1"/>
  <c r="G86" i="47"/>
  <c r="I86" i="47" s="1"/>
  <c r="G33" i="47"/>
  <c r="I33" i="47" s="1"/>
  <c r="G12" i="47"/>
  <c r="I12" i="47" s="1"/>
  <c r="G150" i="47"/>
  <c r="I150" i="47" s="1"/>
  <c r="G9" i="47"/>
  <c r="I9" i="47" s="1"/>
  <c r="G46" i="47"/>
  <c r="I46" i="47" s="1"/>
  <c r="G44" i="47"/>
  <c r="I44" i="47" s="1"/>
  <c r="G47" i="47"/>
  <c r="I47" i="47" s="1"/>
  <c r="G82" i="47"/>
  <c r="I82" i="47" s="1"/>
  <c r="G22" i="47"/>
  <c r="I22" i="47" s="1"/>
  <c r="G24" i="47"/>
  <c r="I24" i="47" s="1"/>
  <c r="G157" i="47"/>
  <c r="I157" i="47" s="1"/>
  <c r="G3" i="47"/>
  <c r="I3" i="47" s="1"/>
  <c r="G131" i="47"/>
  <c r="I131" i="47" s="1"/>
  <c r="G17" i="47"/>
  <c r="I17" i="47" s="1"/>
  <c r="G89" i="47"/>
  <c r="I89" i="47" s="1"/>
  <c r="G84" i="47"/>
  <c r="I84" i="47" s="1"/>
  <c r="G107" i="47"/>
  <c r="I107" i="47" s="1"/>
  <c r="G85" i="47"/>
  <c r="I85" i="47" s="1"/>
  <c r="G32" i="47"/>
  <c r="I32" i="47" s="1"/>
  <c r="G18" i="47"/>
  <c r="I18" i="47" s="1"/>
  <c r="G75" i="47"/>
  <c r="I75" i="47" s="1"/>
  <c r="G7" i="47"/>
  <c r="I7" i="47" s="1"/>
  <c r="G40" i="47"/>
  <c r="I40" i="47" s="1"/>
  <c r="G140" i="47"/>
  <c r="I140" i="47" s="1"/>
  <c r="G23" i="47"/>
  <c r="I23" i="47" s="1"/>
  <c r="G110" i="47"/>
  <c r="I110" i="47" s="1"/>
  <c r="G88" i="47"/>
  <c r="I88" i="47" s="1"/>
  <c r="G62" i="47"/>
  <c r="I62" i="47" s="1"/>
  <c r="G55" i="47"/>
  <c r="I55" i="47" s="1"/>
  <c r="G115" i="47"/>
  <c r="I115" i="47" s="1"/>
  <c r="G101" i="47"/>
  <c r="I101" i="47" s="1"/>
  <c r="G123" i="47"/>
  <c r="I123" i="47" s="1"/>
  <c r="G121" i="47"/>
  <c r="I121" i="47" s="1"/>
  <c r="G59" i="47"/>
  <c r="I59" i="47" s="1"/>
  <c r="G94" i="47"/>
  <c r="I94" i="47" s="1"/>
  <c r="G109" i="47"/>
  <c r="I109" i="47" s="1"/>
  <c r="G164" i="47"/>
  <c r="I164" i="47" s="1"/>
  <c r="G143" i="47"/>
  <c r="I143" i="47" s="1"/>
  <c r="G5" i="47"/>
  <c r="I5" i="47" s="1"/>
  <c r="G155" i="47"/>
  <c r="I155" i="47" s="1"/>
  <c r="G15" i="47"/>
  <c r="I15" i="47" s="1"/>
  <c r="G45" i="47"/>
  <c r="I45" i="47" s="1"/>
  <c r="G83" i="47"/>
  <c r="I83" i="47" s="1"/>
  <c r="G66" i="47"/>
  <c r="I66" i="47" s="1"/>
  <c r="G127" i="47"/>
  <c r="I127" i="47" s="1"/>
  <c r="G93" i="47"/>
  <c r="I93" i="47" s="1"/>
  <c r="G53" i="47"/>
  <c r="I53" i="47" s="1"/>
  <c r="G42" i="47"/>
  <c r="I42" i="47" s="1"/>
  <c r="G119" i="47"/>
  <c r="I119" i="47" s="1"/>
  <c r="G50" i="47"/>
  <c r="I50" i="47" s="1"/>
  <c r="G34" i="47"/>
  <c r="I34" i="47" s="1"/>
  <c r="G113" i="47"/>
  <c r="I113" i="47" s="1"/>
  <c r="G74" i="47"/>
  <c r="I74" i="47" s="1"/>
  <c r="G51" i="47"/>
  <c r="I51" i="47" s="1"/>
  <c r="G112" i="47"/>
  <c r="I112" i="47" s="1"/>
  <c r="G11" i="47"/>
  <c r="I11" i="47" s="1"/>
  <c r="G128" i="47"/>
  <c r="I128" i="47" s="1"/>
  <c r="G68" i="47"/>
  <c r="I68" i="47" s="1"/>
  <c r="G14" i="47"/>
  <c r="I14" i="47" s="1"/>
  <c r="G57" i="47"/>
  <c r="I57" i="47" s="1"/>
  <c r="G4" i="47"/>
  <c r="I4" i="47" s="1"/>
  <c r="G114" i="47"/>
  <c r="I114" i="47" s="1"/>
  <c r="G78" i="47"/>
  <c r="I78" i="47" s="1"/>
  <c r="G99" i="47"/>
  <c r="I99" i="47" s="1"/>
  <c r="G91" i="47"/>
  <c r="I91" i="47" s="1"/>
  <c r="G31" i="47"/>
  <c r="I31" i="47" s="1"/>
  <c r="G2" i="47"/>
  <c r="G153" i="47"/>
  <c r="I153" i="47" s="1"/>
  <c r="G60" i="47"/>
  <c r="I60" i="47" s="1"/>
  <c r="G92" i="47"/>
  <c r="I92" i="47" s="1"/>
  <c r="G56" i="47"/>
  <c r="I56" i="47" s="1"/>
  <c r="G146" i="47"/>
  <c r="I146" i="47" s="1"/>
  <c r="G165" i="47"/>
  <c r="I165" i="47" s="1"/>
  <c r="G166" i="47"/>
  <c r="I166" i="47" s="1"/>
  <c r="G171" i="47"/>
  <c r="I171" i="47" s="1"/>
  <c r="G168" i="47"/>
  <c r="I168" i="47" s="1"/>
  <c r="G174" i="47"/>
  <c r="I174" i="47" s="1"/>
  <c r="G169" i="47"/>
  <c r="I169" i="47" s="1"/>
  <c r="G175" i="47"/>
  <c r="I175" i="47" s="1"/>
  <c r="G179" i="47"/>
  <c r="I179" i="47" s="1"/>
  <c r="G167" i="47"/>
  <c r="I167" i="47" s="1"/>
  <c r="G177" i="47"/>
  <c r="I177" i="47" s="1"/>
  <c r="G10" i="47"/>
  <c r="I10" i="47" s="1"/>
  <c r="G39" i="47"/>
  <c r="I39" i="47" s="1"/>
  <c r="G21" i="47"/>
  <c r="I21" i="47" s="1"/>
  <c r="G67" i="47"/>
  <c r="I67" i="47" s="1"/>
  <c r="G16" i="47"/>
  <c r="I16" i="47" s="1"/>
  <c r="G100" i="47"/>
  <c r="I100" i="47" s="1"/>
  <c r="G25" i="47"/>
  <c r="I25" i="47" s="1"/>
  <c r="G154" i="47"/>
  <c r="I154" i="47" s="1"/>
  <c r="G87" i="47"/>
  <c r="I87" i="47" s="1"/>
  <c r="G95" i="47"/>
  <c r="I95" i="47" s="1"/>
  <c r="G134" i="47"/>
  <c r="I134" i="47" s="1"/>
  <c r="G136" i="47"/>
  <c r="I136" i="47" s="1"/>
  <c r="G152" i="47"/>
  <c r="I152" i="47" s="1"/>
  <c r="G6" i="47"/>
  <c r="I6" i="47" s="1"/>
  <c r="G126" i="47"/>
  <c r="I126" i="47" s="1"/>
  <c r="G80" i="47"/>
  <c r="I80" i="47" s="1"/>
  <c r="G117" i="47"/>
  <c r="I117" i="47" s="1"/>
  <c r="G103" i="47"/>
  <c r="I103" i="47" s="1"/>
  <c r="G120" i="47"/>
  <c r="I120" i="47" s="1"/>
  <c r="G111" i="47"/>
  <c r="I111" i="47" s="1"/>
  <c r="G98" i="47"/>
  <c r="I98" i="47" s="1"/>
  <c r="G37" i="47"/>
  <c r="I37" i="47" s="1"/>
  <c r="G137" i="47"/>
  <c r="I137" i="47" s="1"/>
  <c r="G90" i="47"/>
  <c r="I90" i="47" s="1"/>
  <c r="G130" i="47"/>
  <c r="I130" i="47" s="1"/>
  <c r="G139" i="47"/>
  <c r="I139" i="47" s="1"/>
  <c r="G63" i="47"/>
  <c r="I63" i="47" s="1"/>
  <c r="G28" i="47"/>
  <c r="I28" i="47" s="1"/>
  <c r="G20" i="47"/>
  <c r="I20" i="47" s="1"/>
  <c r="G19" i="47"/>
  <c r="I19" i="47" s="1"/>
  <c r="G142" i="47"/>
  <c r="I142" i="47" s="1"/>
  <c r="G151" i="47"/>
  <c r="I151" i="47" s="1"/>
  <c r="G65" i="47"/>
  <c r="I65" i="47" s="1"/>
  <c r="G116" i="47"/>
  <c r="I116" i="47" s="1"/>
  <c r="G129" i="47"/>
  <c r="I129" i="47" s="1"/>
  <c r="G158" i="47"/>
  <c r="I158" i="47" s="1"/>
  <c r="G148" i="47"/>
  <c r="I148" i="47" s="1"/>
  <c r="G124" i="47"/>
  <c r="I124" i="47" s="1"/>
  <c r="G147" i="47"/>
  <c r="I147" i="47" s="1"/>
  <c r="G108" i="47"/>
  <c r="I108" i="47" s="1"/>
  <c r="G149" i="47"/>
  <c r="I149" i="47" s="1"/>
  <c r="G156" i="47"/>
  <c r="I156" i="47" s="1"/>
  <c r="G159" i="47"/>
  <c r="I159" i="47" s="1"/>
  <c r="G163" i="47"/>
  <c r="I163" i="47" s="1"/>
  <c r="G162" i="47"/>
  <c r="I162" i="47" s="1"/>
  <c r="Q6" i="50" l="1" a="1"/>
  <c r="Q6" i="50" s="1"/>
  <c r="I2" i="47"/>
  <c r="O11" i="50" l="1" a="1"/>
  <c r="O11" i="5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F37BF-F1E7-46D0-AA3D-0F64025045EF}" keepAlive="1" name="Query - instances_cuPDLP_new" description="Connection to the 'instances_cuPDLP_new' query in the workbook." type="5" refreshedVersion="8" background="1" saveData="1">
    <dbPr connection="Provider=Microsoft.Mashup.OleDb.1;Data Source=$Workbook$;Location=instances_cuPDLP_new;Extended Properties=&quot;&quot;" command="SELECT * FROM [instances_cuPDLP_new]"/>
  </connection>
  <connection id="2" xr16:uid="{6D21CE58-527F-45DF-8594-9F0DD9F1ED9B}" keepAlive="1" name="Query - instances_cuPDLP_old" description="Connection to the 'instances_cuPDLP_old' query in the workbook." type="5" refreshedVersion="8" background="1" saveData="1">
    <dbPr connection="Provider=Microsoft.Mashup.OleDb.1;Data Source=$Workbook$;Location=instances_cuPDLP_old;Extended Properties=&quot;&quot;" command="SELECT * FROM [instances_cuPDLP_old]"/>
  </connection>
  <connection id="3" xr16:uid="{5DBC30CA-A985-459D-9BBB-24A983C1A30E}" keepAlive="1" name="Query - instances_gpu" description="Connection to the 'instances_gpu' query in the workbook." type="5" refreshedVersion="8" background="1" saveData="1">
    <dbPr connection="Provider=Microsoft.Mashup.OleDb.1;Data Source=$Workbook$;Location=instances_gpu;Extended Properties=&quot;&quot;" command="SELECT * FROM [instances_gpu]"/>
  </connection>
  <connection id="4" xr16:uid="{DE4F419C-77EA-40D0-8B81-8E9B47F3FC97}" keepAlive="1" name="Query - instances_gpu_1000" description="Connection to the 'instances_gpu_1000' query in the workbook." type="5" refreshedVersion="8" background="1" saveData="1">
    <dbPr connection="Provider=Microsoft.Mashup.OleDb.1;Data Source=$Workbook$;Location=instances_gpu_1000;Extended Properties=&quot;&quot;" command="SELECT * FROM [instances_gpu_1000]"/>
  </connection>
  <connection id="5" xr16:uid="{0B0D7E63-AE36-4FCB-BC37-B922CBCCC42E}" keepAlive="1" name="Query - instances_gpu_fix" description="Connection to the 'instances_gpu_fix' query in the workbook." type="5" refreshedVersion="8" background="1" saveData="1">
    <dbPr connection="Provider=Microsoft.Mashup.OleDb.1;Data Source=$Workbook$;Location=instances_gpu_fix;Extended Properties=&quot;&quot;" command="SELECT * FROM [instances_gpu_fix]"/>
  </connection>
  <connection id="6" xr16:uid="{091B2791-AE75-4E29-BEDB-DA0189EEF643}" keepAlive="1" name="Query - instances_gpu_fix_1000" description="Connection to the 'instances_gpu_fix_1000' query in the workbook." type="5" refreshedVersion="8" background="1" saveData="1">
    <dbPr connection="Provider=Microsoft.Mashup.OleDb.1;Data Source=$Workbook$;Location=instances_gpu_fix_1000;Extended Properties=&quot;&quot;" command="SELECT * FROM [instances_gpu_fix_1000]"/>
  </connection>
  <connection id="7" xr16:uid="{E70E3E47-E493-49BE-A273-A51542A1D9DD}" keepAlive="1" name="Query - instances_gpu_fix_5000" description="Connection to the 'instances_gpu_fix_5000' query in the workbook." type="5" refreshedVersion="8" background="1" saveData="1">
    <dbPr connection="Provider=Microsoft.Mashup.OleDb.1;Data Source=$Workbook$;Location=instances_gpu_fix_5000;Extended Properties=&quot;&quot;" command="SELECT * FROM [instances_gpu_fix_5000]"/>
  </connection>
  <connection id="8" xr16:uid="{6CD4E656-FBA1-42C2-8AB4-CE549BCF91D9}" keepAlive="1" name="Query - instances_gpu_fix_avg" description="Connection to the 'instances_gpu_fix_avg' query in the workbook." type="5" refreshedVersion="8" background="1" saveData="1">
    <dbPr connection="Provider=Microsoft.Mashup.OleDb.1;Data Source=$Workbook$;Location=instances_gpu_fix_avg;Extended Properties=&quot;&quot;" command="SELECT * FROM [instances_gpu_fix_avg]"/>
  </connection>
  <connection id="9" xr16:uid="{88D9F4EA-AB20-4683-A3D9-B2B72EC7777C}" keepAlive="1" name="Query - instances_gpu_fix_matrix_1000" description="Connection to the 'instances_gpu_fix_matrix_1000' query in the workbook." type="5" refreshedVersion="8" background="1" saveData="1">
    <dbPr connection="Provider=Microsoft.Mashup.OleDb.1;Data Source=$Workbook$;Location=instances_gpu_fix_matrix_1000;Extended Properties=&quot;&quot;" command="SELECT * FROM [instances_gpu_fix_matrix_1000]"/>
  </connection>
  <connection id="10" xr16:uid="{E25DCAD4-99C9-403A-9838-81B0C644C240}" keepAlive="1" name="Query - instances_gpu_fix_matrix_5000" description="Connection to the 'instances_gpu_fix_matrix_5000' query in the workbook." type="5" refreshedVersion="0" background="1">
    <dbPr connection="Provider=Microsoft.Mashup.OleDb.1;Data Source=$Workbook$;Location=instances_gpu_fix_matrix_5000;Extended Properties=&quot;&quot;" command="SELECT * FROM [instances_gpu_fix_matrix_5000]"/>
  </connection>
  <connection id="11" xr16:uid="{CC6C4179-75E0-466B-BF89-E59A21BE9EF3}" keepAlive="1" name="Query - instances_gpu_fix_matrix_5000 (2)" description="Connection to the 'instances_gpu_fix_matrix_5000 (2)' query in the workbook." type="5" refreshedVersion="8" background="1" saveData="1">
    <dbPr connection="Provider=Microsoft.Mashup.OleDb.1;Data Source=$Workbook$;Location=&quot;instances_gpu_fix_matrix_5000 (2)&quot;;Extended Properties=&quot;&quot;" command="SELECT * FROM [instances_gpu_fix_matrix_5000 (2)]"/>
  </connection>
  <connection id="12" xr16:uid="{9FE6D695-21A5-40F6-9621-A339017D8D36}" keepAlive="1" name="Query - instances_gpu_matrix" description="Connection to the 'instances_gpu_matrix' query in the workbook." type="5" refreshedVersion="8" background="1" saveData="1">
    <dbPr connection="Provider=Microsoft.Mashup.OleDb.1;Data Source=$Workbook$;Location=instances_gpu_matrix;Extended Properties=&quot;&quot;" command="SELECT * FROM [instances_gpu_matrix]"/>
  </connection>
  <connection id="13" xr16:uid="{9DDCF668-416E-426B-B46F-8847C6C51DD7}" keepAlive="1" name="Query - iterations_cuPDLP" description="Connection to the 'iterations_cuPDLP' query in the workbook." type="5" refreshedVersion="8" background="1" saveData="1">
    <dbPr connection="Provider=Microsoft.Mashup.OleDb.1;Data Source=$Workbook$;Location=iterations_cuPDLP;Extended Properties=&quot;&quot;" command="SELECT * FROM [iterations_cuPDLP]"/>
  </connection>
  <connection id="14" xr16:uid="{4D56AA6A-2D3C-40CD-AD2F-9F944211AAD9}" keepAlive="1" name="Query - iterations_cuPDLP_new" description="Connection to the 'iterations_cuPDLP_new' query in the workbook." type="5" refreshedVersion="8" background="1" saveData="1">
    <dbPr connection="Provider=Microsoft.Mashup.OleDb.1;Data Source=$Workbook$;Location=iterations_cuPDLP_new;Extended Properties=&quot;&quot;" command="SELECT * FROM [iterations_cuPDLP_new]"/>
  </connection>
  <connection id="15" xr16:uid="{5EF8C28E-A4FD-46EB-843E-588C2B71E886}" keepAlive="1" name="Query - iterations_gpu" description="Connection to the 'iterations_gpu' query in the workbook." type="5" refreshedVersion="8" background="1" saveData="1">
    <dbPr connection="Provider=Microsoft.Mashup.OleDb.1;Data Source=$Workbook$;Location=iterations_gpu;Extended Properties=&quot;&quot;" command="SELECT * FROM [iterations_gpu]"/>
  </connection>
  <connection id="16" xr16:uid="{6A62CC7C-60B4-444A-935C-6C8209B6BA7D}" keepAlive="1" name="Query - iterations_gpu_1000" description="Connection to the 'iterations_gpu_1000' query in the workbook." type="5" refreshedVersion="8" background="1" saveData="1">
    <dbPr connection="Provider=Microsoft.Mashup.OleDb.1;Data Source=$Workbook$;Location=iterations_gpu_1000;Extended Properties=&quot;&quot;" command="SELECT * FROM [iterations_gpu_1000]"/>
  </connection>
  <connection id="17" xr16:uid="{88B05E93-B2F5-4333-9AC3-C43F7BB78EEB}" keepAlive="1" name="Query - iterations_gpu_1000 (2)" description="Connection to the 'iterations_gpu_1000 (2)' query in the workbook." type="5" refreshedVersion="8" background="1" saveData="1">
    <dbPr connection="Provider=Microsoft.Mashup.OleDb.1;Data Source=$Workbook$;Location=&quot;iterations_gpu_1000 (2)&quot;;Extended Properties=&quot;&quot;" command="SELECT * FROM [iterations_gpu_1000 (2)]"/>
  </connection>
  <connection id="18" xr16:uid="{537F89A1-360C-4791-82AA-AF538D18B9C5}" keepAlive="1" name="Query - iterations_gpu_1000_rerun" description="Connection to the 'iterations_gpu_1000_rerun' query in the workbook." type="5" refreshedVersion="8" background="1" saveData="1">
    <dbPr connection="Provider=Microsoft.Mashup.OleDb.1;Data Source=$Workbook$;Location=iterations_gpu_1000_rerun;Extended Properties=&quot;&quot;" command="SELECT * FROM [iterations_gpu_1000_rerun]"/>
  </connection>
  <connection id="19" xr16:uid="{3EC5AA51-B735-42F3-BFE8-F05117EFA9CB}" keepAlive="1" name="Query - iterations_gpu_fix" description="Connection to the 'iterations_gpu_fix' query in the workbook." type="5" refreshedVersion="8" background="1" saveData="1">
    <dbPr connection="Provider=Microsoft.Mashup.OleDb.1;Data Source=$Workbook$;Location=iterations_gpu_fix;Extended Properties=&quot;&quot;" command="SELECT * FROM [iterations_gpu_fix]"/>
  </connection>
  <connection id="20" xr16:uid="{6ED3A87D-3E85-43D0-A34A-9D5C3EF7B77E}" keepAlive="1" name="Query - iterations_gpu_fix_1000" description="Connection to the 'iterations_gpu_fix_1000' query in the workbook." type="5" refreshedVersion="8" background="1" saveData="1">
    <dbPr connection="Provider=Microsoft.Mashup.OleDb.1;Data Source=$Workbook$;Location=iterations_gpu_fix_1000;Extended Properties=&quot;&quot;" command="SELECT * FROM [iterations_gpu_fix_1000]"/>
  </connection>
  <connection id="21" xr16:uid="{3E436E1F-AC12-4E86-AE48-5E32CD89F22B}" keepAlive="1" name="Query - iterations_gpu_fix_5000" description="Connection to the 'iterations_gpu_fix_5000' query in the workbook." type="5" refreshedVersion="8" background="1" saveData="1">
    <dbPr connection="Provider=Microsoft.Mashup.OleDb.1;Data Source=$Workbook$;Location=iterations_gpu_fix_5000;Extended Properties=&quot;&quot;" command="SELECT * FROM [iterations_gpu_fix_5000]"/>
  </connection>
  <connection id="22" xr16:uid="{A8D93A02-79AE-4C06-A707-15A65EB0A84D}" keepAlive="1" name="Query - iterations_gpu_fix_matrix" description="Connection to the 'iterations_gpu_fix_matrix' query in the workbook." type="5" refreshedVersion="8" background="1" saveData="1">
    <dbPr connection="Provider=Microsoft.Mashup.OleDb.1;Data Source=$Workbook$;Location=iterations_gpu_fix_matrix;Extended Properties=&quot;&quot;" command="SELECT * FROM [iterations_gpu_fix_matrix]"/>
  </connection>
  <connection id="23" xr16:uid="{B1DB15C6-70BF-4DB5-B08C-B56AD2DFF309}" keepAlive="1" name="Query - iterations_gpu_fix_matrix_1000" description="Connection to the 'iterations_gpu_fix_matrix_1000' query in the workbook." type="5" refreshedVersion="8" background="1" saveData="1">
    <dbPr connection="Provider=Microsoft.Mashup.OleDb.1;Data Source=$Workbook$;Location=iterations_gpu_fix_matrix_1000;Extended Properties=&quot;&quot;" command="SELECT * FROM [iterations_gpu_fix_matrix_1000]"/>
  </connection>
  <connection id="24" xr16:uid="{A9BB8B9C-A206-44DE-81E1-C41FB1180CF6}" keepAlive="1" name="Query - iterations_gpu_fix_matrix_5000" description="Connection to the 'iterations_gpu_fix_matrix_5000' query in the workbook." type="5" refreshedVersion="8" background="1" saveData="1">
    <dbPr connection="Provider=Microsoft.Mashup.OleDb.1;Data Source=$Workbook$;Location=iterations_gpu_fix_matrix_5000;Extended Properties=&quot;&quot;" command="SELECT * FROM [iterations_gpu_fix_matrix_5000]"/>
  </connection>
  <connection id="25" xr16:uid="{3AAC8BB4-C1FF-4896-90A3-51A8B2FCA206}" keepAlive="1" name="Query - iterations_gpu_fix_matrix_5000 (2)" description="Connection to the 'iterations_gpu_fix_matrix_5000 (2)' query in the workbook." type="5" refreshedVersion="0" background="1">
    <dbPr connection="Provider=Microsoft.Mashup.OleDb.1;Data Source=$Workbook$;Location=&quot;iterations_gpu_fix_matrix_5000 (2)&quot;;Extended Properties=&quot;&quot;" command="SELECT * FROM [iterations_gpu_fix_matrix_5000 (2)]"/>
  </connection>
  <connection id="26" xr16:uid="{74B6239A-E4BC-4CB3-8B12-995B7E895943}" keepAlive="1" name="Query - iterations_gpu_matrix" description="Connection to the 'iterations_gpu_matrix' query in the workbook." type="5" refreshedVersion="8" background="1" saveData="1">
    <dbPr connection="Provider=Microsoft.Mashup.OleDb.1;Data Source=$Workbook$;Location=iterations_gpu_matrix;Extended Properties=&quot;&quot;" command="SELECT * FROM [iterations_gpu_matrix]"/>
  </connection>
  <connection id="27" xr16:uid="{F762AAB3-42C6-4185-9C42-51ACFB1FF37F}" keepAlive="1" name="Query - iterations_gpu_matrix_1000" description="Connection to the 'iterations_gpu_matrix_1000' query in the workbook." type="5" refreshedVersion="8" background="1" saveData="1">
    <dbPr connection="Provider=Microsoft.Mashup.OleDb.1;Data Source=$Workbook$;Location=iterations_gpu_matrix_1000;Extended Properties=&quot;&quot;" command="SELECT * FROM [iterations_gpu_matrix_1000]"/>
  </connection>
  <connection id="28" xr16:uid="{C17EB98A-FD10-4D01-9F93-ACE08993E89A}" keepAlive="1" name="Query - iterations_scalar_t100_ir20000" description="Connection to the 'iterations_scalar_t100_ir20000' query in the workbook." type="5" refreshedVersion="8" background="1" saveData="1">
    <dbPr connection="Provider=Microsoft.Mashup.OleDb.1;Data Source=$Workbook$;Location=iterations_scalar_t100_ir20000;Extended Properties=&quot;&quot;" command="SELECT * FROM [iterations_scalar_t100_ir20000]"/>
  </connection>
  <connection id="29" xr16:uid="{50090166-01C4-48B3-BDE3-1D612B7D0DCF}" keepAlive="1" name="Query - iterations_scalar_t100_irmax" description="Connection to the 'iterations_scalar_t100_irmax' query in the workbook." type="5" refreshedVersion="8" background="1" saveData="1">
    <dbPr connection="Provider=Microsoft.Mashup.OleDb.1;Data Source=$Workbook$;Location=iterations_scalar_t100_irmax;Extended Properties=&quot;&quot;" command="SELECT * FROM [iterations_scalar_t100_irmax]"/>
  </connection>
  <connection id="30" xr16:uid="{63CB57B8-D006-41AF-B154-F2A3D152544C}" keepAlive="1" name="Query - iterations_scalar_t1000_ir20000" description="Connection to the 'iterations_scalar_t1000_ir20000' query in the workbook." type="5" refreshedVersion="8" background="1" saveData="1">
    <dbPr connection="Provider=Microsoft.Mashup.OleDb.1;Data Source=$Workbook$;Location=iterations_scalar_t1000_ir20000;Extended Properties=&quot;&quot;" command="SELECT * FROM [iterations_scalar_t1000_ir20000]"/>
  </connection>
  <connection id="31" xr16:uid="{A90AC951-44E8-4915-A511-A4AD88B031F1}" keepAlive="1" name="Query - iterations_scalar_t1000_irmax" description="Connection to the 'iterations_scalar_t1000_irmax' query in the workbook." type="5" refreshedVersion="8" background="1" saveData="1">
    <dbPr connection="Provider=Microsoft.Mashup.OleDb.1;Data Source=$Workbook$;Location=iterations_scalar_t1000_irmax;Extended Properties=&quot;&quot;" command="SELECT * FROM [iterations_scalar_t1000_irmax]"/>
  </connection>
  <connection id="32" xr16:uid="{F60B965F-C202-4B7F-9B61-E4D55E08F344}" keepAlive="1" name="Query - iterations_test" description="Connection to the 'iterations_test' query in the workbook." type="5" refreshedVersion="8" background="1" saveData="1">
    <dbPr connection="Provider=Microsoft.Mashup.OleDb.1;Data Source=$Workbook$;Location=iterations_test;Extended Properties=&quot;&quot;" command="SELECT * FROM [iterations_test]"/>
  </connection>
  <connection id="33" xr16:uid="{A5E8A39C-C00F-426E-8187-D20E8753B375}" keepAlive="1" name="Query - iterations_test (2)" description="Connection to the 'iterations_test (2)' query in the workbook." type="5" refreshedVersion="0" background="1">
    <dbPr connection="Provider=Microsoft.Mashup.OleDb.1;Data Source=$Workbook$;Location=&quot;iterations_test (2)&quot;;Extended Properties=&quot;&quot;" command="SELECT * FROM [iterations_test (2)]"/>
  </connection>
  <connection id="34" xr16:uid="{4AE93CD8-E928-46A5-ACF2-7FC100141B27}" keepAlive="1" name="Query - iterations_test (3)" description="Connection to the 'iterations_test (3)' query in the workbook." type="5" refreshedVersion="8" background="1" saveData="1">
    <dbPr connection="Provider=Microsoft.Mashup.OleDb.1;Data Source=$Workbook$;Location=&quot;iterations_test (3)&quot;;Extended Properties=&quot;&quot;" command="SELECT * FROM [iterations_test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<sst xmlns="http://schemas.openxmlformats.org/spreadsheetml/2006/main" count="11278" uniqueCount="578">
  <si>
    <t>Instance</t>
  </si>
  <si>
    <t>cuPDLP</t>
  </si>
  <si>
    <t xml:space="preserve"> a-indep,</t>
  </si>
  <si>
    <t>2club200v15p5scn</t>
  </si>
  <si>
    <t>30n20b8</t>
  </si>
  <si>
    <t>academictimetablebig</t>
  </si>
  <si>
    <t>academictimetablesmall</t>
  </si>
  <si>
    <t>adult-max5features</t>
  </si>
  <si>
    <t>adult-regularized</t>
  </si>
  <si>
    <t>allcolor58</t>
  </si>
  <si>
    <t>app1-2</t>
  </si>
  <si>
    <t>atlanta-ip</t>
  </si>
  <si>
    <t>bab1</t>
  </si>
  <si>
    <t>bab2</t>
  </si>
  <si>
    <t>bab3</t>
  </si>
  <si>
    <t>bab5</t>
  </si>
  <si>
    <t>bab6</t>
  </si>
  <si>
    <t>blp-ar98</t>
  </si>
  <si>
    <t>blp-ic97</t>
  </si>
  <si>
    <t>blp-ic98</t>
  </si>
  <si>
    <t>bppc6-02</t>
  </si>
  <si>
    <t>bppc6-06</t>
  </si>
  <si>
    <t>brazil3</t>
  </si>
  <si>
    <t>buildingenergy</t>
  </si>
  <si>
    <t>cdc7-4-3-2</t>
  </si>
  <si>
    <t>chromaticindex1024-7</t>
  </si>
  <si>
    <t>chromaticindex512-7</t>
  </si>
  <si>
    <t>ci-s4</t>
  </si>
  <si>
    <t>circ10-3</t>
  </si>
  <si>
    <t>cmflsp40-24-10-7</t>
  </si>
  <si>
    <t>cmflsp40-36-2-10</t>
  </si>
  <si>
    <t>cmflsp50-24-8-8</t>
  </si>
  <si>
    <t>cmflsp60-36-2-6</t>
  </si>
  <si>
    <t>co-100</t>
  </si>
  <si>
    <t>cryptanalysiskb128n5obj16</t>
  </si>
  <si>
    <t>d20200</t>
  </si>
  <si>
    <t>datt256</t>
  </si>
  <si>
    <t>dc1l</t>
  </si>
  <si>
    <t>dlr1</t>
  </si>
  <si>
    <t>ds</t>
  </si>
  <si>
    <t>ds-big</t>
  </si>
  <si>
    <t>dws008-03</t>
  </si>
  <si>
    <t>dws012-01</t>
  </si>
  <si>
    <t>dws012-02</t>
  </si>
  <si>
    <t>dws012-03</t>
  </si>
  <si>
    <t>eilA101-2</t>
  </si>
  <si>
    <t>eilC76-2</t>
  </si>
  <si>
    <t>eva1aprime6x6opt</t>
  </si>
  <si>
    <t>ex10</t>
  </si>
  <si>
    <t>ex1010-pi</t>
  </si>
  <si>
    <t>ex9</t>
  </si>
  <si>
    <t>fast0507</t>
  </si>
  <si>
    <t>fastxgemm-n3r21s3t6</t>
  </si>
  <si>
    <t>fastxgemm-n3r22s4t6</t>
  </si>
  <si>
    <t>fastxgemm-n3r23s5t6</t>
  </si>
  <si>
    <t>fhnw-binschedule0</t>
  </si>
  <si>
    <t>fhnw-binschedule1</t>
  </si>
  <si>
    <t>fhnw-binschedule2</t>
  </si>
  <si>
    <t>fhnw-schedule-paira200</t>
  </si>
  <si>
    <t>fhnw-schedule-paira400</t>
  </si>
  <si>
    <t>fhnw-schedule-pairb200</t>
  </si>
  <si>
    <t>fhnw-schedule-pairb400</t>
  </si>
  <si>
    <t>fiball</t>
  </si>
  <si>
    <t>genus-sym-g62-2</t>
  </si>
  <si>
    <t>ger50-17-trans-dfn-3t</t>
  </si>
  <si>
    <t>ger50-17-trans-pop-3t</t>
  </si>
  <si>
    <t>germanrr</t>
  </si>
  <si>
    <t>gfd-schedulen180f7d50m30k18</t>
  </si>
  <si>
    <t>gmut-75-50</t>
  </si>
  <si>
    <t>gmut-76-40</t>
  </si>
  <si>
    <t>gmut-76-50</t>
  </si>
  <si>
    <t>graph20-80-1rand</t>
  </si>
  <si>
    <t>graph40-20-1rand</t>
  </si>
  <si>
    <t>graph40-40-1rand</t>
  </si>
  <si>
    <t>graph40-80-1rand</t>
  </si>
  <si>
    <t>graphdraw-grafo2</t>
  </si>
  <si>
    <t>graphdraw-opmanager</t>
  </si>
  <si>
    <t>hgms30</t>
  </si>
  <si>
    <t>hgms62</t>
  </si>
  <si>
    <t>highschool1-aigio</t>
  </si>
  <si>
    <t>hypothyroid-k1</t>
  </si>
  <si>
    <t>iis-hc-cov</t>
  </si>
  <si>
    <t>in</t>
  </si>
  <si>
    <t>irish-electricity</t>
  </si>
  <si>
    <t>ivu06</t>
  </si>
  <si>
    <t>ivu06-big</t>
  </si>
  <si>
    <t>ivu52</t>
  </si>
  <si>
    <t>ivu59</t>
  </si>
  <si>
    <t>k1mushroom</t>
  </si>
  <si>
    <t>kosova1</t>
  </si>
  <si>
    <t>kottenpark09</t>
  </si>
  <si>
    <t>lr1dr04vc05v17a-t360</t>
  </si>
  <si>
    <t>lr1dr12vc10v70b-t360</t>
  </si>
  <si>
    <t>lr2-22dr3-333vc4v17a-t60</t>
  </si>
  <si>
    <t>map06</t>
  </si>
  <si>
    <t>map10</t>
  </si>
  <si>
    <t>map14860-20</t>
  </si>
  <si>
    <t>map16715-04</t>
  </si>
  <si>
    <t>map18</t>
  </si>
  <si>
    <t>momentum1</t>
  </si>
  <si>
    <t>mushroom-best</t>
  </si>
  <si>
    <t>mzzv11</t>
  </si>
  <si>
    <t>mzzv42z</t>
  </si>
  <si>
    <t>n2seq36q</t>
  </si>
  <si>
    <t>n3div36</t>
  </si>
  <si>
    <t>n3seq24</t>
  </si>
  <si>
    <t>neos-1122047</t>
  </si>
  <si>
    <t>neos-1171448</t>
  </si>
  <si>
    <t>neos-1354092</t>
  </si>
  <si>
    <t>neos-1367061</t>
  </si>
  <si>
    <t>neos-1593097</t>
  </si>
  <si>
    <t>neos-2629914-sudost</t>
  </si>
  <si>
    <t>neos-2669500-cust</t>
  </si>
  <si>
    <t>neos-2746589-doon</t>
  </si>
  <si>
    <t>neos-2978205-isar</t>
  </si>
  <si>
    <t>neos-2987310-joes</t>
  </si>
  <si>
    <t>neos-2991472-kalu</t>
  </si>
  <si>
    <t>neos-3025225-shelon</t>
  </si>
  <si>
    <t>neos-3208254-reiu</t>
  </si>
  <si>
    <t>neos-3209462-rhin</t>
  </si>
  <si>
    <t>neos-3229051-yass</t>
  </si>
  <si>
    <t>neos-3230511-yuna</t>
  </si>
  <si>
    <t>neos-3237086-abava</t>
  </si>
  <si>
    <t>neos-3322547-alsek</t>
  </si>
  <si>
    <t>neos-3352863-ancoa</t>
  </si>
  <si>
    <t>neos-3354841-apure</t>
  </si>
  <si>
    <t>neos-3372571-onahau</t>
  </si>
  <si>
    <t>neos-3402294-bobin</t>
  </si>
  <si>
    <t>neos-3555904-turama</t>
  </si>
  <si>
    <t>neos-3695882-vesdre</t>
  </si>
  <si>
    <t>neos-3740487-motru</t>
  </si>
  <si>
    <t>neos-3755335-nizao</t>
  </si>
  <si>
    <t>neos-3759587-noosa</t>
  </si>
  <si>
    <t>neos-4260495-otere</t>
  </si>
  <si>
    <t>neos-4292145-piako</t>
  </si>
  <si>
    <t>neos-4295773-pissa</t>
  </si>
  <si>
    <t>neos-4300652-rahue</t>
  </si>
  <si>
    <t>neos-4306827-ravan</t>
  </si>
  <si>
    <t>neos-4321076-ruwer</t>
  </si>
  <si>
    <t>neos-4322846-ryton</t>
  </si>
  <si>
    <t>neos-4332801-seret</t>
  </si>
  <si>
    <t>neos-4332810-sesia</t>
  </si>
  <si>
    <t>neos-4355351-swalm</t>
  </si>
  <si>
    <t>neos-4359986-taipa</t>
  </si>
  <si>
    <t>neos-4360552-sangro</t>
  </si>
  <si>
    <t>neos-4391920-timok</t>
  </si>
  <si>
    <t>neos-4408804-prosna</t>
  </si>
  <si>
    <t>neos-4409277-trave</t>
  </si>
  <si>
    <t>neos-4413714-turia</t>
  </si>
  <si>
    <t>neos-4533806-waima</t>
  </si>
  <si>
    <t>neos-4535459-waipa</t>
  </si>
  <si>
    <t>neos-4545615-waita</t>
  </si>
  <si>
    <t>neos-4555749-wards</t>
  </si>
  <si>
    <t>neos-4562542-watut</t>
  </si>
  <si>
    <t>neos-4647027-thurso</t>
  </si>
  <si>
    <t>neos-4647030-tutaki</t>
  </si>
  <si>
    <t>neos-4647032-veleka</t>
  </si>
  <si>
    <t>neos-4722843-widden</t>
  </si>
  <si>
    <t>neos-4724674-aorere</t>
  </si>
  <si>
    <t>neos-4760493-puerua</t>
  </si>
  <si>
    <t>neos-4763324-toguru</t>
  </si>
  <si>
    <t>neos-4797081-pakoka</t>
  </si>
  <si>
    <t>neos-4805882-barwon</t>
  </si>
  <si>
    <t>neos-4954274-beardy</t>
  </si>
  <si>
    <t>neos-4966258-blicks</t>
  </si>
  <si>
    <t>neos-4972437-bojana</t>
  </si>
  <si>
    <t>neos-4972461-bolong</t>
  </si>
  <si>
    <t>neos-4976951-bunnoo</t>
  </si>
  <si>
    <t>neos-498623</t>
  </si>
  <si>
    <t>neos-5013590-toitoi</t>
  </si>
  <si>
    <t>neos-5041822-cockle</t>
  </si>
  <si>
    <t>neos-5049753-cuanza</t>
  </si>
  <si>
    <t>neos-5052403-cygnet</t>
  </si>
  <si>
    <t>neos-5076235-embley</t>
  </si>
  <si>
    <t>neos-5079731-flyers</t>
  </si>
  <si>
    <t>neos-5083528-gimone</t>
  </si>
  <si>
    <t>neos-5093327-huahum</t>
  </si>
  <si>
    <t>neos-5100895-inster</t>
  </si>
  <si>
    <t>neos-5102383-irwell</t>
  </si>
  <si>
    <t>neos-5104907-jarama</t>
  </si>
  <si>
    <t>neos-5106984-jizera</t>
  </si>
  <si>
    <t>neos-5108386-kalang</t>
  </si>
  <si>
    <t>neos-5114902-kasavu</t>
  </si>
  <si>
    <t>neos-5116085-kenana</t>
  </si>
  <si>
    <t>neos-5118834-korana</t>
  </si>
  <si>
    <t>neos-5118851-kowhai</t>
  </si>
  <si>
    <t>neos-5123665-limmat</t>
  </si>
  <si>
    <t>neos-5129192-manaia</t>
  </si>
  <si>
    <t>neos-5138690-middle</t>
  </si>
  <si>
    <t>neos-5149806-wieprz</t>
  </si>
  <si>
    <t>neos-5188808-nattai</t>
  </si>
  <si>
    <t>neos-5193246-nerang</t>
  </si>
  <si>
    <t>neos-5195221-niemur</t>
  </si>
  <si>
    <t>neos-5196530-nuhaka</t>
  </si>
  <si>
    <t>neos-5221106-oparau</t>
  </si>
  <si>
    <t>neos-5223573-tarwin</t>
  </si>
  <si>
    <t>neos-5251015-ogosta</t>
  </si>
  <si>
    <t>neos-525149</t>
  </si>
  <si>
    <t>neos-5266653-tugela</t>
  </si>
  <si>
    <t>neos-5273874-yomtsa</t>
  </si>
  <si>
    <t>neos-578379</t>
  </si>
  <si>
    <t>neos-631710</t>
  </si>
  <si>
    <t>neos-662469</t>
  </si>
  <si>
    <t>neos-738098</t>
  </si>
  <si>
    <t>neos-780889</t>
  </si>
  <si>
    <t>neos-787933</t>
  </si>
  <si>
    <t>neos-824661</t>
  </si>
  <si>
    <t>neos-826224</t>
  </si>
  <si>
    <t>neos-827175</t>
  </si>
  <si>
    <t>neos-848589</t>
  </si>
  <si>
    <t>neos-860300</t>
  </si>
  <si>
    <t>neos-872648</t>
  </si>
  <si>
    <t>neos-873061</t>
  </si>
  <si>
    <t>neos-876808</t>
  </si>
  <si>
    <t>neos-885086</t>
  </si>
  <si>
    <t>neos-885524</t>
  </si>
  <si>
    <t>neos-913984</t>
  </si>
  <si>
    <t>neos-932721</t>
  </si>
  <si>
    <t>neos-933638</t>
  </si>
  <si>
    <t>neos-933966</t>
  </si>
  <si>
    <t>neos-941313</t>
  </si>
  <si>
    <t>neos-948346</t>
  </si>
  <si>
    <t>neos-950242</t>
  </si>
  <si>
    <t>neos-953928</t>
  </si>
  <si>
    <t>neos-954925</t>
  </si>
  <si>
    <t>neos-956971</t>
  </si>
  <si>
    <t>neos-957143</t>
  </si>
  <si>
    <t>neos-957323</t>
  </si>
  <si>
    <t>neos-960392</t>
  </si>
  <si>
    <t>neos6</t>
  </si>
  <si>
    <t>neos8</t>
  </si>
  <si>
    <t>neos9</t>
  </si>
  <si>
    <t>netdiversion</t>
  </si>
  <si>
    <t>ns1111636</t>
  </si>
  <si>
    <t>ns1116954</t>
  </si>
  <si>
    <t>ns1430538</t>
  </si>
  <si>
    <t>ns1456591</t>
  </si>
  <si>
    <t>ns1631475</t>
  </si>
  <si>
    <t>ns1644855</t>
  </si>
  <si>
    <t>ns1690781</t>
  </si>
  <si>
    <t>ns1760995</t>
  </si>
  <si>
    <t>ns1828997</t>
  </si>
  <si>
    <t>ns1830653</t>
  </si>
  <si>
    <t>ns1849932</t>
  </si>
  <si>
    <t>ns1856153</t>
  </si>
  <si>
    <t>ns1904248</t>
  </si>
  <si>
    <t>ns1905797</t>
  </si>
  <si>
    <t>ns1952667</t>
  </si>
  <si>
    <t>ns2122698</t>
  </si>
  <si>
    <t>ns2124243</t>
  </si>
  <si>
    <t>ns930473</t>
  </si>
  <si>
    <t>nsrand-ipx</t>
  </si>
  <si>
    <t>nucorsav</t>
  </si>
  <si>
    <t>nursesched-medium-hint03</t>
  </si>
  <si>
    <t>nursesched-medium04</t>
  </si>
  <si>
    <t>nursesched-sprint-hidden09</t>
  </si>
  <si>
    <t>nursesched-sprint-late03</t>
  </si>
  <si>
    <t>nursesched-sprint02</t>
  </si>
  <si>
    <t>nw04</t>
  </si>
  <si>
    <t>opm2-z10-s4</t>
  </si>
  <si>
    <t>opm2-z12-s8</t>
  </si>
  <si>
    <t>opm2-z8-s0</t>
  </si>
  <si>
    <t>pb-fit2d</t>
  </si>
  <si>
    <t>pb-grow22</t>
  </si>
  <si>
    <t>physiciansched3-3</t>
  </si>
  <si>
    <t>physiciansched3-4</t>
  </si>
  <si>
    <t>physiciansched5-3</t>
  </si>
  <si>
    <t>physiciansched6-1</t>
  </si>
  <si>
    <t>physiciansched6-2</t>
  </si>
  <si>
    <t>piperout-d20</t>
  </si>
  <si>
    <t>piperout-d27</t>
  </si>
  <si>
    <t>proteindesign121hz512p9</t>
  </si>
  <si>
    <t>proteindesign121pgb11p9</t>
  </si>
  <si>
    <t>proteindesign122trx11p8</t>
  </si>
  <si>
    <t>radiationm40-10-02</t>
  </si>
  <si>
    <t>rail01</t>
  </si>
  <si>
    <t>rail02</t>
  </si>
  <si>
    <t>rail507</t>
  </si>
  <si>
    <t>rd-rplusc-21</t>
  </si>
  <si>
    <t>reblock420</t>
  </si>
  <si>
    <t>rmatr200-p10</t>
  </si>
  <si>
    <t>rmatr200-p5</t>
  </si>
  <si>
    <t>rmine11</t>
  </si>
  <si>
    <t>rmine13</t>
  </si>
  <si>
    <t>rmine15</t>
  </si>
  <si>
    <t>rmine21</t>
  </si>
  <si>
    <t>rmine25</t>
  </si>
  <si>
    <t>rocII-10-11</t>
  </si>
  <si>
    <t>rocII-5-11</t>
  </si>
  <si>
    <t>rocII-8-11</t>
  </si>
  <si>
    <t>roi2alpha3n4</t>
  </si>
  <si>
    <t>roi5alpha10n8</t>
  </si>
  <si>
    <t>rvb-sub</t>
  </si>
  <si>
    <t>rwth-timetable</t>
  </si>
  <si>
    <t>s100</t>
  </si>
  <si>
    <t>s250r10</t>
  </si>
  <si>
    <t>s55</t>
  </si>
  <si>
    <t>satellites2-25</t>
  </si>
  <si>
    <t>satellites2-40</t>
  </si>
  <si>
    <t>satellites2-60-fs</t>
  </si>
  <si>
    <t>satellites3-25</t>
  </si>
  <si>
    <t>satellites4-25</t>
  </si>
  <si>
    <t>savsched1</t>
  </si>
  <si>
    <t>scpj4scip</t>
  </si>
  <si>
    <t>scpk4</t>
  </si>
  <si>
    <t>scpl4</t>
  </si>
  <si>
    <t>scpm1</t>
  </si>
  <si>
    <t>scpn2</t>
  </si>
  <si>
    <t>sct1</t>
  </si>
  <si>
    <t>sct32</t>
  </si>
  <si>
    <t>sct5</t>
  </si>
  <si>
    <t>seqsolve1</t>
  </si>
  <si>
    <t>seqsolve2short4288</t>
  </si>
  <si>
    <t>seqsolve3short4288excess384</t>
  </si>
  <si>
    <t>shipsched</t>
  </si>
  <si>
    <t>shs1014</t>
  </si>
  <si>
    <t>shs1023</t>
  </si>
  <si>
    <t>shs1042</t>
  </si>
  <si>
    <t>sing11</t>
  </si>
  <si>
    <t>sing17</t>
  </si>
  <si>
    <t>sing326</t>
  </si>
  <si>
    <t>sing44</t>
  </si>
  <si>
    <t>sing5</t>
  </si>
  <si>
    <t>snip10x10-35r1budget17</t>
  </si>
  <si>
    <t>snp-02-004-104</t>
  </si>
  <si>
    <t>sorrell3</t>
  </si>
  <si>
    <t>sorrell4</t>
  </si>
  <si>
    <t>sorrell7</t>
  </si>
  <si>
    <t>sp97ar</t>
  </si>
  <si>
    <t>sp97ic</t>
  </si>
  <si>
    <t>sp98ar</t>
  </si>
  <si>
    <t>sp98ic</t>
  </si>
  <si>
    <t>splice1k1</t>
  </si>
  <si>
    <t>square23</t>
  </si>
  <si>
    <t>square31</t>
  </si>
  <si>
    <t>square37</t>
  </si>
  <si>
    <t>square41</t>
  </si>
  <si>
    <t>square47</t>
  </si>
  <si>
    <t>stockholm</t>
  </si>
  <si>
    <t>stp3d</t>
  </si>
  <si>
    <t>supportcase10</t>
  </si>
  <si>
    <t>supportcase12</t>
  </si>
  <si>
    <t>supportcase19</t>
  </si>
  <si>
    <t>supportcase2</t>
  </si>
  <si>
    <t>supportcase23</t>
  </si>
  <si>
    <t>supportcase37</t>
  </si>
  <si>
    <t>supportcase39</t>
  </si>
  <si>
    <t>supportcase40</t>
  </si>
  <si>
    <t>supportcase41</t>
  </si>
  <si>
    <t>supportcase42</t>
  </si>
  <si>
    <t>supportcase43</t>
  </si>
  <si>
    <t>supportcase6</t>
  </si>
  <si>
    <t>supportcase7</t>
  </si>
  <si>
    <t>t11nonreg</t>
  </si>
  <si>
    <t>t1717</t>
  </si>
  <si>
    <t>t1722</t>
  </si>
  <si>
    <t>tanglegram4</t>
  </si>
  <si>
    <t>tbfp-network</t>
  </si>
  <si>
    <t>thor50dday</t>
  </si>
  <si>
    <t>tpl-tub-ss16</t>
  </si>
  <si>
    <t>tpl-tub-ws1617</t>
  </si>
  <si>
    <t>triptim1</t>
  </si>
  <si>
    <t>triptim2</t>
  </si>
  <si>
    <t>triptim4</t>
  </si>
  <si>
    <t>triptim7</t>
  </si>
  <si>
    <t>triptim8</t>
  </si>
  <si>
    <t>uccase10</t>
  </si>
  <si>
    <t>uccase12</t>
  </si>
  <si>
    <t>uccase7</t>
  </si>
  <si>
    <t>uccase8</t>
  </si>
  <si>
    <t>uccase9</t>
  </si>
  <si>
    <t>unitcal_7</t>
  </si>
  <si>
    <t>usafa</t>
  </si>
  <si>
    <t>v150d30-2hopcds</t>
  </si>
  <si>
    <t>van</t>
  </si>
  <si>
    <t>var-smallemery-m6j6</t>
  </si>
  <si>
    <t>vpphard</t>
  </si>
  <si>
    <t>vpphard2</t>
  </si>
  <si>
    <t>wnq-n100-mw99-14</t>
  </si>
  <si>
    <t>woodlands09</t>
  </si>
  <si>
    <t>z26</t>
  </si>
  <si>
    <t>zeil</t>
  </si>
  <si>
    <t>a2864-99blp</t>
  </si>
  <si>
    <t>cuPDLP new</t>
  </si>
  <si>
    <t>IR gpu</t>
  </si>
  <si>
    <t>IR vs old</t>
  </si>
  <si>
    <t>count</t>
  </si>
  <si>
    <t># instances</t>
  </si>
  <si>
    <t>old v/s new</t>
  </si>
  <si>
    <t>shifting k=</t>
  </si>
  <si>
    <t>all instances</t>
  </si>
  <si>
    <t>&lt;600</t>
  </si>
  <si>
    <t>Filtered</t>
  </si>
  <si>
    <t>Mean old</t>
  </si>
  <si>
    <t>old v/S IR</t>
  </si>
  <si>
    <t>new v/s IR</t>
  </si>
  <si>
    <t>glass4</t>
  </si>
  <si>
    <t>M IR gpu</t>
  </si>
  <si>
    <t>Mean new</t>
  </si>
  <si>
    <t>Mean IR</t>
  </si>
  <si>
    <t>Mean M IR</t>
  </si>
  <si>
    <t>new V/S M IR</t>
  </si>
  <si>
    <t>1. The old results were wrong. Slower cuPDLP than it actually is</t>
  </si>
  <si>
    <t>2. Still, there  is some difference between the old/new cuPDLP, but is not a huge difference</t>
  </si>
  <si>
    <t>3. I still need to improve the speed of IR, do some profiling and identify bottlenecks</t>
  </si>
  <si>
    <t xml:space="preserve">4. Get a better trigger for IR, so it is not used unnecessarily </t>
  </si>
  <si>
    <t/>
  </si>
  <si>
    <t>IR gpu &gt;=1k</t>
  </si>
  <si>
    <t>Execution time</t>
  </si>
  <si>
    <t>Iterations</t>
  </si>
  <si>
    <t>IR 1k vs cuPDLP</t>
  </si>
  <si>
    <t>IR vs cuPDLP</t>
  </si>
  <si>
    <t>M IR vs cuPDLP</t>
  </si>
  <si>
    <t>bool</t>
  </si>
  <si>
    <t>IR gpu 1000</t>
  </si>
  <si>
    <t>M IR gpu 1000</t>
  </si>
  <si>
    <t>SGM10 - Exectution time</t>
  </si>
  <si>
    <t>SGM1000 - Iterations</t>
  </si>
  <si>
    <t>IR fix</t>
  </si>
  <si>
    <t>IR fix vs cuPDLP</t>
  </si>
  <si>
    <t>IR fix avg</t>
  </si>
  <si>
    <t>M IR fix vs cuPDLP</t>
  </si>
  <si>
    <t>IR fix 1000</t>
  </si>
  <si>
    <t>IR 1000 vs cuPDLP</t>
  </si>
  <si>
    <t>maxtrix 1000</t>
  </si>
  <si>
    <t>primal infeasible</t>
  </si>
  <si>
    <t>esta no tiene dramas, pero caga en GPU</t>
  </si>
  <si>
    <t>esta da primal_infeasible aun con el fix</t>
  </si>
  <si>
    <t>fix avg vs cuPDLP</t>
  </si>
  <si>
    <t>* they are all avg after IR fix avg</t>
  </si>
  <si>
    <t>vs cuPDLP</t>
  </si>
  <si>
    <t>vd cuPDLP</t>
  </si>
  <si>
    <t>IR 1000</t>
  </si>
  <si>
    <t>M IR 1000</t>
  </si>
  <si>
    <t>M IR fix 1000</t>
  </si>
  <si>
    <t>IR fix 5000</t>
  </si>
  <si>
    <t>M IR fix 5000</t>
  </si>
  <si>
    <t>SGM1000 - iterations</t>
  </si>
  <si>
    <t>IR 5000</t>
  </si>
  <si>
    <t>M IR 5000</t>
  </si>
  <si>
    <t>SGM improv</t>
  </si>
  <si>
    <t>Filtered on &gt;=1000 iterations</t>
  </si>
  <si>
    <t>Filtered on &gt;=5000 iterations</t>
  </si>
  <si>
    <t>CONSISTENT</t>
  </si>
  <si>
    <t>test38</t>
  </si>
  <si>
    <t>test39</t>
  </si>
  <si>
    <t>time_limit con IR</t>
  </si>
  <si>
    <t>test37</t>
  </si>
  <si>
    <t>maxtrix 5000</t>
  </si>
  <si>
    <t>SGM10 - time</t>
  </si>
  <si>
    <t>** All instances in this sheet are filtered by cuPDLP execution time below 600s</t>
  </si>
  <si>
    <t>M IR fix</t>
  </si>
  <si>
    <t>SGM10 - iterations</t>
  </si>
  <si>
    <t>TIME</t>
  </si>
  <si>
    <t>ITERATIONS</t>
  </si>
  <si>
    <t>IR w/o preconditioning</t>
  </si>
  <si>
    <t>sample</t>
  </si>
  <si>
    <t>iterations</t>
  </si>
  <si>
    <t>ex. Time</t>
  </si>
  <si>
    <t>IR w/ preconditioning</t>
  </si>
  <si>
    <t>avg</t>
  </si>
  <si>
    <t>std</t>
  </si>
  <si>
    <t>Tiny instance</t>
  </si>
  <si>
    <t>Small instance</t>
  </si>
  <si>
    <t>iteration threshold = 1</t>
  </si>
  <si>
    <t>old MM</t>
  </si>
  <si>
    <t>new MM</t>
  </si>
  <si>
    <t>matrix</t>
  </si>
  <si>
    <t>scalar</t>
  </si>
  <si>
    <t>old MV</t>
  </si>
  <si>
    <t>new MV-MM</t>
  </si>
  <si>
    <t>thresh=1</t>
  </si>
  <si>
    <t>thresh=100</t>
  </si>
  <si>
    <t>thresh=1000</t>
  </si>
  <si>
    <t>thresh=500</t>
  </si>
  <si>
    <t>thresh=2000</t>
  </si>
  <si>
    <t>thresh=3000</t>
  </si>
  <si>
    <t>thresh=5000</t>
  </si>
  <si>
    <t xml:space="preserve">n3div36 </t>
  </si>
  <si>
    <t>AFTER TOL BOUND</t>
  </si>
  <si>
    <t>mean</t>
  </si>
  <si>
    <t>improv</t>
  </si>
  <si>
    <t>tol = 1e-3</t>
  </si>
  <si>
    <t>tol = 1e-3 and thresh=5e-5</t>
  </si>
  <si>
    <t>ir_thresh=1</t>
  </si>
  <si>
    <t>ir_thresh=100</t>
  </si>
  <si>
    <t>ir_thresh=1000</t>
  </si>
  <si>
    <t>iters</t>
  </si>
  <si>
    <t>ref. time</t>
  </si>
  <si>
    <t>ex. time</t>
  </si>
  <si>
    <t>ref. iters</t>
  </si>
  <si>
    <t>24640+</t>
  </si>
  <si>
    <t>3456+</t>
  </si>
  <si>
    <t>no-precond on ref.</t>
  </si>
  <si>
    <t>x</t>
  </si>
  <si>
    <t>precond on ref.</t>
  </si>
  <si>
    <t>36160+</t>
  </si>
  <si>
    <t>104768+</t>
  </si>
  <si>
    <t>kkt_pre_refine</t>
  </si>
  <si>
    <t>same on cpu</t>
  </si>
  <si>
    <t>129921+</t>
  </si>
  <si>
    <t>34369+</t>
  </si>
  <si>
    <t>no tiene sentido hacer preconditioning una vez que el problema ya está precondicionado? El scaling es suficiente?</t>
  </si>
  <si>
    <t>tol = 1e-2 and thresh=5e-5</t>
  </si>
  <si>
    <t>2112+</t>
  </si>
  <si>
    <t>11072+</t>
  </si>
  <si>
    <t>tol = 1e-4 and thresh=5e-5</t>
  </si>
  <si>
    <t>38656+</t>
  </si>
  <si>
    <t>19904+</t>
  </si>
  <si>
    <t>ir_thresh=500</t>
  </si>
  <si>
    <t>33088+</t>
  </si>
  <si>
    <t>31296+</t>
  </si>
  <si>
    <t>51584+</t>
  </si>
  <si>
    <t>thr=700</t>
  </si>
  <si>
    <t>thr=800</t>
  </si>
  <si>
    <t>thr=900</t>
  </si>
  <si>
    <t>instance</t>
  </si>
  <si>
    <t>no thresh+no precond</t>
  </si>
  <si>
    <t>time</t>
  </si>
  <si>
    <t>ir time</t>
  </si>
  <si>
    <t>ir iters</t>
  </si>
  <si>
    <t>cu - (ir time)</t>
  </si>
  <si>
    <t>(cu+ir) iters</t>
  </si>
  <si>
    <t>(cu+ir) time</t>
  </si>
  <si>
    <t>cuPDLP time</t>
  </si>
  <si>
    <t>cuPDLP iters</t>
  </si>
  <si>
    <t>pre-ir kkt</t>
  </si>
  <si>
    <t>thresh=100+no precond</t>
  </si>
  <si>
    <t>&gt;=600</t>
  </si>
  <si>
    <t>thresh=100+no precond+iter_limit=20000</t>
  </si>
  <si>
    <t>thresh=1000+no precond+iter_limit=20000</t>
  </si>
  <si>
    <t>thresh=500+no precond+iter_limit=20000</t>
  </si>
  <si>
    <t>rel_primal_res</t>
  </si>
  <si>
    <t>rel_dual_res</t>
  </si>
  <si>
    <t>rel_opt_gap</t>
  </si>
  <si>
    <t>termination</t>
  </si>
  <si>
    <t>OPTIMAL</t>
  </si>
  <si>
    <t>TIME_LIMIT</t>
  </si>
  <si>
    <t>scalar_t100_ir20000_noprecond</t>
  </si>
  <si>
    <t># Success</t>
  </si>
  <si>
    <t>Metric</t>
  </si>
  <si>
    <t>SGM10</t>
  </si>
  <si>
    <t>SGM1000</t>
  </si>
  <si>
    <t>SGM0.01</t>
  </si>
  <si>
    <t>*candidato a usar matrix</t>
  </si>
  <si>
    <t>*matrix no ayuda</t>
  </si>
  <si>
    <t>scalar_t1000_ir20000_noprecond</t>
  </si>
  <si>
    <t>rel_primal</t>
  </si>
  <si>
    <t>rel_dual</t>
  </si>
  <si>
    <t>opt_gap</t>
  </si>
  <si>
    <t>cuPDLP vs t100_ir20000 improvement</t>
  </si>
  <si>
    <t>cuPDLP vs t1000_ir20000 improvement</t>
  </si>
  <si>
    <t>scalar_t1000_irmax_noprecond</t>
  </si>
  <si>
    <t>scalar_t100_irmax_noprecond</t>
  </si>
  <si>
    <t>cuPDLP vs t100_irmax improvement</t>
  </si>
  <si>
    <t>cuPDLP vs t1000_irmax improvement</t>
  </si>
  <si>
    <t>scalar_t50_irmax_noprecond_flatten</t>
  </si>
  <si>
    <t>iters_cuPDLP</t>
  </si>
  <si>
    <t>time_cuPDLP</t>
  </si>
  <si>
    <t>rel_primal_res_cuPDLP</t>
  </si>
  <si>
    <t>rel_dual_res_cuPDLP</t>
  </si>
  <si>
    <t>rel_opt_gap_cuPDLP</t>
  </si>
  <si>
    <t>termination_cuPDLP</t>
  </si>
  <si>
    <t>iters_scalar_t20_irmax</t>
  </si>
  <si>
    <t>time_scalar_t20_irmax</t>
  </si>
  <si>
    <t>rel_primal_res_scalar_t20_irmax</t>
  </si>
  <si>
    <t>rel_dual_res_scalar_t20_irmax</t>
  </si>
  <si>
    <t>rel_opt_gap_scalar_t20_irmax</t>
  </si>
  <si>
    <t>termination_scalar_t20_irmax</t>
  </si>
  <si>
    <t>correction avg</t>
  </si>
  <si>
    <t>correction</t>
  </si>
  <si>
    <t>term_cuPDLP</t>
  </si>
  <si>
    <t>term_scalar</t>
  </si>
  <si>
    <t>refinement</t>
  </si>
  <si>
    <t>improv corrected</t>
  </si>
  <si>
    <t>ref corrected</t>
  </si>
  <si>
    <t>improv corr</t>
  </si>
  <si>
    <t>filtered by time_limit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</si>
</sst>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000"/>
    <numFmt numFmtId="167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Border="1"/>
    <xf numFmtId="10" fontId="0" fillId="0" borderId="0" xfId="1" applyNumberFormat="1" applyFont="1"/>
    <xf numFmtId="1" fontId="1" fillId="0" borderId="0" xfId="1" applyNumberFormat="1" applyFont="1"/>
    <xf numFmtId="1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165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0" fontId="0" fillId="0" borderId="0" xfId="0" applyNumberFormat="1"/>
    <xf numFmtId="164" fontId="0" fillId="0" borderId="0" xfId="1" applyNumberFormat="1" applyFont="1"/>
    <xf numFmtId="0" fontId="1" fillId="0" borderId="5" xfId="0" applyFont="1" applyBorder="1"/>
    <xf numFmtId="164" fontId="0" fillId="2" borderId="0" xfId="0" applyNumberFormat="1" applyFill="1"/>
    <xf numFmtId="164" fontId="1" fillId="0" borderId="0" xfId="0" applyNumberFormat="1" applyFont="1"/>
    <xf numFmtId="9" fontId="0" fillId="0" borderId="0" xfId="1" applyFont="1"/>
    <xf numFmtId="9" fontId="0" fillId="0" borderId="0" xfId="0" applyNumberFormat="1"/>
    <xf numFmtId="9" fontId="1" fillId="0" borderId="0" xfId="1" applyFont="1"/>
    <xf numFmtId="2" fontId="0" fillId="0" borderId="0" xfId="0" applyNumberFormat="1"/>
    <xf numFmtId="11" fontId="0" fillId="0" borderId="0" xfId="0" applyNumberFormat="1"/>
    <xf numFmtId="2" fontId="0" fillId="2" borderId="0" xfId="0" applyNumberFormat="1" applyFill="1"/>
    <xf numFmtId="1" fontId="0" fillId="2" borderId="0" xfId="0" applyNumberFormat="1" applyFill="1"/>
    <xf numFmtId="166" fontId="0" fillId="0" borderId="0" xfId="0" applyNumberFormat="1"/>
    <xf numFmtId="167" fontId="0" fillId="0" borderId="0" xfId="1" applyNumberFormat="1" applyFont="1"/>
    <xf numFmtId="11" fontId="1" fillId="0" borderId="0" xfId="0" applyNumberFormat="1" applyFont="1"/>
    <xf numFmtId="11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NumberFormat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Fill="1" applyBorder="1"/>
  </cellXfs>
  <cellStyles count="2">
    <cellStyle name="Normal" xfId="0" builtinId="0"/>
    <cellStyle name="Percent" xfId="1" builtinId="5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254455-976E-467A-982E-2D543735C57F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363B5C-BB30-47E8-92E0-4DAA9345DA1D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3606DF-C5C2-4048-9071-A99BE09CA83A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A34644E-7F88-4983-BAF9-08A905E55418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7CF799-064F-4BCF-A88B-055635FB1342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55C625A-9D63-4E84-85AB-0C789DD9D4AB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968E7879-EB78-4768-A506-1EE3B917D958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821F86A-CE98-4BC0-B91B-D3C208AEE098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3176B88-9DCC-46CC-B9FC-0607F3F8180F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587DB1B-E87B-4A74-B312-521CF4C3C0BB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7" xr16:uid="{D12A4EB7-AE51-479B-AEB6-1F0141D71A44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FD39359A-B47B-4AAD-8A35-821F1F9E1B4D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96F9BE07-CE0C-4E27-AF02-AF6AA99C24B4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6F23665F-0151-41B7-848C-55666B136156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7C5F8394-7F13-4AE5-BEEE-692B4A98FB9C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144467D6-F9CB-4AE9-84C8-A7C0C6C56E94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5D12ECB-2A27-4864-88AD-E15C9921FF0F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EAF1B7C-EE54-4431-93AB-A1BDADC0133C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041EE8-8ED2-4CB0-8AC3-7FB3B0B24D3F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12E21CB-70B9-4196-BA24-BF2786718C1A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7F32952-8289-4E2E-B615-6DEDA5AB69FC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85753BC8-04BB-459D-91D1-A4CEF894AC69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D9847301-6644-48C4-AF24-54D0E1783BEB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8B67DCD-5AF9-4E4F-A619-208B551483A5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B53147C0-A9DB-4DB1-9703-0AB35DDA4C90}" autoFormatId="16" applyNumberFormats="0" applyBorderFormats="0" applyFontFormats="0" applyPatternFormats="0" applyAlignmentFormats="0" applyWidthHeightFormats="0">
  <queryTableRefresh nextId="8">
    <queryTableFields count="7">
      <queryTableField id="1" name="Instance" tableColumnId="1"/>
      <queryTableField id="2" name="iters" tableColumnId="2"/>
      <queryTableField id="3" name="time" tableColumnId="3"/>
      <queryTableField id="4" name="rel_primal_res" tableColumnId="4"/>
      <queryTableField id="5" name="rel_dual_res" tableColumnId="5"/>
      <queryTableField id="6" name="rel_opt_gap" tableColumnId="6"/>
      <queryTableField id="7" name="termination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1E52524C-CDD9-46F3-BB6C-9467B71DB6A1}" autoFormatId="16" applyNumberFormats="0" applyBorderFormats="0" applyFontFormats="0" applyPatternFormats="0" applyAlignmentFormats="0" applyWidthHeightFormats="0">
  <queryTableRefresh nextId="8">
    <queryTableFields count="7">
      <queryTableField id="1" name="Instance" tableColumnId="1"/>
      <queryTableField id="2" name="iters" tableColumnId="2"/>
      <queryTableField id="3" name="time" tableColumnId="3"/>
      <queryTableField id="4" name="rel_primal_res" tableColumnId="4"/>
      <queryTableField id="5" name="rel_dual_res" tableColumnId="5"/>
      <queryTableField id="6" name="rel_opt_gap" tableColumnId="6"/>
      <queryTableField id="7" name="termination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921CF303-84A3-4484-B9D3-D0110F9A31AC}" autoFormatId="16" applyNumberFormats="0" applyBorderFormats="0" applyFontFormats="0" applyPatternFormats="0" applyAlignmentFormats="0" applyWidthHeightFormats="0">
  <queryTableRefresh nextId="8">
    <queryTableFields count="7">
      <queryTableField id="1" name="Instance" tableColumnId="1"/>
      <queryTableField id="2" name="iters" tableColumnId="2"/>
      <queryTableField id="3" name="time" tableColumnId="3"/>
      <queryTableField id="4" name="rel_primal_res" tableColumnId="4"/>
      <queryTableField id="5" name="rel_dual_res" tableColumnId="5"/>
      <queryTableField id="6" name="rel_opt_gap" tableColumnId="6"/>
      <queryTableField id="7" name="termination" tableColumnId="7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162E17AA-897C-4F74-837C-1B92749211C8}" autoFormatId="16" applyNumberFormats="0" applyBorderFormats="0" applyFontFormats="0" applyPatternFormats="0" applyAlignmentFormats="0" applyWidthHeightFormats="0">
  <queryTableRefresh nextId="8">
    <queryTableFields count="7">
      <queryTableField id="1" name="Instance" tableColumnId="1"/>
      <queryTableField id="2" name="iters" tableColumnId="2"/>
      <queryTableField id="3" name="time" tableColumnId="3"/>
      <queryTableField id="4" name="rel_primal_res" tableColumnId="4"/>
      <queryTableField id="5" name="rel_dual_res" tableColumnId="5"/>
      <queryTableField id="6" name="rel_opt_gap" tableColumnId="6"/>
      <queryTableField id="7" name="termination" tableColumnId="7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F1F3271D-B20B-4376-AEAE-0D46A74AC8DB}" autoFormatId="16" applyNumberFormats="0" applyBorderFormats="0" applyFontFormats="0" applyPatternFormats="0" applyAlignmentFormats="0" applyWidthHeightFormats="0">
  <queryTableRefresh nextId="8">
    <queryTableFields count="7">
      <queryTableField id="1" name="Instance" tableColumnId="1"/>
      <queryTableField id="2" name="iters" tableColumnId="2"/>
      <queryTableField id="3" name="time" tableColumnId="3"/>
      <queryTableField id="4" name="rel_primal_res" tableColumnId="4"/>
      <queryTableField id="5" name="rel_dual_res" tableColumnId="5"/>
      <queryTableField id="6" name="rel_opt_gap" tableColumnId="6"/>
      <queryTableField id="7" name="termination" tableColumnId="7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C5124CD-A40C-4C4A-A1AE-2FC4FC80B245}" autoFormatId="16" applyNumberFormats="0" applyBorderFormats="0" applyFontFormats="0" applyPatternFormats="0" applyAlignmentFormats="0" applyWidthHeightFormats="0">
  <queryTableRefresh nextId="8">
    <queryTableFields count="7">
      <queryTableField id="1" name="Instance" tableColumnId="1"/>
      <queryTableField id="2" name="iters" tableColumnId="2"/>
      <queryTableField id="3" name="time" tableColumnId="3"/>
      <queryTableField id="4" name="rel_primal_res" tableColumnId="4"/>
      <queryTableField id="5" name="rel_dual_res" tableColumnId="5"/>
      <queryTableField id="6" name="rel_opt_gap" tableColumnId="6"/>
      <queryTableField id="7" name="termination" tableColumnId="7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F048FD7E-641A-4EF6-9791-487AC197A506}" autoFormatId="16" applyNumberFormats="0" applyBorderFormats="0" applyFontFormats="0" applyPatternFormats="0" applyAlignmentFormats="0" applyWidthHeightFormats="0">
  <queryTableRefresh nextId="14">
    <queryTableFields count="13">
      <queryTableField id="1" name="Instance" tableColumnId="1"/>
      <queryTableField id="2" name="iters_cuPDLP" tableColumnId="2"/>
      <queryTableField id="3" name="time_cuPDLP" tableColumnId="3"/>
      <queryTableField id="4" name="rel_primal_res_cuPDLP" tableColumnId="4"/>
      <queryTableField id="5" name="rel_dual_res_cuPDLP" tableColumnId="5"/>
      <queryTableField id="6" name="rel_opt_gap_cuPDLP" tableColumnId="6"/>
      <queryTableField id="7" name="termination_cuPDLP" tableColumnId="7"/>
      <queryTableField id="8" name="iters_scalar_t20_irmax" tableColumnId="8"/>
      <queryTableField id="9" name="time_scalar_t20_irmax" tableColumnId="9"/>
      <queryTableField id="10" name="rel_primal_res_scalar_t20_irmax" tableColumnId="10"/>
      <queryTableField id="11" name="rel_dual_res_scalar_t20_irmax" tableColumnId="11"/>
      <queryTableField id="12" name="rel_opt_gap_scalar_t20_irmax" tableColumnId="12"/>
      <queryTableField id="13" name="termination_scalar_t20_irmax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47C93-6960-46FB-9B73-1743B93F52EF}" name="instances_cuPDLP_old" displayName="instances_cuPDLP_old" ref="A1:C380" tableType="queryTable" totalsRowShown="0">
  <autoFilter ref="A1:C380" xr:uid="{20647C93-6960-46FB-9B73-1743B93F52EF}"/>
  <tableColumns count="3">
    <tableColumn id="1" xr3:uid="{0DDDA64B-CCB4-476B-9949-710B0BEA67EC}" uniqueName="1" name="Instance" queryTableFieldId="1" dataDxfId="39"/>
    <tableColumn id="2" xr3:uid="{5734BDDA-A071-4463-BFBA-EB5E57DC3E78}" uniqueName="2" name="cuPDLP" queryTableFieldId="2"/>
    <tableColumn id="3" xr3:uid="{1AD95012-55D8-4457-9B29-C290B5A01ACD}" uniqueName="3" name=" a-indep,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78086-4863-4DBC-B06D-8B4FF181E0FC}" name="instances_cuPDLP_new" displayName="instances_cuPDLP_new" ref="A1:C380" tableType="queryTable" totalsRowShown="0">
  <autoFilter ref="A1:C380" xr:uid="{63078086-4863-4DBC-B06D-8B4FF181E0FC}"/>
  <tableColumns count="3">
    <tableColumn id="1" xr3:uid="{69E1F0F8-F461-464A-8A28-CE5EBC2E444A}" uniqueName="1" name="Instance" queryTableFieldId="1" dataDxfId="38"/>
    <tableColumn id="2" xr3:uid="{42A14C52-5A42-40CF-BA15-5900A08398A8}" uniqueName="2" name="cuPDLP" queryTableFieldId="2"/>
    <tableColumn id="3" xr3:uid="{36D23910-E763-46D1-962D-29300428AEA7}" uniqueName="3" name=" a-indep,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A669AA-456C-453C-984B-0B014C01ADC0}" name="instances_gpu" displayName="instances_gpu" ref="A1:C332" tableType="queryTable" totalsRowShown="0">
  <autoFilter ref="A1:C332" xr:uid="{02A669AA-456C-453C-984B-0B014C01ADC0}"/>
  <tableColumns count="3">
    <tableColumn id="1" xr3:uid="{0C370696-7F52-4558-8B10-01F769309508}" uniqueName="1" name="Instance" queryTableFieldId="1" dataDxfId="37"/>
    <tableColumn id="2" xr3:uid="{B23101A1-3B64-441F-976C-ABD6D4A4CA3B}" uniqueName="2" name="cuPDLP" queryTableFieldId="2"/>
    <tableColumn id="3" xr3:uid="{0106485C-BB95-4957-B03C-E5DB9BC9E466}" uniqueName="3" name=" a-indep,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9700A-7DB4-47F2-92EC-2432FF5A09B6}" name="instances_gpu_matrix" displayName="instances_gpu_matrix" ref="A1:C319" tableType="queryTable" totalsRowShown="0">
  <autoFilter ref="A1:C319" xr:uid="{DC09700A-7DB4-47F2-92EC-2432FF5A09B6}"/>
  <tableColumns count="3">
    <tableColumn id="1" xr3:uid="{A5EACAD6-C8B2-4BDD-BAB4-10AEB57CF5BC}" uniqueName="1" name="Instance" queryTableFieldId="1" dataDxfId="36"/>
    <tableColumn id="2" xr3:uid="{5867FE8A-1A14-4757-9AAF-7D88B971D3ED}" uniqueName="2" name="cuPDLP" queryTableFieldId="2"/>
    <tableColumn id="3" xr3:uid="{DBE61F5C-0AAA-401D-841C-6BCAC3C93874}" uniqueName="3" name=" a-indep,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FD8B9D-A393-44E8-BE12-16D80E3FA44E}" name="instances_gpu_1000" displayName="instances_gpu_1000" ref="A1:C202" tableType="queryTable" totalsRowShown="0">
  <autoFilter ref="A1:C202" xr:uid="{B2FD8B9D-A393-44E8-BE12-16D80E3FA44E}"/>
  <tableColumns count="3">
    <tableColumn id="1" xr3:uid="{E46243B0-B39D-48A7-9456-379E25794C36}" uniqueName="1" name="Instance" queryTableFieldId="1" dataDxfId="35"/>
    <tableColumn id="2" xr3:uid="{D8BD35C7-6998-4AB9-84C9-99B1AE281EA7}" uniqueName="2" name="cuPDLP" queryTableFieldId="2"/>
    <tableColumn id="3" xr3:uid="{182CFC47-6C1F-4DC0-ABF0-7A490F84FDE6}" uniqueName="3" name=" a-indep,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E6DFCB-1105-496E-98B0-126EDF732B40}" name="iterations_gpu_1000__2" displayName="iterations_gpu_1000__2" ref="A1:B258" tableType="queryTable" totalsRowShown="0">
  <autoFilter ref="A1:B258" xr:uid="{D0E6DFCB-1105-496E-98B0-126EDF732B40}"/>
  <tableColumns count="2">
    <tableColumn id="1" xr3:uid="{1F16D702-00C5-4992-81B2-EC5C1F673BE2}" uniqueName="1" name="Instance" queryTableFieldId="1" dataDxfId="34"/>
    <tableColumn id="2" xr3:uid="{24D18214-C864-4CFC-96FD-37CBD4CDC23F}" uniqueName="2" name="cuPDLP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B7804E-E658-48DE-A0A2-A50DD2312D0B}" name="iterations_gpu_matrix" displayName="iterations_gpu_matrix" ref="A1:B319" tableType="queryTable" totalsRowShown="0">
  <autoFilter ref="A1:B319" xr:uid="{C9B7804E-E658-48DE-A0A2-A50DD2312D0B}"/>
  <tableColumns count="2">
    <tableColumn id="1" xr3:uid="{A3435D9A-456B-4BE1-91D3-C1507C62944F}" uniqueName="1" name="Instance" queryTableFieldId="1" dataDxfId="33"/>
    <tableColumn id="2" xr3:uid="{4D92D955-C5E6-46A1-9E9D-EC792F318FCF}" uniqueName="2" name="cuPDLP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AA01D5-67C1-4802-9E98-B35D2C287C4E}" name="iterations_gpu" displayName="iterations_gpu" ref="A1:B332" tableType="queryTable" totalsRowShown="0">
  <autoFilter ref="A1:B332" xr:uid="{EBAA01D5-67C1-4802-9E98-B35D2C287C4E}"/>
  <tableColumns count="2">
    <tableColumn id="1" xr3:uid="{EA026F2A-841F-4DFF-90BA-6A31263656D4}" uniqueName="1" name="Instance" queryTableFieldId="1" dataDxfId="32"/>
    <tableColumn id="2" xr3:uid="{A14757C3-D417-404A-9D44-8E4324F61CB7}" uniqueName="2" name="cuPDLP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F41750-1795-4DFD-9F99-877F502C24D4}" name="iterations_cuPDLP_new" displayName="iterations_cuPDLP_new" ref="A1:B380" tableType="queryTable" totalsRowShown="0">
  <autoFilter ref="A1:B380" xr:uid="{B3F41750-1795-4DFD-9F99-877F502C24D4}"/>
  <tableColumns count="2">
    <tableColumn id="1" xr3:uid="{41D06AB2-FABB-4AE6-AAB3-15D78C3AC5DF}" uniqueName="1" name="Instance" queryTableFieldId="1" dataDxfId="31"/>
    <tableColumn id="2" xr3:uid="{C08E6616-3E14-42BD-AFA6-F0C5E7C89611}" uniqueName="2" name="cuPDLP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7381B8-0EC6-4FF9-834E-ABE5FAED45D2}" name="iterations_gpu_1000" displayName="iterations_gpu_1000" ref="A1:B258" tableType="queryTable" totalsRowShown="0">
  <autoFilter ref="A1:B258" xr:uid="{CC7381B8-0EC6-4FF9-834E-ABE5FAED45D2}"/>
  <tableColumns count="2">
    <tableColumn id="1" xr3:uid="{88F7715B-5FF1-4A13-822D-B92ECB1399A8}" uniqueName="1" name="Instance" queryTableFieldId="1" dataDxfId="30"/>
    <tableColumn id="2" xr3:uid="{609F0084-8AD4-4FB5-8BB7-B24B8E635493}" uniqueName="2" name="cuPDLP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E07143-70A2-4807-A0D7-1D30CABD9F9F}" name="iterations_gpu_matrix_1000" displayName="iterations_gpu_matrix_1000" ref="A1:B172" tableType="queryTable" totalsRowShown="0">
  <autoFilter ref="A1:B172" xr:uid="{21E07143-70A2-4807-A0D7-1D30CABD9F9F}"/>
  <tableColumns count="2">
    <tableColumn id="1" xr3:uid="{92C181E7-B4E7-4FB4-A0A2-12305CD65BDE}" uniqueName="1" name="Instance" queryTableFieldId="1" dataDxfId="29"/>
    <tableColumn id="2" xr3:uid="{6A69750A-6577-46EE-81EB-166ADE1398B2}" uniqueName="2" name="cuPDLP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AF57B6-4F00-4D2D-B9FB-90AC07478FDE}" name="iterations_gpu_1000_rerun" displayName="iterations_gpu_1000_rerun" ref="A1:B172" tableType="queryTable" totalsRowShown="0">
  <autoFilter ref="A1:B172" xr:uid="{14AF57B6-4F00-4D2D-B9FB-90AC07478FDE}"/>
  <tableColumns count="2">
    <tableColumn id="1" xr3:uid="{3AC88531-CDE7-4816-B7CC-F6168C810BC3}" uniqueName="1" name="Instance" queryTableFieldId="1" dataDxfId="28"/>
    <tableColumn id="2" xr3:uid="{7BC4EE10-A17C-490E-A390-42192D92595E}" uniqueName="2" name="cuPDLP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D0CED4-3C5F-44C3-9446-2CE5B0440B13}" name="iterations_gpu_fix" displayName="iterations_gpu_fix" ref="A1:B241" tableType="queryTable" totalsRowShown="0">
  <autoFilter ref="A1:B241" xr:uid="{A9D0CED4-3C5F-44C3-9446-2CE5B0440B13}"/>
  <tableColumns count="2">
    <tableColumn id="1" xr3:uid="{08D200A4-124D-48CD-B4B6-8459C66A92B3}" uniqueName="1" name="Instance" queryTableFieldId="1" dataDxfId="27"/>
    <tableColumn id="2" xr3:uid="{EE55CEBC-F37C-4655-A4DC-3A4B1BB861D7}" uniqueName="2" name="cuPDLP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B4A509-A02C-400E-BE83-F33C4E457970}" name="iterations_gpu_fix_matrix" displayName="iterations_gpu_fix_matrix" ref="A1:B238" tableType="queryTable" totalsRowShown="0">
  <autoFilter ref="A1:B238" xr:uid="{72B4A509-A02C-400E-BE83-F33C4E457970}"/>
  <tableColumns count="2">
    <tableColumn id="1" xr3:uid="{042CB40A-6142-4D41-BF9C-A366A579155B}" uniqueName="1" name="Instance" queryTableFieldId="1" dataDxfId="26"/>
    <tableColumn id="2" xr3:uid="{45B578A1-4086-4BBB-B813-2C54C249A276}" uniqueName="2" name="cuPDLP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2CE6BEC-E8F7-4584-8F04-6DB75C516F0A}" name="iterations_gpu_fix_1000" displayName="iterations_gpu_fix_1000" ref="A1:B238" tableType="queryTable" totalsRowShown="0">
  <autoFilter ref="A1:B238" xr:uid="{A2CE6BEC-E8F7-4584-8F04-6DB75C516F0A}"/>
  <tableColumns count="2">
    <tableColumn id="1" xr3:uid="{C1308BCB-0E8F-42E8-8018-BC457FB2DDA5}" uniqueName="1" name="Instance" queryTableFieldId="1" dataDxfId="25"/>
    <tableColumn id="2" xr3:uid="{7453DD7D-D695-4E32-8164-F47F8A3FE8A0}" uniqueName="2" name="cuPDLP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D8505D8-CFD7-48A2-B2A3-231DA3578E34}" name="iterations_gpu_fix_matrix_1000" displayName="iterations_gpu_fix_matrix_1000" ref="A1:B238" tableType="queryTable" totalsRowShown="0">
  <autoFilter ref="A1:B238" xr:uid="{5D8505D8-CFD7-48A2-B2A3-231DA3578E34}"/>
  <tableColumns count="2">
    <tableColumn id="1" xr3:uid="{13948105-C97D-4544-8D9C-A21BFC392BBA}" uniqueName="1" name="Instance" queryTableFieldId="1" dataDxfId="24"/>
    <tableColumn id="2" xr3:uid="{F3BBF4EB-1BAA-47B9-93C9-71305EC1A2A8}" uniqueName="2" name="cuPDLP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8EA5B81-AE83-4E6A-8010-8ADB6E790C38}" name="instances_gpu_fix_5000" displayName="instances_gpu_fix_5000" ref="A1:B239" tableType="queryTable" totalsRowShown="0">
  <autoFilter ref="A1:B239" xr:uid="{A8EA5B81-AE83-4E6A-8010-8ADB6E790C38}"/>
  <tableColumns count="2">
    <tableColumn id="1" xr3:uid="{F1530F34-D644-4104-957A-CB9FF10E25EC}" uniqueName="1" name="Instance" queryTableFieldId="1" dataDxfId="23"/>
    <tableColumn id="2" xr3:uid="{CC89EDCC-3E4E-4DB8-9791-7577BC3E1F75}" uniqueName="2" name="cuPDLP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A3D6DD4-0D96-4843-8137-92B170A026F5}" name="instances_gpu_fix_matrix_5000__2" displayName="instances_gpu_fix_matrix_5000__2" ref="A1:B239" tableType="queryTable" totalsRowShown="0">
  <autoFilter ref="A1:B239" xr:uid="{6A3D6DD4-0D96-4843-8137-92B170A026F5}"/>
  <tableColumns count="2">
    <tableColumn id="1" xr3:uid="{99CAAFD5-1390-402B-8CEE-48B1EBC6BB66}" uniqueName="1" name="Instance" queryTableFieldId="1" dataDxfId="22"/>
    <tableColumn id="2" xr3:uid="{5145444B-D20C-4CDB-A08B-7B9B441ABF1B}" uniqueName="2" name="cuPDLP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5AD35D8-0935-419D-90E6-CF224FC1735F}" name="instances_gpu_fix_matrix" displayName="instances_gpu_fix_matrix" ref="A1:B238" totalsRowShown="0">
  <autoFilter ref="A1:B238" xr:uid="{A5AD35D8-0935-419D-90E6-CF224FC1735F}"/>
  <tableColumns count="2">
    <tableColumn id="1" xr3:uid="{00CB696E-223E-4C09-A71B-450553E6FF1C}" name="Instance" dataDxfId="21"/>
    <tableColumn id="2" xr3:uid="{6D1D7F5D-3E8C-4316-B51D-6264B63AA419}" name="cuPDLP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9C19198-9DCF-4AC1-8974-90CCFDDDC507}" name="instances_gpu_fix" displayName="instances_gpu_fix" ref="A1:B241" tableType="queryTable" totalsRowShown="0">
  <autoFilter ref="A1:B241" xr:uid="{59C19198-9DCF-4AC1-8974-90CCFDDDC507}"/>
  <tableColumns count="2">
    <tableColumn id="1" xr3:uid="{7ACBE32A-62F6-4E6F-936F-0178908C07C9}" uniqueName="1" name="Instance" queryTableFieldId="1" dataDxfId="20"/>
    <tableColumn id="2" xr3:uid="{0BFB4787-0957-4F7E-874D-4B0508CC52AA}" uniqueName="2" name="cuPDLP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EB1A0E1-7FEC-4786-95CF-202D29543BA0}" name="instances_gpu_fix_avg" displayName="instances_gpu_fix_avg" ref="A1:B238" tableType="queryTable" totalsRowShown="0">
  <autoFilter ref="A1:B238" xr:uid="{CEB1A0E1-7FEC-4786-95CF-202D29543BA0}"/>
  <tableColumns count="2">
    <tableColumn id="1" xr3:uid="{D5F484FB-A0A3-4B7B-89A1-270AF5B441F9}" uniqueName="1" name="Instance" queryTableFieldId="1" dataDxfId="19"/>
    <tableColumn id="2" xr3:uid="{809A9A94-BCEE-4C77-9FD6-FAEA593E3D97}" uniqueName="2" name="cuPDLP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62F2E66-6F61-45E8-985E-C00CB3A03FB6}" name="iterations_gpu_fix_5000" displayName="iterations_gpu_fix_5000" ref="A1:B239" tableType="queryTable" totalsRowShown="0">
  <autoFilter ref="A1:B239" xr:uid="{962F2E66-6F61-45E8-985E-C00CB3A03FB6}"/>
  <tableColumns count="2">
    <tableColumn id="1" xr3:uid="{C3F4AE55-628A-4EF7-877C-593AE894027B}" uniqueName="1" name="Instance" queryTableFieldId="1" dataDxfId="18"/>
    <tableColumn id="2" xr3:uid="{472E30B0-9FA4-497F-8987-31DF3B170D46}" uniqueName="2" name="cuPDLP" queryTableFieldId="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284F900-8329-4137-8B4C-970C14612B69}" name="iterations_gpu_fix_matrix_5000" displayName="iterations_gpu_fix_matrix_5000" ref="A1:B239" tableType="queryTable" totalsRowShown="0">
  <autoFilter ref="A1:B239" xr:uid="{D284F900-8329-4137-8B4C-970C14612B69}"/>
  <tableColumns count="2">
    <tableColumn id="1" xr3:uid="{B2021EB0-BF55-4F27-88B1-F9CF25E438C6}" uniqueName="1" name="Instance" queryTableFieldId="1" dataDxfId="17"/>
    <tableColumn id="2" xr3:uid="{D70A5B1D-EE22-4A86-8012-DCCE73DF4361}" uniqueName="2" name="cuPDLP" queryTableFieldId="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1C8C639-16AD-4EE8-8535-BED7ACAB74A8}" name="instances_gpu_fix_matrix_1000" displayName="instances_gpu_fix_matrix_1000" ref="A1:B238" tableType="queryTable" totalsRowShown="0">
  <autoFilter ref="A1:B238" xr:uid="{F1C8C639-16AD-4EE8-8535-BED7ACAB74A8}"/>
  <tableColumns count="2">
    <tableColumn id="1" xr3:uid="{B3D2B1F5-4442-45A5-B457-317ABC1B9CD4}" uniqueName="1" name="Instance" queryTableFieldId="1" dataDxfId="16"/>
    <tableColumn id="2" xr3:uid="{DD65AF08-4DD0-4100-B0FE-48932D264BE5}" uniqueName="2" name="cuPDLP" queryTableFieldId="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960D0A9-607B-4368-99E5-8C2E38BE3934}" name="instances_gpu_fix_1000" displayName="instances_gpu_fix_1000" ref="A1:B238" tableType="queryTable" totalsRowShown="0">
  <autoFilter ref="A1:B238" xr:uid="{9960D0A9-607B-4368-99E5-8C2E38BE3934}"/>
  <tableColumns count="2">
    <tableColumn id="1" xr3:uid="{4E69AAFE-2A91-4FA9-A594-766026F2F76E}" uniqueName="1" name="Instance" queryTableFieldId="1" dataDxfId="15"/>
    <tableColumn id="2" xr3:uid="{943C1E85-44AC-451D-B59F-5B78A5B0530A}" uniqueName="2" name="cuPDLP" queryTableFieldId="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C3A4D0-1B4E-4E44-959C-0853A166EA5E}" name="iterations_scalar_t100_ir20000" displayName="iterations_scalar_t100_ir20000" ref="A1:G76" tableType="queryTable" totalsRowShown="0">
  <autoFilter ref="A1:G76" xr:uid="{E8C3A4D0-1B4E-4E44-959C-0853A166EA5E}"/>
  <tableColumns count="7">
    <tableColumn id="1" xr3:uid="{BC321AE8-35FE-466F-A06E-C54FCB7F14FB}" uniqueName="1" name="Instance" queryTableFieldId="1" dataDxfId="14"/>
    <tableColumn id="2" xr3:uid="{96321092-1C72-4022-A66F-764CB9165EAD}" uniqueName="2" name="iters" queryTableFieldId="2"/>
    <tableColumn id="3" xr3:uid="{1927883B-7D03-42EA-B106-8DF86176751F}" uniqueName="3" name="time" queryTableFieldId="3"/>
    <tableColumn id="4" xr3:uid="{D9C047FD-F5CC-4A63-A95B-2FC6081E2DC8}" uniqueName="4" name="rel_primal_res" queryTableFieldId="4"/>
    <tableColumn id="5" xr3:uid="{8742CE1B-ACA8-464C-AFAC-8A88771F4F66}" uniqueName="5" name="rel_dual_res" queryTableFieldId="5"/>
    <tableColumn id="6" xr3:uid="{5D133E9E-B439-46B7-B7B3-4C0F21A2B00A}" uniqueName="6" name="rel_opt_gap" queryTableFieldId="6"/>
    <tableColumn id="7" xr3:uid="{296F8508-EE52-45A9-B7B3-265A7B3F1274}" uniqueName="7" name="termination" queryTableFieldId="7" dataDxfId="1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E51662A-5B9C-4361-82BA-E59B0A5E3F34}" name="iterations_scalar_t1000_ir20000" displayName="iterations_scalar_t1000_ir20000" ref="A1:G76" tableType="queryTable" totalsRowShown="0">
  <autoFilter ref="A1:G76" xr:uid="{5E51662A-5B9C-4361-82BA-E59B0A5E3F34}"/>
  <tableColumns count="7">
    <tableColumn id="1" xr3:uid="{6B8CBD16-8921-4132-83B9-B42AC48562D7}" uniqueName="1" name="Instance" queryTableFieldId="1" dataDxfId="12"/>
    <tableColumn id="2" xr3:uid="{ED15CEC8-77BD-4CE1-8DAB-E5730930B2AD}" uniqueName="2" name="iters" queryTableFieldId="2"/>
    <tableColumn id="3" xr3:uid="{C6C1102E-47D8-42D8-A52B-D4571F2172C8}" uniqueName="3" name="time" queryTableFieldId="3"/>
    <tableColumn id="4" xr3:uid="{1BEFF4CE-DD66-47CA-BDA7-421AD1348CF2}" uniqueName="4" name="rel_primal_res" queryTableFieldId="4"/>
    <tableColumn id="5" xr3:uid="{17611C37-118F-4315-8A6A-B678C0FE22D6}" uniqueName="5" name="rel_dual_res" queryTableFieldId="5"/>
    <tableColumn id="6" xr3:uid="{84E74659-9343-439B-9504-0F5A2979297F}" uniqueName="6" name="rel_opt_gap" queryTableFieldId="6"/>
    <tableColumn id="7" xr3:uid="{9401F1FF-1E3D-4A38-B3E9-196C25D060E4}" uniqueName="7" name="termination" queryTableFieldId="7" dataDxfId="1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4EF14BE-175A-490C-A478-CAF8F6F02632}" name="iterations_scalar_t100_irmax" displayName="iterations_scalar_t100_irmax" ref="A1:G76" tableType="queryTable" totalsRowShown="0">
  <autoFilter ref="A1:G76" xr:uid="{34EF14BE-175A-490C-A478-CAF8F6F02632}"/>
  <tableColumns count="7">
    <tableColumn id="1" xr3:uid="{1DF0FB42-A9AE-4119-BCD1-73AFBBB1BF00}" uniqueName="1" name="Instance" queryTableFieldId="1" dataDxfId="10"/>
    <tableColumn id="2" xr3:uid="{66BEF8F7-20EB-49FA-923A-FEE1C2320B6D}" uniqueName="2" name="iters" queryTableFieldId="2"/>
    <tableColumn id="3" xr3:uid="{46ADCD42-AF03-457E-8F5C-3D3A0F4C9D65}" uniqueName="3" name="time" queryTableFieldId="3"/>
    <tableColumn id="4" xr3:uid="{9FECCC2F-5463-445F-AB56-5B60BD6180E7}" uniqueName="4" name="rel_primal_res" queryTableFieldId="4"/>
    <tableColumn id="5" xr3:uid="{B0F2E0C0-8F70-4B17-81B9-F108F72678CC}" uniqueName="5" name="rel_dual_res" queryTableFieldId="5"/>
    <tableColumn id="6" xr3:uid="{BCFCF24B-EE26-49C7-AC63-1A21BDA80A0D}" uniqueName="6" name="rel_opt_gap" queryTableFieldId="6"/>
    <tableColumn id="7" xr3:uid="{FD24B3F4-0B1C-4DF3-90E1-E8CC080D2204}" uniqueName="7" name="termination" queryTableFieldId="7" dataDxfId="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C7AAAF5-1E74-4771-91A8-81AE80649724}" name="iterations_scalar_t1000_irmax" displayName="iterations_scalar_t1000_irmax" ref="A1:G76" tableType="queryTable" totalsRowShown="0">
  <autoFilter ref="A1:G76" xr:uid="{CC7AAAF5-1E74-4771-91A8-81AE80649724}"/>
  <tableColumns count="7">
    <tableColumn id="1" xr3:uid="{D8E4D080-9B7B-4273-877A-F4F7896DC6F5}" uniqueName="1" name="Instance" queryTableFieldId="1" dataDxfId="8"/>
    <tableColumn id="2" xr3:uid="{C5BE3A94-9E3C-4B56-BC9B-8DA4E8B16A92}" uniqueName="2" name="iters" queryTableFieldId="2"/>
    <tableColumn id="3" xr3:uid="{71A2CD41-67A8-470E-AF12-417281B7AE99}" uniqueName="3" name="time" queryTableFieldId="3"/>
    <tableColumn id="4" xr3:uid="{8D9CA15D-997F-4EC6-9A62-001B2AF7B906}" uniqueName="4" name="rel_primal_res" queryTableFieldId="4"/>
    <tableColumn id="5" xr3:uid="{DB85AD03-E8E3-464E-9DAA-053CA572C0D0}" uniqueName="5" name="rel_dual_res" queryTableFieldId="5"/>
    <tableColumn id="6" xr3:uid="{2B6ECC65-AB15-4F49-A5D5-9601B3B0B97A}" uniqueName="6" name="rel_opt_gap" queryTableFieldId="6"/>
    <tableColumn id="7" xr3:uid="{CE528B23-4DF7-4811-A40E-638CAB1DA475}" uniqueName="7" name="termination" queryTableFieldId="7" dataDxfId="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E08BDA8-2D51-4018-9667-2BDD069B6A78}" name="iterations_cuPDLP" displayName="iterations_cuPDLP" ref="A1:G76" tableType="queryTable" totalsRowShown="0">
  <autoFilter ref="A1:G76" xr:uid="{FE08BDA8-2D51-4018-9667-2BDD069B6A78}"/>
  <tableColumns count="7">
    <tableColumn id="1" xr3:uid="{80B5B086-8FFA-4A45-B2DC-86FAF2D29708}" uniqueName="1" name="Instance" queryTableFieldId="1" dataDxfId="6"/>
    <tableColumn id="2" xr3:uid="{38B8BF0F-92F6-443F-A3ED-A980EF92DA27}" uniqueName="2" name="iters" queryTableFieldId="2"/>
    <tableColumn id="3" xr3:uid="{CA5951C7-A456-408E-A2E4-6F3922DA3337}" uniqueName="3" name="time" queryTableFieldId="3"/>
    <tableColumn id="4" xr3:uid="{B614E34B-B726-435A-A82C-4DAF3A764A2E}" uniqueName="4" name="rel_primal_res" queryTableFieldId="4"/>
    <tableColumn id="5" xr3:uid="{FF882CDB-DFCD-45F1-B18C-DE88EA5F5E14}" uniqueName="5" name="rel_dual_res" queryTableFieldId="5"/>
    <tableColumn id="6" xr3:uid="{52B86BDF-3EED-48EB-9B02-48CC77AC0A2C}" uniqueName="6" name="rel_opt_gap" queryTableFieldId="6"/>
    <tableColumn id="7" xr3:uid="{82C46B6C-B632-427E-8AA9-C27D089C3508}" uniqueName="7" name="termination" queryTableFieldId="7" dataDxfId="5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651CA9F-6DE6-429E-B714-87410B2180F5}" name="iterations_test" displayName="iterations_test" ref="A1:G76" tableType="queryTable" totalsRowShown="0">
  <autoFilter ref="A1:G76" xr:uid="{8651CA9F-6DE6-429E-B714-87410B2180F5}"/>
  <tableColumns count="7">
    <tableColumn id="1" xr3:uid="{1AD96B19-13BB-4799-9C58-912EF128D6E4}" uniqueName="1" name="Instance" queryTableFieldId="1" dataDxfId="4"/>
    <tableColumn id="2" xr3:uid="{F5E9785E-5634-4540-8FD0-A06530D97DFA}" uniqueName="2" name="iters" queryTableFieldId="2"/>
    <tableColumn id="3" xr3:uid="{485C18A8-8199-4D73-AF74-3D0D0D1F60B2}" uniqueName="3" name="time" queryTableFieldId="3"/>
    <tableColumn id="4" xr3:uid="{E4EA3BDC-4F48-46E5-9A5E-42C9891A22A3}" uniqueName="4" name="rel_primal_res" queryTableFieldId="4"/>
    <tableColumn id="5" xr3:uid="{6394F2AA-027D-4D99-B29B-ECF49DB48F65}" uniqueName="5" name="rel_dual_res" queryTableFieldId="5"/>
    <tableColumn id="6" xr3:uid="{5E635000-91CE-4D6E-BEB0-6B1BB1ECBADD}" uniqueName="6" name="rel_opt_gap" queryTableFieldId="6"/>
    <tableColumn id="7" xr3:uid="{2891E35A-6262-42DA-AFF4-36FD6B28FACA}" uniqueName="7" name="termination" queryTableFieldId="7" dataDxfId="3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B8F459A-8BE0-4046-BAA5-EF1AA933D34D}" name="iterations_test__3" displayName="iterations_test__3" ref="A1:M189" tableType="queryTable" totalsRowShown="0">
  <autoFilter ref="A1:M189" xr:uid="{5B8F459A-8BE0-4046-BAA5-EF1AA933D34D}"/>
  <sortState xmlns:xlrd2="http://schemas.microsoft.com/office/spreadsheetml/2017/richdata2" ref="A2:M189">
    <sortCondition ref="C1:C189"/>
  </sortState>
  <tableColumns count="13">
    <tableColumn id="1" xr3:uid="{B4590973-3803-43A2-BBAE-1AB819980986}" uniqueName="1" name="Instance" queryTableFieldId="1" dataDxfId="2"/>
    <tableColumn id="2" xr3:uid="{955C0E82-0FAE-4FA3-AB65-2F549A557C7A}" uniqueName="2" name="iters_cuPDLP" queryTableFieldId="2"/>
    <tableColumn id="3" xr3:uid="{A794A3E2-96FF-4790-AE45-BA771C7BBE3A}" uniqueName="3" name="time_cuPDLP" queryTableFieldId="3"/>
    <tableColumn id="4" xr3:uid="{0BAB9047-1F18-46C0-8D08-715F4B8BD7B6}" uniqueName="4" name="rel_primal_res_cuPDLP" queryTableFieldId="4"/>
    <tableColumn id="5" xr3:uid="{6F9FD8E2-83C6-4EEA-87CD-15F27A5E4332}" uniqueName="5" name="rel_dual_res_cuPDLP" queryTableFieldId="5"/>
    <tableColumn id="6" xr3:uid="{89BFCAC4-B3B8-45D4-A849-503BD1237279}" uniqueName="6" name="rel_opt_gap_cuPDLP" queryTableFieldId="6"/>
    <tableColumn id="7" xr3:uid="{3ABA7978-C9D1-46F3-B376-21AB62D91DF4}" uniqueName="7" name="termination_cuPDLP" queryTableFieldId="7" dataDxfId="1"/>
    <tableColumn id="8" xr3:uid="{D7155FF6-4689-4B80-9559-7713475367BE}" uniqueName="8" name="iters_scalar_t20_irmax" queryTableFieldId="8"/>
    <tableColumn id="9" xr3:uid="{A5794AD4-F620-4799-8DF0-C9DD0F53E31B}" uniqueName="9" name="time_scalar_t20_irmax" queryTableFieldId="9"/>
    <tableColumn id="10" xr3:uid="{56CB20F7-93E3-4E22-9DCC-2BAF56BEB367}" uniqueName="10" name="rel_primal_res_scalar_t20_irmax" queryTableFieldId="10"/>
    <tableColumn id="11" xr3:uid="{E1B3E857-B2A9-42F6-B1AB-137E33247DFE}" uniqueName="11" name="rel_dual_res_scalar_t20_irmax" queryTableFieldId="11"/>
    <tableColumn id="12" xr3:uid="{C277943A-0B86-45B9-A4D5-D5CF96FF291E}" uniqueName="12" name="rel_opt_gap_scalar_t20_irmax" queryTableFieldId="12"/>
    <tableColumn id="13" xr3:uid="{509B1F54-9224-4AA4-BA7F-630DC1383C6B}" uniqueName="13" name="termination_scalar_t20_irmax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6AC2-5856-4112-A8FE-00541F3BC354}">
  <dimension ref="A1:C380"/>
  <sheetViews>
    <sheetView workbookViewId="0">
      <selection activeCell="B362" sqref="B362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3.4153420925140381</v>
      </c>
      <c r="C2">
        <v>3.4153420925140381</v>
      </c>
    </row>
    <row r="3" spans="1:3" x14ac:dyDescent="0.45">
      <c r="A3" t="s">
        <v>4</v>
      </c>
      <c r="B3">
        <v>600.45139503479004</v>
      </c>
      <c r="C3">
        <v>600.45139503479004</v>
      </c>
    </row>
    <row r="4" spans="1:3" x14ac:dyDescent="0.45">
      <c r="A4" t="s">
        <v>5</v>
      </c>
      <c r="B4">
        <v>11.276189804077148</v>
      </c>
      <c r="C4">
        <v>11.276189804077148</v>
      </c>
    </row>
    <row r="5" spans="1:3" x14ac:dyDescent="0.45">
      <c r="A5" t="s">
        <v>6</v>
      </c>
      <c r="B5">
        <v>9.6221151351928711</v>
      </c>
      <c r="C5">
        <v>9.6221151351928711</v>
      </c>
    </row>
    <row r="6" spans="1:3" x14ac:dyDescent="0.45">
      <c r="A6" t="s">
        <v>7</v>
      </c>
      <c r="B6">
        <v>394.18254995346069</v>
      </c>
      <c r="C6">
        <v>394.18254995346069</v>
      </c>
    </row>
    <row r="7" spans="1:3" x14ac:dyDescent="0.45">
      <c r="A7" t="s">
        <v>8</v>
      </c>
      <c r="B7">
        <v>103.41327500343323</v>
      </c>
      <c r="C7">
        <v>103.41327500343323</v>
      </c>
    </row>
    <row r="8" spans="1:3" x14ac:dyDescent="0.45">
      <c r="A8" t="s">
        <v>9</v>
      </c>
      <c r="B8">
        <v>3.5219759941101074</v>
      </c>
      <c r="C8">
        <v>3.5219759941101074</v>
      </c>
    </row>
    <row r="9" spans="1:3" x14ac:dyDescent="0.45">
      <c r="A9" t="s">
        <v>10</v>
      </c>
      <c r="B9">
        <v>600.00108599662781</v>
      </c>
      <c r="C9">
        <v>600.00108599662781</v>
      </c>
    </row>
    <row r="10" spans="1:3" x14ac:dyDescent="0.45">
      <c r="A10" t="s">
        <v>11</v>
      </c>
      <c r="B10">
        <v>441.45218110084534</v>
      </c>
      <c r="C10">
        <v>441.45218110084534</v>
      </c>
    </row>
    <row r="11" spans="1:3" x14ac:dyDescent="0.45">
      <c r="A11" t="s">
        <v>12</v>
      </c>
      <c r="B11">
        <v>66.100679159164429</v>
      </c>
      <c r="C11">
        <v>66.100679159164429</v>
      </c>
    </row>
    <row r="12" spans="1:3" x14ac:dyDescent="0.45">
      <c r="A12" t="s">
        <v>13</v>
      </c>
      <c r="B12">
        <v>600.00211310386658</v>
      </c>
      <c r="C12">
        <v>600.00211310386658</v>
      </c>
    </row>
    <row r="13" spans="1:3" x14ac:dyDescent="0.45">
      <c r="A13" t="s">
        <v>14</v>
      </c>
      <c r="B13">
        <v>600.00268483161926</v>
      </c>
      <c r="C13">
        <v>600.00268483161926</v>
      </c>
    </row>
    <row r="14" spans="1:3" x14ac:dyDescent="0.45">
      <c r="A14" t="s">
        <v>15</v>
      </c>
      <c r="B14">
        <v>245.12517595291138</v>
      </c>
      <c r="C14">
        <v>245.12517595291138</v>
      </c>
    </row>
    <row r="15" spans="1:3" x14ac:dyDescent="0.45">
      <c r="A15" t="s">
        <v>16</v>
      </c>
      <c r="B15">
        <v>600.00335812568665</v>
      </c>
      <c r="C15">
        <v>600.00335812568665</v>
      </c>
    </row>
    <row r="16" spans="1:3" x14ac:dyDescent="0.45">
      <c r="A16" t="s">
        <v>17</v>
      </c>
      <c r="B16">
        <v>86.255728960037231</v>
      </c>
      <c r="C16">
        <v>86.255728960037231</v>
      </c>
    </row>
    <row r="17" spans="1:3" x14ac:dyDescent="0.45">
      <c r="A17" t="s">
        <v>18</v>
      </c>
      <c r="B17">
        <v>121.95658111572266</v>
      </c>
      <c r="C17">
        <v>121.95658111572266</v>
      </c>
    </row>
    <row r="18" spans="1:3" x14ac:dyDescent="0.45">
      <c r="A18" t="s">
        <v>19</v>
      </c>
      <c r="B18">
        <v>89.261248111724854</v>
      </c>
      <c r="C18">
        <v>89.261248111724854</v>
      </c>
    </row>
    <row r="19" spans="1:3" x14ac:dyDescent="0.45">
      <c r="A19" t="s">
        <v>20</v>
      </c>
      <c r="B19">
        <v>71.261762857437134</v>
      </c>
      <c r="C19">
        <v>71.261762857437134</v>
      </c>
    </row>
    <row r="20" spans="1:3" x14ac:dyDescent="0.45">
      <c r="A20" t="s">
        <v>21</v>
      </c>
      <c r="B20">
        <v>83.208159923553467</v>
      </c>
      <c r="C20">
        <v>83.208159923553467</v>
      </c>
    </row>
    <row r="21" spans="1:3" x14ac:dyDescent="0.45">
      <c r="A21" t="s">
        <v>22</v>
      </c>
      <c r="B21">
        <v>59.142512083053589</v>
      </c>
      <c r="C21">
        <v>59.142512083053589</v>
      </c>
    </row>
    <row r="22" spans="1:3" x14ac:dyDescent="0.45">
      <c r="A22" t="s">
        <v>23</v>
      </c>
      <c r="B22">
        <v>404.68328285217285</v>
      </c>
      <c r="C22">
        <v>404.68328285217285</v>
      </c>
    </row>
    <row r="23" spans="1:3" x14ac:dyDescent="0.45">
      <c r="A23" t="s">
        <v>24</v>
      </c>
      <c r="B23">
        <v>0.17170810699462891</v>
      </c>
      <c r="C23">
        <v>0.17170810699462891</v>
      </c>
    </row>
    <row r="24" spans="1:3" x14ac:dyDescent="0.45">
      <c r="A24" t="s">
        <v>25</v>
      </c>
      <c r="B24">
        <v>1.0527739524841309</v>
      </c>
      <c r="C24">
        <v>1.0527739524841309</v>
      </c>
    </row>
    <row r="25" spans="1:3" x14ac:dyDescent="0.45">
      <c r="A25" t="s">
        <v>26</v>
      </c>
      <c r="B25">
        <v>0.76873111724853516</v>
      </c>
      <c r="C25">
        <v>0.76873111724853516</v>
      </c>
    </row>
    <row r="26" spans="1:3" x14ac:dyDescent="0.45">
      <c r="A26" t="s">
        <v>27</v>
      </c>
      <c r="B26">
        <v>600.00053000450134</v>
      </c>
      <c r="C26">
        <v>600.00053000450134</v>
      </c>
    </row>
    <row r="27" spans="1:3" x14ac:dyDescent="0.45">
      <c r="A27" t="s">
        <v>28</v>
      </c>
      <c r="B27">
        <v>1.728262186050415</v>
      </c>
      <c r="C27">
        <v>1.728262186050415</v>
      </c>
    </row>
    <row r="28" spans="1:3" x14ac:dyDescent="0.45">
      <c r="A28" t="s">
        <v>29</v>
      </c>
      <c r="B28">
        <v>358.10326099395752</v>
      </c>
      <c r="C28">
        <v>358.10326099395752</v>
      </c>
    </row>
    <row r="29" spans="1:3" x14ac:dyDescent="0.45">
      <c r="A29" t="s">
        <v>30</v>
      </c>
      <c r="B29">
        <v>210.67694091796875</v>
      </c>
      <c r="C29">
        <v>210.67694091796875</v>
      </c>
    </row>
    <row r="30" spans="1:3" x14ac:dyDescent="0.45">
      <c r="A30" t="s">
        <v>31</v>
      </c>
      <c r="B30">
        <v>98.404621124267578</v>
      </c>
      <c r="C30">
        <v>98.404621124267578</v>
      </c>
    </row>
    <row r="31" spans="1:3" x14ac:dyDescent="0.45">
      <c r="A31" t="s">
        <v>32</v>
      </c>
      <c r="B31">
        <v>193.19910287857056</v>
      </c>
      <c r="C31">
        <v>193.19910287857056</v>
      </c>
    </row>
    <row r="32" spans="1:3" x14ac:dyDescent="0.45">
      <c r="A32" t="s">
        <v>33</v>
      </c>
      <c r="B32">
        <v>600.00775504112244</v>
      </c>
      <c r="C32">
        <v>600.00775504112244</v>
      </c>
    </row>
    <row r="33" spans="1:3" x14ac:dyDescent="0.45">
      <c r="A33" t="s">
        <v>34</v>
      </c>
      <c r="B33">
        <v>7.8144650459289551</v>
      </c>
      <c r="C33">
        <v>7.8144650459289551</v>
      </c>
    </row>
    <row r="34" spans="1:3" x14ac:dyDescent="0.45">
      <c r="A34" t="s">
        <v>35</v>
      </c>
      <c r="B34">
        <v>600.00485587120056</v>
      </c>
      <c r="C34">
        <v>600.00485587120056</v>
      </c>
    </row>
    <row r="35" spans="1:3" x14ac:dyDescent="0.45">
      <c r="A35" t="s">
        <v>36</v>
      </c>
      <c r="B35">
        <v>11.671627044677734</v>
      </c>
      <c r="C35">
        <v>11.671627044677734</v>
      </c>
    </row>
    <row r="36" spans="1:3" x14ac:dyDescent="0.45">
      <c r="A36" t="s">
        <v>37</v>
      </c>
      <c r="B36">
        <v>76.522417068481445</v>
      </c>
      <c r="C36">
        <v>76.522417068481445</v>
      </c>
    </row>
    <row r="37" spans="1:3" x14ac:dyDescent="0.45">
      <c r="A37" t="s">
        <v>38</v>
      </c>
      <c r="B37">
        <v>600.01198101043701</v>
      </c>
      <c r="C37">
        <v>600.01198101043701</v>
      </c>
    </row>
    <row r="38" spans="1:3" x14ac:dyDescent="0.45">
      <c r="A38" t="s">
        <v>39</v>
      </c>
      <c r="B38">
        <v>359.3796079158783</v>
      </c>
      <c r="C38">
        <v>359.3796079158783</v>
      </c>
    </row>
    <row r="39" spans="1:3" x14ac:dyDescent="0.45">
      <c r="A39" t="s">
        <v>40</v>
      </c>
      <c r="B39">
        <v>600.00270104408264</v>
      </c>
      <c r="C39">
        <v>600.00270104408264</v>
      </c>
    </row>
    <row r="40" spans="1:3" x14ac:dyDescent="0.45">
      <c r="A40" t="s">
        <v>41</v>
      </c>
      <c r="B40">
        <v>1.0423121452331543</v>
      </c>
      <c r="C40">
        <v>1.0423121452331543</v>
      </c>
    </row>
    <row r="41" spans="1:3" x14ac:dyDescent="0.45">
      <c r="A41" t="s">
        <v>42</v>
      </c>
      <c r="B41">
        <v>2.0873339176177979</v>
      </c>
      <c r="C41">
        <v>2.0873339176177979</v>
      </c>
    </row>
    <row r="42" spans="1:3" x14ac:dyDescent="0.45">
      <c r="A42" t="s">
        <v>43</v>
      </c>
      <c r="B42">
        <v>0.98277902603149414</v>
      </c>
      <c r="C42">
        <v>0.98277902603149414</v>
      </c>
    </row>
    <row r="43" spans="1:3" x14ac:dyDescent="0.45">
      <c r="A43" t="s">
        <v>44</v>
      </c>
      <c r="B43">
        <v>1.1365730762481689</v>
      </c>
      <c r="C43">
        <v>1.1365730762481689</v>
      </c>
    </row>
    <row r="44" spans="1:3" x14ac:dyDescent="0.45">
      <c r="A44" t="s">
        <v>45</v>
      </c>
      <c r="B44">
        <v>41.702301979064941</v>
      </c>
      <c r="C44">
        <v>41.702301979064941</v>
      </c>
    </row>
    <row r="45" spans="1:3" x14ac:dyDescent="0.45">
      <c r="A45" t="s">
        <v>46</v>
      </c>
      <c r="B45">
        <v>53.672976970672607</v>
      </c>
      <c r="C45">
        <v>53.672976970672607</v>
      </c>
    </row>
    <row r="46" spans="1:3" x14ac:dyDescent="0.45">
      <c r="A46" t="s">
        <v>47</v>
      </c>
      <c r="B46">
        <v>70.284220218658447</v>
      </c>
      <c r="C46">
        <v>70.284220218658447</v>
      </c>
    </row>
    <row r="47" spans="1:3" x14ac:dyDescent="0.45">
      <c r="A47" t="s">
        <v>48</v>
      </c>
      <c r="B47">
        <v>1.8646159172058105</v>
      </c>
      <c r="C47">
        <v>1.8646159172058105</v>
      </c>
    </row>
    <row r="48" spans="1:3" x14ac:dyDescent="0.45">
      <c r="A48" t="s">
        <v>49</v>
      </c>
      <c r="B48">
        <v>67.399091958999634</v>
      </c>
      <c r="C48">
        <v>67.399091958999634</v>
      </c>
    </row>
    <row r="49" spans="1:3" x14ac:dyDescent="0.45">
      <c r="A49" t="s">
        <v>50</v>
      </c>
      <c r="B49">
        <v>1.6695609092712402</v>
      </c>
      <c r="C49">
        <v>1.6695609092712402</v>
      </c>
    </row>
    <row r="50" spans="1:3" x14ac:dyDescent="0.45">
      <c r="A50" t="s">
        <v>51</v>
      </c>
      <c r="B50">
        <v>402.5196168422699</v>
      </c>
      <c r="C50">
        <v>402.5196168422699</v>
      </c>
    </row>
    <row r="51" spans="1:3" x14ac:dyDescent="0.45">
      <c r="A51" t="s">
        <v>52</v>
      </c>
      <c r="B51">
        <v>2.7903249263763428</v>
      </c>
      <c r="C51">
        <v>2.7903249263763428</v>
      </c>
    </row>
    <row r="52" spans="1:3" x14ac:dyDescent="0.45">
      <c r="A52" t="s">
        <v>53</v>
      </c>
      <c r="B52">
        <v>3.7117149829864502</v>
      </c>
      <c r="C52">
        <v>3.7117149829864502</v>
      </c>
    </row>
    <row r="53" spans="1:3" x14ac:dyDescent="0.45">
      <c r="A53" t="s">
        <v>54</v>
      </c>
      <c r="B53">
        <v>2.5877048969268799</v>
      </c>
      <c r="C53">
        <v>2.5877048969268799</v>
      </c>
    </row>
    <row r="54" spans="1:3" x14ac:dyDescent="0.45">
      <c r="A54" t="s">
        <v>55</v>
      </c>
      <c r="B54">
        <v>600.00145101547241</v>
      </c>
      <c r="C54">
        <v>600.00145101547241</v>
      </c>
    </row>
    <row r="55" spans="1:3" x14ac:dyDescent="0.45">
      <c r="A55" t="s">
        <v>56</v>
      </c>
      <c r="B55">
        <v>600.00377488136292</v>
      </c>
      <c r="C55">
        <v>600.00377488136292</v>
      </c>
    </row>
    <row r="56" spans="1:3" x14ac:dyDescent="0.45">
      <c r="A56" t="s">
        <v>57</v>
      </c>
      <c r="B56">
        <v>463.83211898803711</v>
      </c>
      <c r="C56">
        <v>463.83211898803711</v>
      </c>
    </row>
    <row r="57" spans="1:3" x14ac:dyDescent="0.45">
      <c r="A57" t="s">
        <v>58</v>
      </c>
      <c r="B57">
        <v>0.58112287521362305</v>
      </c>
      <c r="C57">
        <v>0.58112287521362305</v>
      </c>
    </row>
    <row r="58" spans="1:3" x14ac:dyDescent="0.45">
      <c r="A58" t="s">
        <v>59</v>
      </c>
      <c r="B58">
        <v>0.87041592597961426</v>
      </c>
      <c r="C58">
        <v>0.87041592597961426</v>
      </c>
    </row>
    <row r="59" spans="1:3" x14ac:dyDescent="0.45">
      <c r="A59" t="s">
        <v>60</v>
      </c>
      <c r="B59">
        <v>1.2084569931030273</v>
      </c>
      <c r="C59">
        <v>1.2084569931030273</v>
      </c>
    </row>
    <row r="60" spans="1:3" x14ac:dyDescent="0.45">
      <c r="A60" t="s">
        <v>61</v>
      </c>
      <c r="B60">
        <v>1.721613883972168</v>
      </c>
      <c r="C60">
        <v>1.721613883972168</v>
      </c>
    </row>
    <row r="61" spans="1:3" x14ac:dyDescent="0.45">
      <c r="A61" t="s">
        <v>62</v>
      </c>
      <c r="B61">
        <v>12.012394905090332</v>
      </c>
      <c r="C61">
        <v>12.012394905090332</v>
      </c>
    </row>
    <row r="62" spans="1:3" x14ac:dyDescent="0.45">
      <c r="A62" t="s">
        <v>63</v>
      </c>
      <c r="B62">
        <v>0.66427111625671387</v>
      </c>
      <c r="C62">
        <v>0.66427111625671387</v>
      </c>
    </row>
    <row r="63" spans="1:3" x14ac:dyDescent="0.45">
      <c r="A63" t="s">
        <v>64</v>
      </c>
      <c r="B63">
        <v>389.08568596839905</v>
      </c>
      <c r="C63">
        <v>389.08568596839905</v>
      </c>
    </row>
    <row r="64" spans="1:3" x14ac:dyDescent="0.45">
      <c r="A64" t="s">
        <v>65</v>
      </c>
      <c r="B64">
        <v>600.00265312194824</v>
      </c>
      <c r="C64">
        <v>600.00265312194824</v>
      </c>
    </row>
    <row r="65" spans="1:3" x14ac:dyDescent="0.45">
      <c r="A65" t="s">
        <v>66</v>
      </c>
      <c r="B65">
        <v>600.00560998916626</v>
      </c>
      <c r="C65">
        <v>600.00560998916626</v>
      </c>
    </row>
    <row r="66" spans="1:3" x14ac:dyDescent="0.45">
      <c r="A66" t="s">
        <v>67</v>
      </c>
      <c r="B66">
        <v>49.428736209869385</v>
      </c>
      <c r="C66">
        <v>49.428736209869385</v>
      </c>
    </row>
    <row r="67" spans="1:3" x14ac:dyDescent="0.45">
      <c r="A67" t="s">
        <v>68</v>
      </c>
      <c r="B67">
        <v>600.00014901161194</v>
      </c>
      <c r="C67">
        <v>600.00014901161194</v>
      </c>
    </row>
    <row r="68" spans="1:3" x14ac:dyDescent="0.45">
      <c r="A68" t="s">
        <v>69</v>
      </c>
      <c r="B68">
        <v>600.00192093849182</v>
      </c>
      <c r="C68">
        <v>600.00192093849182</v>
      </c>
    </row>
    <row r="69" spans="1:3" x14ac:dyDescent="0.45">
      <c r="A69" t="s">
        <v>70</v>
      </c>
      <c r="B69">
        <v>600.00196218490601</v>
      </c>
      <c r="C69">
        <v>600.00196218490601</v>
      </c>
    </row>
    <row r="70" spans="1:3" x14ac:dyDescent="0.45">
      <c r="A70" t="s">
        <v>71</v>
      </c>
      <c r="B70">
        <v>1.5358788967132568</v>
      </c>
      <c r="C70">
        <v>1.5358788967132568</v>
      </c>
    </row>
    <row r="71" spans="1:3" x14ac:dyDescent="0.45">
      <c r="A71" t="s">
        <v>72</v>
      </c>
      <c r="B71">
        <v>1.5052931308746338</v>
      </c>
      <c r="C71">
        <v>1.5052931308746338</v>
      </c>
    </row>
    <row r="72" spans="1:3" x14ac:dyDescent="0.45">
      <c r="A72" t="s">
        <v>73</v>
      </c>
      <c r="B72">
        <v>2.0306601524353027</v>
      </c>
      <c r="C72">
        <v>2.0306601524353027</v>
      </c>
    </row>
    <row r="73" spans="1:3" x14ac:dyDescent="0.45">
      <c r="A73" t="s">
        <v>74</v>
      </c>
      <c r="B73">
        <v>3.601356029510498</v>
      </c>
      <c r="C73">
        <v>3.601356029510498</v>
      </c>
    </row>
    <row r="74" spans="1:3" x14ac:dyDescent="0.45">
      <c r="A74" t="s">
        <v>75</v>
      </c>
      <c r="B74">
        <v>2.3323979377746582</v>
      </c>
      <c r="C74">
        <v>2.3323979377746582</v>
      </c>
    </row>
    <row r="75" spans="1:3" x14ac:dyDescent="0.45">
      <c r="A75" t="s">
        <v>76</v>
      </c>
      <c r="B75">
        <v>2.116379976272583</v>
      </c>
      <c r="C75">
        <v>2.116379976272583</v>
      </c>
    </row>
    <row r="76" spans="1:3" x14ac:dyDescent="0.45">
      <c r="A76" t="s">
        <v>77</v>
      </c>
      <c r="B76">
        <v>600.00412893295288</v>
      </c>
      <c r="C76">
        <v>600.00412893295288</v>
      </c>
    </row>
    <row r="77" spans="1:3" x14ac:dyDescent="0.45">
      <c r="A77" t="s">
        <v>78</v>
      </c>
      <c r="B77">
        <v>600.0031909942627</v>
      </c>
      <c r="C77">
        <v>600.0031909942627</v>
      </c>
    </row>
    <row r="78" spans="1:3" x14ac:dyDescent="0.45">
      <c r="A78" t="s">
        <v>79</v>
      </c>
      <c r="B78">
        <v>5.5581738948822021</v>
      </c>
      <c r="C78">
        <v>5.5581738948822021</v>
      </c>
    </row>
    <row r="79" spans="1:3" x14ac:dyDescent="0.45">
      <c r="A79" t="s">
        <v>80</v>
      </c>
      <c r="B79">
        <v>156.34277200698853</v>
      </c>
      <c r="C79">
        <v>156.34277200698853</v>
      </c>
    </row>
    <row r="80" spans="1:3" x14ac:dyDescent="0.45">
      <c r="A80" t="s">
        <v>81</v>
      </c>
      <c r="B80">
        <v>25.702069044113159</v>
      </c>
      <c r="C80">
        <v>25.702069044113159</v>
      </c>
    </row>
    <row r="81" spans="1:3" x14ac:dyDescent="0.45">
      <c r="A81" t="s">
        <v>82</v>
      </c>
      <c r="B81">
        <v>23.801908016204834</v>
      </c>
      <c r="C81">
        <v>23.801908016204834</v>
      </c>
    </row>
    <row r="82" spans="1:3" x14ac:dyDescent="0.45">
      <c r="A82" t="s">
        <v>83</v>
      </c>
      <c r="B82">
        <v>600.00565695762634</v>
      </c>
      <c r="C82">
        <v>600.00565695762634</v>
      </c>
    </row>
    <row r="83" spans="1:3" x14ac:dyDescent="0.45">
      <c r="A83" t="s">
        <v>84</v>
      </c>
      <c r="B83">
        <v>567.31320285797119</v>
      </c>
      <c r="C83">
        <v>567.31320285797119</v>
      </c>
    </row>
    <row r="84" spans="1:3" x14ac:dyDescent="0.45">
      <c r="A84" t="s">
        <v>85</v>
      </c>
      <c r="B84">
        <v>600.00401496887207</v>
      </c>
      <c r="C84">
        <v>600.00401496887207</v>
      </c>
    </row>
    <row r="85" spans="1:3" x14ac:dyDescent="0.45">
      <c r="A85" t="s">
        <v>86</v>
      </c>
      <c r="B85">
        <v>245.18084979057312</v>
      </c>
      <c r="C85">
        <v>245.18084979057312</v>
      </c>
    </row>
    <row r="86" spans="1:3" x14ac:dyDescent="0.45">
      <c r="A86" t="s">
        <v>87</v>
      </c>
      <c r="B86">
        <v>600.00430107116699</v>
      </c>
      <c r="C86">
        <v>600.00430107116699</v>
      </c>
    </row>
    <row r="87" spans="1:3" x14ac:dyDescent="0.45">
      <c r="A87" t="s">
        <v>88</v>
      </c>
      <c r="B87">
        <v>14.869927883148193</v>
      </c>
      <c r="C87">
        <v>14.869927883148193</v>
      </c>
    </row>
    <row r="88" spans="1:3" x14ac:dyDescent="0.45">
      <c r="A88" t="s">
        <v>89</v>
      </c>
      <c r="B88">
        <v>6.7389130592346191</v>
      </c>
      <c r="C88">
        <v>6.7389130592346191</v>
      </c>
    </row>
    <row r="89" spans="1:3" x14ac:dyDescent="0.45">
      <c r="A89" t="s">
        <v>90</v>
      </c>
      <c r="B89">
        <v>600.00509691238403</v>
      </c>
      <c r="C89">
        <v>600.00509691238403</v>
      </c>
    </row>
    <row r="90" spans="1:3" x14ac:dyDescent="0.45">
      <c r="A90" t="s">
        <v>91</v>
      </c>
      <c r="B90">
        <v>600.00075817108154</v>
      </c>
      <c r="C90">
        <v>600.00075817108154</v>
      </c>
    </row>
    <row r="91" spans="1:3" x14ac:dyDescent="0.45">
      <c r="A91" t="s">
        <v>92</v>
      </c>
      <c r="B91">
        <v>600.00140404701233</v>
      </c>
      <c r="C91">
        <v>600.00140404701233</v>
      </c>
    </row>
    <row r="92" spans="1:3" x14ac:dyDescent="0.45">
      <c r="A92" t="s">
        <v>93</v>
      </c>
      <c r="B92">
        <v>600.00443983078003</v>
      </c>
      <c r="C92">
        <v>600.00443983078003</v>
      </c>
    </row>
    <row r="93" spans="1:3" x14ac:dyDescent="0.45">
      <c r="A93" t="s">
        <v>94</v>
      </c>
      <c r="B93">
        <v>600.00366306304932</v>
      </c>
      <c r="C93">
        <v>600.00366306304932</v>
      </c>
    </row>
    <row r="94" spans="1:3" x14ac:dyDescent="0.45">
      <c r="A94" t="s">
        <v>95</v>
      </c>
      <c r="B94">
        <v>600.3524968624115</v>
      </c>
      <c r="C94">
        <v>600.3524968624115</v>
      </c>
    </row>
    <row r="95" spans="1:3" x14ac:dyDescent="0.45">
      <c r="A95" t="s">
        <v>96</v>
      </c>
      <c r="B95">
        <v>600.00304412841797</v>
      </c>
      <c r="C95">
        <v>600.00304412841797</v>
      </c>
    </row>
    <row r="96" spans="1:3" x14ac:dyDescent="0.45">
      <c r="A96" t="s">
        <v>97</v>
      </c>
      <c r="B96">
        <v>36.128306150436401</v>
      </c>
      <c r="C96">
        <v>36.128306150436401</v>
      </c>
    </row>
    <row r="97" spans="1:3" x14ac:dyDescent="0.45">
      <c r="A97" t="s">
        <v>98</v>
      </c>
      <c r="B97">
        <v>600.00466084480286</v>
      </c>
      <c r="C97">
        <v>600.00466084480286</v>
      </c>
    </row>
    <row r="98" spans="1:3" x14ac:dyDescent="0.45">
      <c r="A98" t="s">
        <v>99</v>
      </c>
      <c r="B98">
        <v>600.00125408172607</v>
      </c>
      <c r="C98">
        <v>600.00125408172607</v>
      </c>
    </row>
    <row r="99" spans="1:3" x14ac:dyDescent="0.45">
      <c r="A99" t="s">
        <v>100</v>
      </c>
      <c r="B99">
        <v>41.936909914016724</v>
      </c>
      <c r="C99">
        <v>41.936909914016724</v>
      </c>
    </row>
    <row r="100" spans="1:3" x14ac:dyDescent="0.45">
      <c r="A100" t="s">
        <v>101</v>
      </c>
      <c r="B100">
        <v>600.00255107879639</v>
      </c>
      <c r="C100">
        <v>600.00255107879639</v>
      </c>
    </row>
    <row r="101" spans="1:3" x14ac:dyDescent="0.45">
      <c r="A101" t="s">
        <v>102</v>
      </c>
      <c r="B101">
        <v>600.00555181503296</v>
      </c>
      <c r="C101">
        <v>600.00555181503296</v>
      </c>
    </row>
    <row r="102" spans="1:3" x14ac:dyDescent="0.45">
      <c r="A102" t="s">
        <v>103</v>
      </c>
      <c r="B102">
        <v>5.6803879737854004</v>
      </c>
      <c r="C102">
        <v>5.6803879737854004</v>
      </c>
    </row>
    <row r="103" spans="1:3" x14ac:dyDescent="0.45">
      <c r="A103" t="s">
        <v>104</v>
      </c>
      <c r="B103">
        <v>10.336629867553711</v>
      </c>
      <c r="C103">
        <v>10.336629867553711</v>
      </c>
    </row>
    <row r="104" spans="1:3" x14ac:dyDescent="0.45">
      <c r="A104" t="s">
        <v>105</v>
      </c>
      <c r="B104">
        <v>19.855943202972412</v>
      </c>
      <c r="C104">
        <v>19.855943202972412</v>
      </c>
    </row>
    <row r="105" spans="1:3" x14ac:dyDescent="0.45">
      <c r="A105" t="s">
        <v>106</v>
      </c>
      <c r="B105">
        <v>104.2501540184021</v>
      </c>
      <c r="C105">
        <v>104.2501540184021</v>
      </c>
    </row>
    <row r="106" spans="1:3" x14ac:dyDescent="0.45">
      <c r="A106" t="s">
        <v>107</v>
      </c>
      <c r="B106">
        <v>1.5826840400695801</v>
      </c>
      <c r="C106">
        <v>1.5826840400695801</v>
      </c>
    </row>
    <row r="107" spans="1:3" x14ac:dyDescent="0.45">
      <c r="A107" t="s">
        <v>108</v>
      </c>
      <c r="B107">
        <v>46.051475048065186</v>
      </c>
      <c r="C107">
        <v>46.051475048065186</v>
      </c>
    </row>
    <row r="108" spans="1:3" x14ac:dyDescent="0.45">
      <c r="A108" t="s">
        <v>109</v>
      </c>
      <c r="B108">
        <v>22.476857900619507</v>
      </c>
      <c r="C108">
        <v>22.476857900619507</v>
      </c>
    </row>
    <row r="109" spans="1:3" x14ac:dyDescent="0.45">
      <c r="A109" t="s">
        <v>110</v>
      </c>
      <c r="B109">
        <v>7.3556990623474121</v>
      </c>
      <c r="C109">
        <v>7.3556990623474121</v>
      </c>
    </row>
    <row r="110" spans="1:3" x14ac:dyDescent="0.45">
      <c r="A110" t="s">
        <v>111</v>
      </c>
      <c r="B110">
        <v>8.1375837326049805E-2</v>
      </c>
      <c r="C110">
        <v>8.1375837326049805E-2</v>
      </c>
    </row>
    <row r="111" spans="1:3" x14ac:dyDescent="0.45">
      <c r="A111" t="s">
        <v>112</v>
      </c>
      <c r="B111">
        <v>53.434095144271851</v>
      </c>
      <c r="C111">
        <v>53.434095144271851</v>
      </c>
    </row>
    <row r="112" spans="1:3" x14ac:dyDescent="0.45">
      <c r="A112" t="s">
        <v>113</v>
      </c>
      <c r="B112">
        <v>56.521728992462158</v>
      </c>
      <c r="C112">
        <v>56.521728992462158</v>
      </c>
    </row>
    <row r="113" spans="1:3" x14ac:dyDescent="0.45">
      <c r="A113" t="s">
        <v>114</v>
      </c>
      <c r="B113">
        <v>3.2100222110748291</v>
      </c>
      <c r="C113">
        <v>3.2100222110748291</v>
      </c>
    </row>
    <row r="114" spans="1:3" x14ac:dyDescent="0.45">
      <c r="A114" t="s">
        <v>115</v>
      </c>
      <c r="B114">
        <v>600.00081014633179</v>
      </c>
      <c r="C114">
        <v>600.00081014633179</v>
      </c>
    </row>
    <row r="115" spans="1:3" x14ac:dyDescent="0.45">
      <c r="A115" t="s">
        <v>116</v>
      </c>
      <c r="B115">
        <v>0.74999284744262695</v>
      </c>
      <c r="C115">
        <v>0.74999284744262695</v>
      </c>
    </row>
    <row r="116" spans="1:3" x14ac:dyDescent="0.45">
      <c r="A116" t="s">
        <v>117</v>
      </c>
      <c r="B116">
        <v>58.55456018447876</v>
      </c>
      <c r="C116">
        <v>58.55456018447876</v>
      </c>
    </row>
    <row r="117" spans="1:3" x14ac:dyDescent="0.45">
      <c r="A117" t="s">
        <v>118</v>
      </c>
      <c r="B117">
        <v>600.01292610168457</v>
      </c>
      <c r="C117">
        <v>600.01292610168457</v>
      </c>
    </row>
    <row r="118" spans="1:3" x14ac:dyDescent="0.45">
      <c r="A118" t="s">
        <v>119</v>
      </c>
      <c r="B118">
        <v>12.920041084289551</v>
      </c>
      <c r="C118">
        <v>12.920041084289551</v>
      </c>
    </row>
    <row r="119" spans="1:3" x14ac:dyDescent="0.45">
      <c r="A119" t="s">
        <v>120</v>
      </c>
      <c r="B119">
        <v>0.15644216537475586</v>
      </c>
      <c r="C119">
        <v>0.15644216537475586</v>
      </c>
    </row>
    <row r="120" spans="1:3" x14ac:dyDescent="0.45">
      <c r="A120" t="s">
        <v>121</v>
      </c>
      <c r="B120">
        <v>0.52082300186157227</v>
      </c>
      <c r="C120">
        <v>0.52082300186157227</v>
      </c>
    </row>
    <row r="121" spans="1:3" x14ac:dyDescent="0.45">
      <c r="A121" t="s">
        <v>122</v>
      </c>
      <c r="B121">
        <v>0.36973905563354492</v>
      </c>
      <c r="C121">
        <v>0.36973905563354492</v>
      </c>
    </row>
    <row r="122" spans="1:3" x14ac:dyDescent="0.45">
      <c r="A122" t="s">
        <v>123</v>
      </c>
      <c r="B122">
        <v>65.372212886810303</v>
      </c>
      <c r="C122">
        <v>65.372212886810303</v>
      </c>
    </row>
    <row r="123" spans="1:3" x14ac:dyDescent="0.45">
      <c r="A123" t="s">
        <v>124</v>
      </c>
      <c r="B123">
        <v>457.69440793991089</v>
      </c>
      <c r="C123">
        <v>457.69440793991089</v>
      </c>
    </row>
    <row r="124" spans="1:3" x14ac:dyDescent="0.45">
      <c r="A124" t="s">
        <v>125</v>
      </c>
      <c r="B124">
        <v>39.646102905273438</v>
      </c>
      <c r="C124">
        <v>39.646102905273438</v>
      </c>
    </row>
    <row r="125" spans="1:3" x14ac:dyDescent="0.45">
      <c r="A125" t="s">
        <v>126</v>
      </c>
      <c r="B125">
        <v>263.01370310783386</v>
      </c>
      <c r="C125">
        <v>263.01370310783386</v>
      </c>
    </row>
    <row r="126" spans="1:3" x14ac:dyDescent="0.45">
      <c r="A126" t="s">
        <v>127</v>
      </c>
      <c r="B126">
        <v>12.444985151290894</v>
      </c>
      <c r="C126">
        <v>12.444985151290894</v>
      </c>
    </row>
    <row r="127" spans="1:3" x14ac:dyDescent="0.45">
      <c r="A127" t="s">
        <v>128</v>
      </c>
      <c r="B127">
        <v>9.5088760852813721</v>
      </c>
      <c r="C127">
        <v>9.5088760852813721</v>
      </c>
    </row>
    <row r="128" spans="1:3" x14ac:dyDescent="0.45">
      <c r="A128" t="s">
        <v>129</v>
      </c>
      <c r="B128">
        <v>2.8212220668792725</v>
      </c>
      <c r="C128">
        <v>2.8212220668792725</v>
      </c>
    </row>
    <row r="129" spans="1:3" x14ac:dyDescent="0.45">
      <c r="A129" t="s">
        <v>130</v>
      </c>
      <c r="B129">
        <v>9.070634126663208</v>
      </c>
      <c r="C129">
        <v>9.070634126663208</v>
      </c>
    </row>
    <row r="130" spans="1:3" x14ac:dyDescent="0.45">
      <c r="A130" t="s">
        <v>131</v>
      </c>
      <c r="B130">
        <v>2.0254421234130859</v>
      </c>
      <c r="C130">
        <v>2.0254421234130859</v>
      </c>
    </row>
    <row r="131" spans="1:3" x14ac:dyDescent="0.45">
      <c r="A131" t="s">
        <v>132</v>
      </c>
      <c r="B131">
        <v>0.92389488220214844</v>
      </c>
      <c r="C131">
        <v>0.92389488220214844</v>
      </c>
    </row>
    <row r="132" spans="1:3" x14ac:dyDescent="0.45">
      <c r="A132" t="s">
        <v>133</v>
      </c>
      <c r="B132">
        <v>132.28108406066895</v>
      </c>
      <c r="C132">
        <v>132.28108406066895</v>
      </c>
    </row>
    <row r="133" spans="1:3" x14ac:dyDescent="0.45">
      <c r="A133" t="s">
        <v>134</v>
      </c>
      <c r="B133">
        <v>117.66661596298218</v>
      </c>
      <c r="C133">
        <v>117.66661596298218</v>
      </c>
    </row>
    <row r="134" spans="1:3" x14ac:dyDescent="0.45">
      <c r="A134" t="s">
        <v>135</v>
      </c>
      <c r="B134">
        <v>8.8463680744171143</v>
      </c>
      <c r="C134">
        <v>8.8463680744171143</v>
      </c>
    </row>
    <row r="135" spans="1:3" x14ac:dyDescent="0.45">
      <c r="A135" t="s">
        <v>136</v>
      </c>
      <c r="B135">
        <v>4.807459831237793</v>
      </c>
      <c r="C135">
        <v>4.807459831237793</v>
      </c>
    </row>
    <row r="136" spans="1:3" x14ac:dyDescent="0.45">
      <c r="A136" t="s">
        <v>137</v>
      </c>
      <c r="B136">
        <v>316.5271270275116</v>
      </c>
      <c r="C136">
        <v>316.5271270275116</v>
      </c>
    </row>
    <row r="137" spans="1:3" x14ac:dyDescent="0.45">
      <c r="A137" t="s">
        <v>138</v>
      </c>
      <c r="B137">
        <v>42.278690099716187</v>
      </c>
      <c r="C137">
        <v>42.278690099716187</v>
      </c>
    </row>
    <row r="138" spans="1:3" x14ac:dyDescent="0.45">
      <c r="A138" t="s">
        <v>139</v>
      </c>
      <c r="B138">
        <v>5.353844165802002</v>
      </c>
      <c r="C138">
        <v>5.353844165802002</v>
      </c>
    </row>
    <row r="139" spans="1:3" x14ac:dyDescent="0.45">
      <c r="A139" t="s">
        <v>140</v>
      </c>
      <c r="B139">
        <v>600.17181611061096</v>
      </c>
      <c r="C139">
        <v>600.17181611061096</v>
      </c>
    </row>
    <row r="140" spans="1:3" x14ac:dyDescent="0.45">
      <c r="A140" t="s">
        <v>141</v>
      </c>
      <c r="B140">
        <v>600.06620597839355</v>
      </c>
      <c r="C140">
        <v>600.06620597839355</v>
      </c>
    </row>
    <row r="141" spans="1:3" x14ac:dyDescent="0.45">
      <c r="A141" t="s">
        <v>142</v>
      </c>
      <c r="B141">
        <v>6.7870490550994873</v>
      </c>
      <c r="C141">
        <v>6.7870490550994873</v>
      </c>
    </row>
    <row r="142" spans="1:3" x14ac:dyDescent="0.45">
      <c r="A142" t="s">
        <v>143</v>
      </c>
      <c r="B142">
        <v>7.1801431179046631</v>
      </c>
      <c r="C142">
        <v>7.1801431179046631</v>
      </c>
    </row>
    <row r="143" spans="1:3" x14ac:dyDescent="0.45">
      <c r="A143" t="s">
        <v>144</v>
      </c>
      <c r="B143">
        <v>3.1136109828948975</v>
      </c>
      <c r="C143">
        <v>3.1136109828948975</v>
      </c>
    </row>
    <row r="144" spans="1:3" x14ac:dyDescent="0.45">
      <c r="A144" t="s">
        <v>145</v>
      </c>
      <c r="B144">
        <v>600.06896901130676</v>
      </c>
      <c r="C144">
        <v>600.06896901130676</v>
      </c>
    </row>
    <row r="145" spans="1:3" x14ac:dyDescent="0.45">
      <c r="A145" t="s">
        <v>146</v>
      </c>
      <c r="B145">
        <v>174.9591019153595</v>
      </c>
      <c r="C145">
        <v>174.9591019153595</v>
      </c>
    </row>
    <row r="146" spans="1:3" x14ac:dyDescent="0.45">
      <c r="A146" t="s">
        <v>147</v>
      </c>
      <c r="B146">
        <v>1.9785199165344238</v>
      </c>
      <c r="C146">
        <v>1.9785199165344238</v>
      </c>
    </row>
    <row r="147" spans="1:3" x14ac:dyDescent="0.45">
      <c r="A147" t="s">
        <v>148</v>
      </c>
      <c r="B147">
        <v>600.00521802902222</v>
      </c>
      <c r="C147">
        <v>600.00521802902222</v>
      </c>
    </row>
    <row r="148" spans="1:3" x14ac:dyDescent="0.45">
      <c r="A148" t="s">
        <v>149</v>
      </c>
      <c r="B148">
        <v>600.00405502319336</v>
      </c>
      <c r="C148">
        <v>600.00405502319336</v>
      </c>
    </row>
    <row r="149" spans="1:3" x14ac:dyDescent="0.45">
      <c r="A149" t="s">
        <v>150</v>
      </c>
      <c r="B149">
        <v>600.00568318367004</v>
      </c>
      <c r="C149">
        <v>600.00568318367004</v>
      </c>
    </row>
    <row r="150" spans="1:3" x14ac:dyDescent="0.45">
      <c r="A150" t="s">
        <v>151</v>
      </c>
      <c r="B150">
        <v>600.00132012367249</v>
      </c>
      <c r="C150">
        <v>600.00132012367249</v>
      </c>
    </row>
    <row r="151" spans="1:3" x14ac:dyDescent="0.45">
      <c r="A151" t="s">
        <v>152</v>
      </c>
      <c r="B151">
        <v>541.72049808502197</v>
      </c>
      <c r="C151">
        <v>541.72049808502197</v>
      </c>
    </row>
    <row r="152" spans="1:3" x14ac:dyDescent="0.45">
      <c r="A152" t="s">
        <v>153</v>
      </c>
      <c r="B152">
        <v>475.61475396156311</v>
      </c>
      <c r="C152">
        <v>475.61475396156311</v>
      </c>
    </row>
    <row r="153" spans="1:3" x14ac:dyDescent="0.45">
      <c r="A153" t="s">
        <v>154</v>
      </c>
      <c r="B153">
        <v>200.68732094764709</v>
      </c>
      <c r="C153">
        <v>200.68732094764709</v>
      </c>
    </row>
    <row r="154" spans="1:3" x14ac:dyDescent="0.45">
      <c r="A154" t="s">
        <v>155</v>
      </c>
      <c r="B154">
        <v>135.58990097045898</v>
      </c>
      <c r="C154">
        <v>135.58990097045898</v>
      </c>
    </row>
    <row r="155" spans="1:3" x14ac:dyDescent="0.45">
      <c r="A155" t="s">
        <v>156</v>
      </c>
      <c r="B155">
        <v>179.71546196937561</v>
      </c>
      <c r="C155">
        <v>179.71546196937561</v>
      </c>
    </row>
    <row r="156" spans="1:3" x14ac:dyDescent="0.45">
      <c r="A156" t="s">
        <v>157</v>
      </c>
      <c r="B156">
        <v>600.00070190429688</v>
      </c>
      <c r="C156">
        <v>600.00070190429688</v>
      </c>
    </row>
    <row r="157" spans="1:3" x14ac:dyDescent="0.45">
      <c r="A157" t="s">
        <v>158</v>
      </c>
      <c r="B157">
        <v>502.62433004379272</v>
      </c>
      <c r="C157">
        <v>502.62433004379272</v>
      </c>
    </row>
    <row r="158" spans="1:3" x14ac:dyDescent="0.45">
      <c r="A158" t="s">
        <v>159</v>
      </c>
      <c r="B158">
        <v>600.00714206695557</v>
      </c>
      <c r="C158">
        <v>600.00714206695557</v>
      </c>
    </row>
    <row r="159" spans="1:3" x14ac:dyDescent="0.45">
      <c r="A159" t="s">
        <v>160</v>
      </c>
      <c r="B159">
        <v>600.00249695777893</v>
      </c>
      <c r="C159">
        <v>600.00249695777893</v>
      </c>
    </row>
    <row r="160" spans="1:3" x14ac:dyDescent="0.45">
      <c r="A160" t="s">
        <v>161</v>
      </c>
      <c r="B160">
        <v>600.00484108924866</v>
      </c>
      <c r="C160">
        <v>600.00484108924866</v>
      </c>
    </row>
    <row r="161" spans="1:3" x14ac:dyDescent="0.45">
      <c r="A161" t="s">
        <v>162</v>
      </c>
      <c r="B161">
        <v>600.0042450428009</v>
      </c>
      <c r="C161">
        <v>600.0042450428009</v>
      </c>
    </row>
    <row r="162" spans="1:3" x14ac:dyDescent="0.45">
      <c r="A162" t="s">
        <v>163</v>
      </c>
      <c r="B162">
        <v>111.13466000556946</v>
      </c>
      <c r="C162">
        <v>111.13466000556946</v>
      </c>
    </row>
    <row r="163" spans="1:3" x14ac:dyDescent="0.45">
      <c r="A163" t="s">
        <v>164</v>
      </c>
      <c r="B163">
        <v>50.718388080596924</v>
      </c>
      <c r="C163">
        <v>50.718388080596924</v>
      </c>
    </row>
    <row r="164" spans="1:3" x14ac:dyDescent="0.45">
      <c r="A164" t="s">
        <v>165</v>
      </c>
      <c r="B164">
        <v>117.10475301742554</v>
      </c>
      <c r="C164">
        <v>117.10475301742554</v>
      </c>
    </row>
    <row r="165" spans="1:3" x14ac:dyDescent="0.45">
      <c r="A165" t="s">
        <v>166</v>
      </c>
      <c r="B165">
        <v>164.90944004058838</v>
      </c>
      <c r="C165">
        <v>164.90944004058838</v>
      </c>
    </row>
    <row r="166" spans="1:3" x14ac:dyDescent="0.45">
      <c r="A166" t="s">
        <v>167</v>
      </c>
      <c r="B166">
        <v>364.32720708847046</v>
      </c>
      <c r="C166">
        <v>364.32720708847046</v>
      </c>
    </row>
    <row r="167" spans="1:3" x14ac:dyDescent="0.45">
      <c r="A167" t="s">
        <v>168</v>
      </c>
      <c r="B167">
        <v>81.631669998168945</v>
      </c>
      <c r="C167">
        <v>81.631669998168945</v>
      </c>
    </row>
    <row r="168" spans="1:3" x14ac:dyDescent="0.45">
      <c r="A168" t="s">
        <v>169</v>
      </c>
      <c r="B168">
        <v>600.00698018074036</v>
      </c>
      <c r="C168">
        <v>600.00698018074036</v>
      </c>
    </row>
    <row r="169" spans="1:3" x14ac:dyDescent="0.45">
      <c r="A169" t="s">
        <v>170</v>
      </c>
      <c r="B169">
        <v>600.00188612937927</v>
      </c>
      <c r="C169">
        <v>600.00188612937927</v>
      </c>
    </row>
    <row r="170" spans="1:3" x14ac:dyDescent="0.45">
      <c r="A170" t="s">
        <v>171</v>
      </c>
      <c r="B170">
        <v>2.9553229808807373</v>
      </c>
      <c r="C170">
        <v>2.9553229808807373</v>
      </c>
    </row>
    <row r="171" spans="1:3" x14ac:dyDescent="0.45">
      <c r="A171" t="s">
        <v>172</v>
      </c>
      <c r="B171">
        <v>308.29863381385803</v>
      </c>
      <c r="C171">
        <v>308.29863381385803</v>
      </c>
    </row>
    <row r="172" spans="1:3" x14ac:dyDescent="0.45">
      <c r="A172" t="s">
        <v>173</v>
      </c>
      <c r="B172">
        <v>12.317969799041748</v>
      </c>
      <c r="C172">
        <v>12.317969799041748</v>
      </c>
    </row>
    <row r="173" spans="1:3" x14ac:dyDescent="0.45">
      <c r="A173" t="s">
        <v>174</v>
      </c>
      <c r="B173">
        <v>10.629382133483887</v>
      </c>
      <c r="C173">
        <v>10.629382133483887</v>
      </c>
    </row>
    <row r="174" spans="1:3" x14ac:dyDescent="0.45">
      <c r="A174" t="s">
        <v>175</v>
      </c>
      <c r="B174">
        <v>1.1696739196777344</v>
      </c>
      <c r="C174">
        <v>1.1696739196777344</v>
      </c>
    </row>
    <row r="175" spans="1:3" x14ac:dyDescent="0.45">
      <c r="A175" t="s">
        <v>176</v>
      </c>
      <c r="B175">
        <v>18.191941022872925</v>
      </c>
      <c r="C175">
        <v>18.191941022872925</v>
      </c>
    </row>
    <row r="176" spans="1:3" x14ac:dyDescent="0.45">
      <c r="A176" t="s">
        <v>177</v>
      </c>
      <c r="B176">
        <v>12.725976943969727</v>
      </c>
      <c r="C176">
        <v>12.725976943969727</v>
      </c>
    </row>
    <row r="177" spans="1:3" x14ac:dyDescent="0.45">
      <c r="A177" t="s">
        <v>178</v>
      </c>
      <c r="B177">
        <v>14.057462215423584</v>
      </c>
      <c r="C177">
        <v>14.057462215423584</v>
      </c>
    </row>
    <row r="178" spans="1:3" x14ac:dyDescent="0.45">
      <c r="A178" t="s">
        <v>179</v>
      </c>
      <c r="B178">
        <v>528.03786897659302</v>
      </c>
      <c r="C178">
        <v>528.03786897659302</v>
      </c>
    </row>
    <row r="179" spans="1:3" x14ac:dyDescent="0.45">
      <c r="A179" t="s">
        <v>180</v>
      </c>
      <c r="B179">
        <v>6.6728808879852295</v>
      </c>
      <c r="C179">
        <v>6.6728808879852295</v>
      </c>
    </row>
    <row r="180" spans="1:3" x14ac:dyDescent="0.45">
      <c r="A180" t="s">
        <v>181</v>
      </c>
      <c r="B180">
        <v>266.90518712997437</v>
      </c>
      <c r="C180">
        <v>266.90518712997437</v>
      </c>
    </row>
    <row r="181" spans="1:3" x14ac:dyDescent="0.45">
      <c r="A181" t="s">
        <v>182</v>
      </c>
      <c r="B181">
        <v>5.4448649883270264</v>
      </c>
      <c r="C181">
        <v>5.4448649883270264</v>
      </c>
    </row>
    <row r="182" spans="1:3" x14ac:dyDescent="0.45">
      <c r="A182" t="s">
        <v>183</v>
      </c>
      <c r="B182">
        <v>5.4347829818725586</v>
      </c>
      <c r="C182">
        <v>5.4347829818725586</v>
      </c>
    </row>
    <row r="183" spans="1:3" x14ac:dyDescent="0.45">
      <c r="A183" t="s">
        <v>184</v>
      </c>
      <c r="B183">
        <v>266.25066709518433</v>
      </c>
      <c r="C183">
        <v>266.25066709518433</v>
      </c>
    </row>
    <row r="184" spans="1:3" x14ac:dyDescent="0.45">
      <c r="A184" t="s">
        <v>185</v>
      </c>
      <c r="B184">
        <v>5.0915939807891846</v>
      </c>
      <c r="C184">
        <v>5.0915939807891846</v>
      </c>
    </row>
    <row r="185" spans="1:3" x14ac:dyDescent="0.45">
      <c r="A185" t="s">
        <v>186</v>
      </c>
      <c r="B185">
        <v>600.00310802459717</v>
      </c>
      <c r="C185">
        <v>600.00310802459717</v>
      </c>
    </row>
    <row r="186" spans="1:3" x14ac:dyDescent="0.45">
      <c r="A186" t="s">
        <v>187</v>
      </c>
      <c r="B186">
        <v>179.89591312408447</v>
      </c>
      <c r="C186">
        <v>179.89591312408447</v>
      </c>
    </row>
    <row r="187" spans="1:3" x14ac:dyDescent="0.45">
      <c r="A187" t="s">
        <v>188</v>
      </c>
      <c r="B187">
        <v>529.96276307106018</v>
      </c>
      <c r="C187">
        <v>529.96276307106018</v>
      </c>
    </row>
    <row r="188" spans="1:3" x14ac:dyDescent="0.45">
      <c r="A188" t="s">
        <v>189</v>
      </c>
      <c r="B188">
        <v>1.1689801216125488</v>
      </c>
      <c r="C188">
        <v>1.1689801216125488</v>
      </c>
    </row>
    <row r="189" spans="1:3" x14ac:dyDescent="0.45">
      <c r="A189" t="s">
        <v>190</v>
      </c>
      <c r="B189">
        <v>2.652763843536377</v>
      </c>
      <c r="C189">
        <v>2.652763843536377</v>
      </c>
    </row>
    <row r="190" spans="1:3" x14ac:dyDescent="0.45">
      <c r="A190" t="s">
        <v>191</v>
      </c>
      <c r="B190">
        <v>2.0076169967651367</v>
      </c>
      <c r="C190">
        <v>2.0076169967651367</v>
      </c>
    </row>
    <row r="191" spans="1:3" x14ac:dyDescent="0.45">
      <c r="A191" t="s">
        <v>192</v>
      </c>
      <c r="B191">
        <v>1.8367519378662109</v>
      </c>
      <c r="C191">
        <v>1.8367519378662109</v>
      </c>
    </row>
    <row r="192" spans="1:3" x14ac:dyDescent="0.45">
      <c r="A192" t="s">
        <v>193</v>
      </c>
      <c r="B192">
        <v>1.9670219421386719</v>
      </c>
      <c r="C192">
        <v>1.9670219421386719</v>
      </c>
    </row>
    <row r="193" spans="1:3" x14ac:dyDescent="0.45">
      <c r="A193" t="s">
        <v>194</v>
      </c>
      <c r="B193">
        <v>1.0186259746551514</v>
      </c>
      <c r="C193">
        <v>1.0186259746551514</v>
      </c>
    </row>
    <row r="194" spans="1:3" x14ac:dyDescent="0.45">
      <c r="A194" t="s">
        <v>195</v>
      </c>
      <c r="B194">
        <v>25.196277856826782</v>
      </c>
      <c r="C194">
        <v>25.196277856826782</v>
      </c>
    </row>
    <row r="195" spans="1:3" x14ac:dyDescent="0.45">
      <c r="A195" t="s">
        <v>196</v>
      </c>
      <c r="B195">
        <v>24.095355987548828</v>
      </c>
      <c r="C195">
        <v>24.095355987548828</v>
      </c>
    </row>
    <row r="196" spans="1:3" x14ac:dyDescent="0.45">
      <c r="A196" t="s">
        <v>197</v>
      </c>
      <c r="B196">
        <v>2.2195069789886475</v>
      </c>
      <c r="C196">
        <v>2.2195069789886475</v>
      </c>
    </row>
    <row r="197" spans="1:3" x14ac:dyDescent="0.45">
      <c r="A197" t="s">
        <v>198</v>
      </c>
      <c r="B197">
        <v>25.848640918731689</v>
      </c>
      <c r="C197">
        <v>25.848640918731689</v>
      </c>
    </row>
    <row r="198" spans="1:3" x14ac:dyDescent="0.45">
      <c r="A198" t="s">
        <v>199</v>
      </c>
      <c r="B198">
        <v>26.811048030853271</v>
      </c>
      <c r="C198">
        <v>26.811048030853271</v>
      </c>
    </row>
    <row r="199" spans="1:3" x14ac:dyDescent="0.45">
      <c r="A199" t="s">
        <v>200</v>
      </c>
      <c r="B199">
        <v>5.8425178527832031</v>
      </c>
      <c r="C199">
        <v>5.8425178527832031</v>
      </c>
    </row>
    <row r="200" spans="1:3" x14ac:dyDescent="0.45">
      <c r="A200" t="s">
        <v>201</v>
      </c>
      <c r="B200">
        <v>600.00083899497986</v>
      </c>
      <c r="C200">
        <v>600.00083899497986</v>
      </c>
    </row>
    <row r="201" spans="1:3" x14ac:dyDescent="0.45">
      <c r="A201" t="s">
        <v>202</v>
      </c>
      <c r="B201">
        <v>65.406874179840088</v>
      </c>
      <c r="C201">
        <v>65.406874179840088</v>
      </c>
    </row>
    <row r="202" spans="1:3" x14ac:dyDescent="0.45">
      <c r="A202" t="s">
        <v>203</v>
      </c>
      <c r="B202">
        <v>8.956632137298584</v>
      </c>
      <c r="C202">
        <v>8.956632137298584</v>
      </c>
    </row>
    <row r="203" spans="1:3" x14ac:dyDescent="0.45">
      <c r="A203" t="s">
        <v>204</v>
      </c>
      <c r="B203">
        <v>14.71777606010437</v>
      </c>
      <c r="C203">
        <v>14.71777606010437</v>
      </c>
    </row>
    <row r="204" spans="1:3" x14ac:dyDescent="0.45">
      <c r="A204" t="s">
        <v>205</v>
      </c>
      <c r="B204">
        <v>5.5319538116455078</v>
      </c>
      <c r="C204">
        <v>5.5319538116455078</v>
      </c>
    </row>
    <row r="205" spans="1:3" x14ac:dyDescent="0.45">
      <c r="A205" t="s">
        <v>206</v>
      </c>
      <c r="B205">
        <v>600.00168681144714</v>
      </c>
      <c r="C205">
        <v>600.00168681144714</v>
      </c>
    </row>
    <row r="206" spans="1:3" x14ac:dyDescent="0.45">
      <c r="A206" t="s">
        <v>207</v>
      </c>
      <c r="B206">
        <v>140.52041292190552</v>
      </c>
      <c r="C206">
        <v>140.52041292190552</v>
      </c>
    </row>
    <row r="207" spans="1:3" x14ac:dyDescent="0.45">
      <c r="A207" t="s">
        <v>208</v>
      </c>
      <c r="B207">
        <v>448.96023416519165</v>
      </c>
      <c r="C207">
        <v>448.96023416519165</v>
      </c>
    </row>
    <row r="208" spans="1:3" x14ac:dyDescent="0.45">
      <c r="A208" t="s">
        <v>209</v>
      </c>
      <c r="B208">
        <v>15.54083514213562</v>
      </c>
      <c r="C208">
        <v>15.54083514213562</v>
      </c>
    </row>
    <row r="209" spans="1:3" x14ac:dyDescent="0.45">
      <c r="A209" t="s">
        <v>210</v>
      </c>
      <c r="B209">
        <v>152.73099279403687</v>
      </c>
      <c r="C209">
        <v>152.73099279403687</v>
      </c>
    </row>
    <row r="210" spans="1:3" x14ac:dyDescent="0.45">
      <c r="A210" t="s">
        <v>211</v>
      </c>
      <c r="B210">
        <v>239.25792384147644</v>
      </c>
      <c r="C210">
        <v>239.25792384147644</v>
      </c>
    </row>
    <row r="211" spans="1:3" x14ac:dyDescent="0.45">
      <c r="A211" t="s">
        <v>212</v>
      </c>
      <c r="B211">
        <v>211.89518690109253</v>
      </c>
      <c r="C211">
        <v>211.89518690109253</v>
      </c>
    </row>
    <row r="212" spans="1:3" x14ac:dyDescent="0.45">
      <c r="A212" t="s">
        <v>213</v>
      </c>
      <c r="B212">
        <v>220.10034394264221</v>
      </c>
      <c r="C212">
        <v>220.10034394264221</v>
      </c>
    </row>
    <row r="213" spans="1:3" x14ac:dyDescent="0.45">
      <c r="A213" t="s">
        <v>214</v>
      </c>
      <c r="B213">
        <v>1.9725058078765869</v>
      </c>
      <c r="C213">
        <v>1.9725058078765869</v>
      </c>
    </row>
    <row r="214" spans="1:3" x14ac:dyDescent="0.45">
      <c r="A214" t="s">
        <v>215</v>
      </c>
      <c r="B214">
        <v>0.29253005981445313</v>
      </c>
      <c r="C214">
        <v>0.29253005981445313</v>
      </c>
    </row>
    <row r="215" spans="1:3" x14ac:dyDescent="0.45">
      <c r="A215" t="s">
        <v>216</v>
      </c>
      <c r="B215">
        <v>0.39894294738769531</v>
      </c>
      <c r="C215">
        <v>0.39894294738769531</v>
      </c>
    </row>
    <row r="216" spans="1:3" x14ac:dyDescent="0.45">
      <c r="A216" t="s">
        <v>217</v>
      </c>
      <c r="B216">
        <v>2.4550361633300781</v>
      </c>
      <c r="C216">
        <v>2.4550361633300781</v>
      </c>
    </row>
    <row r="217" spans="1:3" x14ac:dyDescent="0.45">
      <c r="A217" t="s">
        <v>218</v>
      </c>
      <c r="B217">
        <v>3.2120249271392822</v>
      </c>
      <c r="C217">
        <v>3.2120249271392822</v>
      </c>
    </row>
    <row r="218" spans="1:3" x14ac:dyDescent="0.45">
      <c r="A218" t="s">
        <v>219</v>
      </c>
      <c r="B218">
        <v>2.1087591648101807</v>
      </c>
      <c r="C218">
        <v>2.1087591648101807</v>
      </c>
    </row>
    <row r="219" spans="1:3" x14ac:dyDescent="0.45">
      <c r="A219" t="s">
        <v>220</v>
      </c>
      <c r="B219">
        <v>54.128787994384766</v>
      </c>
      <c r="C219">
        <v>54.128787994384766</v>
      </c>
    </row>
    <row r="220" spans="1:3" x14ac:dyDescent="0.45">
      <c r="A220" t="s">
        <v>221</v>
      </c>
      <c r="B220">
        <v>6.985105037689209</v>
      </c>
      <c r="C220">
        <v>6.985105037689209</v>
      </c>
    </row>
    <row r="221" spans="1:3" x14ac:dyDescent="0.45">
      <c r="A221" t="s">
        <v>222</v>
      </c>
      <c r="B221">
        <v>4.8357357978820801</v>
      </c>
      <c r="C221">
        <v>4.8357357978820801</v>
      </c>
    </row>
    <row r="222" spans="1:3" x14ac:dyDescent="0.45">
      <c r="A222" t="s">
        <v>223</v>
      </c>
      <c r="B222">
        <v>10.66264009475708</v>
      </c>
      <c r="C222">
        <v>10.66264009475708</v>
      </c>
    </row>
    <row r="223" spans="1:3" x14ac:dyDescent="0.45">
      <c r="A223" t="s">
        <v>224</v>
      </c>
      <c r="B223">
        <v>2.0057470798492432</v>
      </c>
      <c r="C223">
        <v>2.0057470798492432</v>
      </c>
    </row>
    <row r="224" spans="1:3" x14ac:dyDescent="0.45">
      <c r="A224" t="s">
        <v>225</v>
      </c>
      <c r="B224">
        <v>1.9686989784240723</v>
      </c>
      <c r="C224">
        <v>1.9686989784240723</v>
      </c>
    </row>
    <row r="225" spans="1:3" x14ac:dyDescent="0.45">
      <c r="A225" t="s">
        <v>226</v>
      </c>
      <c r="B225">
        <v>4.3240761756896973</v>
      </c>
      <c r="C225">
        <v>4.3240761756896973</v>
      </c>
    </row>
    <row r="226" spans="1:3" x14ac:dyDescent="0.45">
      <c r="A226" t="s">
        <v>227</v>
      </c>
      <c r="B226">
        <v>40.99903392791748</v>
      </c>
      <c r="C226">
        <v>40.99903392791748</v>
      </c>
    </row>
    <row r="227" spans="1:3" x14ac:dyDescent="0.45">
      <c r="A227" t="s">
        <v>228</v>
      </c>
      <c r="B227">
        <v>26.420030832290649</v>
      </c>
      <c r="C227">
        <v>26.420030832290649</v>
      </c>
    </row>
    <row r="228" spans="1:3" x14ac:dyDescent="0.45">
      <c r="A228" t="s">
        <v>229</v>
      </c>
      <c r="B228">
        <v>27.646334886550903</v>
      </c>
      <c r="C228">
        <v>27.646334886550903</v>
      </c>
    </row>
    <row r="229" spans="1:3" x14ac:dyDescent="0.45">
      <c r="A229" t="s">
        <v>230</v>
      </c>
      <c r="B229">
        <v>105.89235687255859</v>
      </c>
      <c r="C229">
        <v>105.89235687255859</v>
      </c>
    </row>
    <row r="230" spans="1:3" x14ac:dyDescent="0.45">
      <c r="A230" t="s">
        <v>231</v>
      </c>
      <c r="B230">
        <v>3.7177789211273193</v>
      </c>
      <c r="C230">
        <v>3.7177789211273193</v>
      </c>
    </row>
    <row r="231" spans="1:3" x14ac:dyDescent="0.45">
      <c r="A231" t="s">
        <v>232</v>
      </c>
      <c r="B231">
        <v>94.798359870910645</v>
      </c>
      <c r="C231">
        <v>94.798359870910645</v>
      </c>
    </row>
    <row r="232" spans="1:3" x14ac:dyDescent="0.45">
      <c r="A232" t="s">
        <v>233</v>
      </c>
      <c r="B232">
        <v>3.8754949569702148</v>
      </c>
      <c r="C232">
        <v>3.8754949569702148</v>
      </c>
    </row>
    <row r="233" spans="1:3" x14ac:dyDescent="0.45">
      <c r="A233" t="s">
        <v>234</v>
      </c>
      <c r="B233">
        <v>4.2353959083557129</v>
      </c>
      <c r="C233">
        <v>4.2353959083557129</v>
      </c>
    </row>
    <row r="234" spans="1:3" x14ac:dyDescent="0.45">
      <c r="A234" t="s">
        <v>235</v>
      </c>
      <c r="B234">
        <v>255.37641286849976</v>
      </c>
      <c r="C234">
        <v>255.37641286849976</v>
      </c>
    </row>
    <row r="235" spans="1:3" x14ac:dyDescent="0.45">
      <c r="A235" t="s">
        <v>236</v>
      </c>
      <c r="B235">
        <v>135.44973397254944</v>
      </c>
      <c r="C235">
        <v>135.44973397254944</v>
      </c>
    </row>
    <row r="236" spans="1:3" x14ac:dyDescent="0.45">
      <c r="A236" t="s">
        <v>237</v>
      </c>
      <c r="B236">
        <v>600.0022349357605</v>
      </c>
      <c r="C236">
        <v>600.0022349357605</v>
      </c>
    </row>
    <row r="237" spans="1:3" x14ac:dyDescent="0.45">
      <c r="A237" t="s">
        <v>238</v>
      </c>
      <c r="B237">
        <v>149.42341995239258</v>
      </c>
      <c r="C237">
        <v>149.42341995239258</v>
      </c>
    </row>
    <row r="238" spans="1:3" x14ac:dyDescent="0.45">
      <c r="A238" t="s">
        <v>239</v>
      </c>
      <c r="B238">
        <v>600.0080029964447</v>
      </c>
      <c r="C238">
        <v>600.0080029964447</v>
      </c>
    </row>
    <row r="239" spans="1:3" x14ac:dyDescent="0.45">
      <c r="A239" t="s">
        <v>240</v>
      </c>
      <c r="B239">
        <v>600.00042319297791</v>
      </c>
      <c r="C239">
        <v>600.00042319297791</v>
      </c>
    </row>
    <row r="240" spans="1:3" x14ac:dyDescent="0.45">
      <c r="A240" t="s">
        <v>241</v>
      </c>
      <c r="B240">
        <v>1.1344230175018311</v>
      </c>
      <c r="C240">
        <v>1.1344230175018311</v>
      </c>
    </row>
    <row r="241" spans="1:3" x14ac:dyDescent="0.45">
      <c r="A241" t="s">
        <v>242</v>
      </c>
      <c r="B241">
        <v>18.108811140060425</v>
      </c>
      <c r="C241">
        <v>18.108811140060425</v>
      </c>
    </row>
    <row r="242" spans="1:3" x14ac:dyDescent="0.45">
      <c r="A242" t="s">
        <v>243</v>
      </c>
      <c r="B242">
        <v>63.458307027816772</v>
      </c>
      <c r="C242">
        <v>63.458307027816772</v>
      </c>
    </row>
    <row r="243" spans="1:3" x14ac:dyDescent="0.45">
      <c r="A243" t="s">
        <v>244</v>
      </c>
      <c r="B243">
        <v>0.50242710113525391</v>
      </c>
      <c r="C243">
        <v>0.50242710113525391</v>
      </c>
    </row>
    <row r="244" spans="1:3" x14ac:dyDescent="0.45">
      <c r="A244" t="s">
        <v>245</v>
      </c>
      <c r="B244">
        <v>0.25759387016296387</v>
      </c>
      <c r="C244">
        <v>0.25759387016296387</v>
      </c>
    </row>
    <row r="245" spans="1:3" x14ac:dyDescent="0.45">
      <c r="A245" t="s">
        <v>246</v>
      </c>
      <c r="B245">
        <v>34.930195093154907</v>
      </c>
      <c r="C245">
        <v>34.930195093154907</v>
      </c>
    </row>
    <row r="246" spans="1:3" x14ac:dyDescent="0.45">
      <c r="A246" t="s">
        <v>247</v>
      </c>
      <c r="B246">
        <v>10.281260967254639</v>
      </c>
      <c r="C246">
        <v>10.281260967254639</v>
      </c>
    </row>
    <row r="247" spans="1:3" x14ac:dyDescent="0.45">
      <c r="A247" t="s">
        <v>248</v>
      </c>
      <c r="B247">
        <v>77.241553068161011</v>
      </c>
      <c r="C247">
        <v>77.241553068161011</v>
      </c>
    </row>
    <row r="248" spans="1:3" x14ac:dyDescent="0.45">
      <c r="A248" t="s">
        <v>249</v>
      </c>
      <c r="B248">
        <v>24.537501811981201</v>
      </c>
      <c r="C248">
        <v>24.537501811981201</v>
      </c>
    </row>
    <row r="249" spans="1:3" x14ac:dyDescent="0.45">
      <c r="A249" t="s">
        <v>250</v>
      </c>
      <c r="B249">
        <v>12.427251100540161</v>
      </c>
      <c r="C249">
        <v>12.427251100540161</v>
      </c>
    </row>
    <row r="250" spans="1:3" x14ac:dyDescent="0.45">
      <c r="A250" t="s">
        <v>251</v>
      </c>
      <c r="B250">
        <v>22.605476140975952</v>
      </c>
      <c r="C250">
        <v>22.605476140975952</v>
      </c>
    </row>
    <row r="251" spans="1:3" x14ac:dyDescent="0.45">
      <c r="A251" t="s">
        <v>252</v>
      </c>
      <c r="B251">
        <v>47.146312952041626</v>
      </c>
      <c r="C251">
        <v>47.146312952041626</v>
      </c>
    </row>
    <row r="252" spans="1:3" x14ac:dyDescent="0.45">
      <c r="A252" t="s">
        <v>253</v>
      </c>
      <c r="B252">
        <v>28.56400990486145</v>
      </c>
      <c r="C252">
        <v>28.56400990486145</v>
      </c>
    </row>
    <row r="253" spans="1:3" x14ac:dyDescent="0.45">
      <c r="A253" t="s">
        <v>254</v>
      </c>
      <c r="B253">
        <v>6.2335641384124756</v>
      </c>
      <c r="C253">
        <v>6.2335641384124756</v>
      </c>
    </row>
    <row r="254" spans="1:3" x14ac:dyDescent="0.45">
      <c r="A254" t="s">
        <v>255</v>
      </c>
      <c r="B254">
        <v>28.986314058303833</v>
      </c>
      <c r="C254">
        <v>28.986314058303833</v>
      </c>
    </row>
    <row r="255" spans="1:3" x14ac:dyDescent="0.45">
      <c r="A255" t="s">
        <v>256</v>
      </c>
      <c r="B255">
        <v>35.134221792221069</v>
      </c>
      <c r="C255">
        <v>35.134221792221069</v>
      </c>
    </row>
    <row r="256" spans="1:3" x14ac:dyDescent="0.45">
      <c r="A256" t="s">
        <v>257</v>
      </c>
      <c r="B256">
        <v>6.1861670017242432</v>
      </c>
      <c r="C256">
        <v>6.1861670017242432</v>
      </c>
    </row>
    <row r="257" spans="1:3" x14ac:dyDescent="0.45">
      <c r="A257" t="s">
        <v>258</v>
      </c>
      <c r="B257">
        <v>81.180673122406006</v>
      </c>
      <c r="C257">
        <v>81.180673122406006</v>
      </c>
    </row>
    <row r="258" spans="1:3" x14ac:dyDescent="0.45">
      <c r="A258" t="s">
        <v>259</v>
      </c>
      <c r="B258">
        <v>317.76824998855591</v>
      </c>
      <c r="C258">
        <v>317.76824998855591</v>
      </c>
    </row>
    <row r="259" spans="1:3" x14ac:dyDescent="0.45">
      <c r="A259" t="s">
        <v>260</v>
      </c>
      <c r="B259">
        <v>600.00498390197754</v>
      </c>
      <c r="C259">
        <v>600.00498390197754</v>
      </c>
    </row>
    <row r="260" spans="1:3" x14ac:dyDescent="0.45">
      <c r="A260" t="s">
        <v>261</v>
      </c>
      <c r="B260">
        <v>289.46271800994873</v>
      </c>
      <c r="C260">
        <v>289.46271800994873</v>
      </c>
    </row>
    <row r="261" spans="1:3" x14ac:dyDescent="0.45">
      <c r="A261" t="s">
        <v>262</v>
      </c>
      <c r="B261">
        <v>600.00355100631714</v>
      </c>
      <c r="C261">
        <v>600.00355100631714</v>
      </c>
    </row>
    <row r="262" spans="1:3" x14ac:dyDescent="0.45">
      <c r="A262" t="s">
        <v>263</v>
      </c>
      <c r="B262">
        <v>321.04930996894836</v>
      </c>
      <c r="C262">
        <v>321.04930996894836</v>
      </c>
    </row>
    <row r="263" spans="1:3" x14ac:dyDescent="0.45">
      <c r="A263" t="s">
        <v>264</v>
      </c>
      <c r="B263">
        <v>600.00154519081116</v>
      </c>
      <c r="C263">
        <v>600.00154519081116</v>
      </c>
    </row>
    <row r="264" spans="1:3" x14ac:dyDescent="0.45">
      <c r="A264" t="s">
        <v>265</v>
      </c>
      <c r="B264">
        <v>600.00207495689392</v>
      </c>
      <c r="C264">
        <v>600.00207495689392</v>
      </c>
    </row>
    <row r="265" spans="1:3" x14ac:dyDescent="0.45">
      <c r="A265" t="s">
        <v>266</v>
      </c>
      <c r="B265">
        <v>600.00508785247803</v>
      </c>
      <c r="C265">
        <v>600.00508785247803</v>
      </c>
    </row>
    <row r="266" spans="1:3" x14ac:dyDescent="0.45">
      <c r="A266" t="s">
        <v>267</v>
      </c>
      <c r="B266">
        <v>600.0042028427124</v>
      </c>
      <c r="C266">
        <v>600.0042028427124</v>
      </c>
    </row>
    <row r="267" spans="1:3" x14ac:dyDescent="0.45">
      <c r="A267" t="s">
        <v>268</v>
      </c>
      <c r="B267">
        <v>600.00138902664185</v>
      </c>
      <c r="C267">
        <v>600.00138902664185</v>
      </c>
    </row>
    <row r="268" spans="1:3" x14ac:dyDescent="0.45">
      <c r="A268" t="s">
        <v>269</v>
      </c>
      <c r="B268">
        <v>600.00188088417053</v>
      </c>
      <c r="C268">
        <v>600.00188088417053</v>
      </c>
    </row>
    <row r="269" spans="1:3" x14ac:dyDescent="0.45">
      <c r="A269" t="s">
        <v>270</v>
      </c>
      <c r="B269">
        <v>352.54413986206055</v>
      </c>
      <c r="C269">
        <v>352.54413986206055</v>
      </c>
    </row>
    <row r="270" spans="1:3" x14ac:dyDescent="0.45">
      <c r="A270" t="s">
        <v>271</v>
      </c>
      <c r="B270">
        <v>600.00328588485718</v>
      </c>
      <c r="C270">
        <v>600.00328588485718</v>
      </c>
    </row>
    <row r="271" spans="1:3" x14ac:dyDescent="0.45">
      <c r="A271" t="s">
        <v>272</v>
      </c>
      <c r="B271">
        <v>600.00149583816528</v>
      </c>
      <c r="C271">
        <v>600.00149583816528</v>
      </c>
    </row>
    <row r="272" spans="1:3" x14ac:dyDescent="0.45">
      <c r="A272" t="s">
        <v>273</v>
      </c>
      <c r="B272">
        <v>600.00090289115906</v>
      </c>
      <c r="C272">
        <v>600.00090289115906</v>
      </c>
    </row>
    <row r="273" spans="1:3" x14ac:dyDescent="0.45">
      <c r="A273" t="s">
        <v>274</v>
      </c>
      <c r="B273">
        <v>600.00182414054871</v>
      </c>
      <c r="C273">
        <v>600.00182414054871</v>
      </c>
    </row>
    <row r="274" spans="1:3" x14ac:dyDescent="0.45">
      <c r="A274" t="s">
        <v>275</v>
      </c>
      <c r="B274">
        <v>600.00228214263916</v>
      </c>
      <c r="C274">
        <v>600.00228214263916</v>
      </c>
    </row>
    <row r="275" spans="1:3" x14ac:dyDescent="0.45">
      <c r="A275" t="s">
        <v>276</v>
      </c>
      <c r="B275">
        <v>600.00083184242249</v>
      </c>
      <c r="C275">
        <v>600.00083184242249</v>
      </c>
    </row>
    <row r="276" spans="1:3" x14ac:dyDescent="0.45">
      <c r="A276" t="s">
        <v>277</v>
      </c>
      <c r="B276">
        <v>176.17602515220642</v>
      </c>
      <c r="C276">
        <v>176.17602515220642</v>
      </c>
    </row>
    <row r="277" spans="1:3" x14ac:dyDescent="0.45">
      <c r="A277" t="s">
        <v>278</v>
      </c>
      <c r="B277">
        <v>523.60226702690125</v>
      </c>
      <c r="C277">
        <v>523.60226702690125</v>
      </c>
    </row>
    <row r="278" spans="1:3" x14ac:dyDescent="0.45">
      <c r="A278" t="s">
        <v>279</v>
      </c>
      <c r="B278">
        <v>27.883903026580811</v>
      </c>
      <c r="C278">
        <v>27.883903026580811</v>
      </c>
    </row>
    <row r="279" spans="1:3" x14ac:dyDescent="0.45">
      <c r="A279" t="s">
        <v>280</v>
      </c>
      <c r="B279">
        <v>39.901592016220093</v>
      </c>
      <c r="C279">
        <v>39.901592016220093</v>
      </c>
    </row>
    <row r="280" spans="1:3" x14ac:dyDescent="0.45">
      <c r="A280" t="s">
        <v>281</v>
      </c>
      <c r="B280">
        <v>113.87677717208862</v>
      </c>
      <c r="C280">
        <v>113.87677717208862</v>
      </c>
    </row>
    <row r="281" spans="1:3" x14ac:dyDescent="0.45">
      <c r="A281" t="s">
        <v>282</v>
      </c>
      <c r="B281">
        <v>600.00120687484741</v>
      </c>
      <c r="C281">
        <v>600.00120687484741</v>
      </c>
    </row>
    <row r="282" spans="1:3" x14ac:dyDescent="0.45">
      <c r="A282" t="s">
        <v>283</v>
      </c>
      <c r="B282">
        <v>274.00153589248657</v>
      </c>
      <c r="C282">
        <v>274.00153589248657</v>
      </c>
    </row>
    <row r="283" spans="1:3" x14ac:dyDescent="0.45">
      <c r="A283" t="s">
        <v>284</v>
      </c>
      <c r="B283">
        <v>284.89566206932068</v>
      </c>
      <c r="C283">
        <v>284.89566206932068</v>
      </c>
    </row>
    <row r="284" spans="1:3" x14ac:dyDescent="0.45">
      <c r="A284" t="s">
        <v>285</v>
      </c>
      <c r="B284">
        <v>600.00117897987366</v>
      </c>
      <c r="C284">
        <v>600.00117897987366</v>
      </c>
    </row>
    <row r="285" spans="1:3" x14ac:dyDescent="0.45">
      <c r="A285" t="s">
        <v>286</v>
      </c>
      <c r="B285">
        <v>600.21095609664917</v>
      </c>
      <c r="C285">
        <v>600.21095609664917</v>
      </c>
    </row>
    <row r="286" spans="1:3" x14ac:dyDescent="0.45">
      <c r="A286" t="s">
        <v>287</v>
      </c>
      <c r="B286">
        <v>90.13288402557373</v>
      </c>
      <c r="C286">
        <v>90.13288402557373</v>
      </c>
    </row>
    <row r="287" spans="1:3" x14ac:dyDescent="0.45">
      <c r="A287" t="s">
        <v>288</v>
      </c>
      <c r="B287">
        <v>81.590102195739746</v>
      </c>
      <c r="C287">
        <v>81.590102195739746</v>
      </c>
    </row>
    <row r="288" spans="1:3" x14ac:dyDescent="0.45">
      <c r="A288" t="s">
        <v>289</v>
      </c>
      <c r="B288">
        <v>48.766441106796265</v>
      </c>
      <c r="C288">
        <v>48.766441106796265</v>
      </c>
    </row>
    <row r="289" spans="1:3" x14ac:dyDescent="0.45">
      <c r="A289" t="s">
        <v>290</v>
      </c>
      <c r="B289">
        <v>164.47354984283447</v>
      </c>
      <c r="C289">
        <v>164.47354984283447</v>
      </c>
    </row>
    <row r="290" spans="1:3" x14ac:dyDescent="0.45">
      <c r="A290" t="s">
        <v>291</v>
      </c>
      <c r="B290">
        <v>23.839616060256958</v>
      </c>
      <c r="C290">
        <v>23.839616060256958</v>
      </c>
    </row>
    <row r="291" spans="1:3" x14ac:dyDescent="0.45">
      <c r="A291" t="s">
        <v>292</v>
      </c>
      <c r="B291">
        <v>79.553390979766846</v>
      </c>
      <c r="C291">
        <v>79.553390979766846</v>
      </c>
    </row>
    <row r="292" spans="1:3" x14ac:dyDescent="0.45">
      <c r="A292" t="s">
        <v>293</v>
      </c>
      <c r="B292">
        <v>600.18401002883911</v>
      </c>
      <c r="C292">
        <v>600.18401002883911</v>
      </c>
    </row>
    <row r="293" spans="1:3" x14ac:dyDescent="0.45">
      <c r="A293" t="s">
        <v>294</v>
      </c>
      <c r="B293">
        <v>548.46208000183105</v>
      </c>
      <c r="C293">
        <v>548.46208000183105</v>
      </c>
    </row>
    <row r="294" spans="1:3" x14ac:dyDescent="0.45">
      <c r="A294" t="s">
        <v>295</v>
      </c>
      <c r="B294">
        <v>574.76153302192688</v>
      </c>
      <c r="C294">
        <v>574.76153302192688</v>
      </c>
    </row>
    <row r="295" spans="1:3" x14ac:dyDescent="0.45">
      <c r="A295" t="s">
        <v>296</v>
      </c>
      <c r="B295">
        <v>524.27828097343445</v>
      </c>
      <c r="C295">
        <v>524.27828097343445</v>
      </c>
    </row>
    <row r="296" spans="1:3" x14ac:dyDescent="0.45">
      <c r="A296" t="s">
        <v>297</v>
      </c>
      <c r="B296">
        <v>171.47582292556763</v>
      </c>
      <c r="C296">
        <v>171.47582292556763</v>
      </c>
    </row>
    <row r="297" spans="1:3" x14ac:dyDescent="0.45">
      <c r="A297" t="s">
        <v>298</v>
      </c>
      <c r="B297">
        <v>130.83627390861511</v>
      </c>
      <c r="C297">
        <v>130.83627390861511</v>
      </c>
    </row>
    <row r="298" spans="1:3" x14ac:dyDescent="0.45">
      <c r="A298" t="s">
        <v>299</v>
      </c>
      <c r="B298">
        <v>253.78352904319763</v>
      </c>
      <c r="C298">
        <v>253.78352904319763</v>
      </c>
    </row>
    <row r="299" spans="1:3" x14ac:dyDescent="0.45">
      <c r="A299" t="s">
        <v>300</v>
      </c>
      <c r="B299">
        <v>131.44208312034607</v>
      </c>
      <c r="C299">
        <v>131.44208312034607</v>
      </c>
    </row>
    <row r="300" spans="1:3" x14ac:dyDescent="0.45">
      <c r="A300" t="s">
        <v>301</v>
      </c>
      <c r="B300">
        <v>189.01501417160034</v>
      </c>
      <c r="C300">
        <v>189.01501417160034</v>
      </c>
    </row>
    <row r="301" spans="1:3" x14ac:dyDescent="0.45">
      <c r="A301" t="s">
        <v>302</v>
      </c>
      <c r="B301">
        <v>3.42746901512146</v>
      </c>
      <c r="C301">
        <v>3.42746901512146</v>
      </c>
    </row>
    <row r="302" spans="1:3" x14ac:dyDescent="0.45">
      <c r="A302" t="s">
        <v>303</v>
      </c>
      <c r="B302">
        <v>134.1862940788269</v>
      </c>
      <c r="C302">
        <v>134.1862940788269</v>
      </c>
    </row>
    <row r="303" spans="1:3" x14ac:dyDescent="0.45">
      <c r="A303" t="s">
        <v>304</v>
      </c>
      <c r="B303">
        <v>27.482693910598755</v>
      </c>
      <c r="C303">
        <v>27.482693910598755</v>
      </c>
    </row>
    <row r="304" spans="1:3" x14ac:dyDescent="0.45">
      <c r="A304" t="s">
        <v>305</v>
      </c>
      <c r="B304">
        <v>170.22374391555786</v>
      </c>
      <c r="C304">
        <v>170.22374391555786</v>
      </c>
    </row>
    <row r="305" spans="1:3" x14ac:dyDescent="0.45">
      <c r="A305" t="s">
        <v>306</v>
      </c>
      <c r="B305">
        <v>89.211020946502686</v>
      </c>
      <c r="C305">
        <v>89.211020946502686</v>
      </c>
    </row>
    <row r="306" spans="1:3" x14ac:dyDescent="0.45">
      <c r="A306" t="s">
        <v>307</v>
      </c>
      <c r="B306">
        <v>79.79479193687439</v>
      </c>
      <c r="C306">
        <v>79.79479193687439</v>
      </c>
    </row>
    <row r="307" spans="1:3" x14ac:dyDescent="0.45">
      <c r="A307" t="s">
        <v>308</v>
      </c>
      <c r="B307">
        <v>600.00367617607117</v>
      </c>
      <c r="C307">
        <v>600.00367617607117</v>
      </c>
    </row>
    <row r="308" spans="1:3" x14ac:dyDescent="0.45">
      <c r="A308" t="s">
        <v>309</v>
      </c>
      <c r="B308">
        <v>600.00212979316711</v>
      </c>
      <c r="C308">
        <v>600.00212979316711</v>
      </c>
    </row>
    <row r="309" spans="1:3" x14ac:dyDescent="0.45">
      <c r="A309" t="s">
        <v>310</v>
      </c>
      <c r="B309">
        <v>196.37783694267273</v>
      </c>
      <c r="C309">
        <v>196.37783694267273</v>
      </c>
    </row>
    <row r="310" spans="1:3" x14ac:dyDescent="0.45">
      <c r="A310" t="s">
        <v>311</v>
      </c>
      <c r="B310">
        <v>24.104284048080444</v>
      </c>
      <c r="C310">
        <v>24.104284048080444</v>
      </c>
    </row>
    <row r="311" spans="1:3" x14ac:dyDescent="0.45">
      <c r="A311" t="s">
        <v>312</v>
      </c>
      <c r="B311">
        <v>5.1172370910644531</v>
      </c>
      <c r="C311">
        <v>5.1172370910644531</v>
      </c>
    </row>
    <row r="312" spans="1:3" x14ac:dyDescent="0.45">
      <c r="A312" t="s">
        <v>313</v>
      </c>
      <c r="B312">
        <v>121.53489398956299</v>
      </c>
      <c r="C312">
        <v>121.53489398956299</v>
      </c>
    </row>
    <row r="313" spans="1:3" x14ac:dyDescent="0.45">
      <c r="A313" t="s">
        <v>314</v>
      </c>
      <c r="B313">
        <v>38.569800853729248</v>
      </c>
      <c r="C313">
        <v>38.569800853729248</v>
      </c>
    </row>
    <row r="314" spans="1:3" x14ac:dyDescent="0.45">
      <c r="A314" t="s">
        <v>315</v>
      </c>
      <c r="B314">
        <v>600.00063300132751</v>
      </c>
      <c r="C314">
        <v>600.00063300132751</v>
      </c>
    </row>
    <row r="315" spans="1:3" x14ac:dyDescent="0.45">
      <c r="A315" t="s">
        <v>316</v>
      </c>
      <c r="B315">
        <v>600.00426578521729</v>
      </c>
      <c r="C315">
        <v>600.00426578521729</v>
      </c>
    </row>
    <row r="316" spans="1:3" x14ac:dyDescent="0.45">
      <c r="A316" t="s">
        <v>317</v>
      </c>
      <c r="B316">
        <v>600.00098609924316</v>
      </c>
      <c r="C316">
        <v>600.00098609924316</v>
      </c>
    </row>
    <row r="317" spans="1:3" x14ac:dyDescent="0.45">
      <c r="A317" t="s">
        <v>318</v>
      </c>
      <c r="B317">
        <v>600.0056779384613</v>
      </c>
      <c r="C317">
        <v>600.0056779384613</v>
      </c>
    </row>
    <row r="318" spans="1:3" x14ac:dyDescent="0.45">
      <c r="A318" t="s">
        <v>319</v>
      </c>
      <c r="B318">
        <v>600.0027289390564</v>
      </c>
      <c r="C318">
        <v>600.0027289390564</v>
      </c>
    </row>
    <row r="319" spans="1:3" x14ac:dyDescent="0.45">
      <c r="A319" t="s">
        <v>320</v>
      </c>
      <c r="B319">
        <v>600.00521802902222</v>
      </c>
      <c r="C319">
        <v>600.00521802902222</v>
      </c>
    </row>
    <row r="320" spans="1:3" x14ac:dyDescent="0.45">
      <c r="A320" t="s">
        <v>321</v>
      </c>
      <c r="B320">
        <v>600.00500392913818</v>
      </c>
      <c r="C320">
        <v>600.00500392913818</v>
      </c>
    </row>
    <row r="321" spans="1:3" x14ac:dyDescent="0.45">
      <c r="A321" t="s">
        <v>322</v>
      </c>
      <c r="B321">
        <v>600.00498795509338</v>
      </c>
      <c r="C321">
        <v>600.00498795509338</v>
      </c>
    </row>
    <row r="322" spans="1:3" x14ac:dyDescent="0.45">
      <c r="A322" t="s">
        <v>323</v>
      </c>
      <c r="B322">
        <v>11.061316013336182</v>
      </c>
      <c r="C322">
        <v>11.061316013336182</v>
      </c>
    </row>
    <row r="323" spans="1:3" x14ac:dyDescent="0.45">
      <c r="A323" t="s">
        <v>324</v>
      </c>
      <c r="B323">
        <v>600.00471997261047</v>
      </c>
      <c r="C323">
        <v>600.00471997261047</v>
      </c>
    </row>
    <row r="324" spans="1:3" x14ac:dyDescent="0.45">
      <c r="A324" t="s">
        <v>325</v>
      </c>
      <c r="B324">
        <v>0.18601202964782715</v>
      </c>
      <c r="C324">
        <v>0.18601202964782715</v>
      </c>
    </row>
    <row r="325" spans="1:3" x14ac:dyDescent="0.45">
      <c r="A325" t="s">
        <v>326</v>
      </c>
      <c r="B325">
        <v>0.12494707107543945</v>
      </c>
      <c r="C325">
        <v>0.12494707107543945</v>
      </c>
    </row>
    <row r="326" spans="1:3" x14ac:dyDescent="0.45">
      <c r="A326" t="s">
        <v>327</v>
      </c>
      <c r="B326">
        <v>0.19555115699768066</v>
      </c>
      <c r="C326">
        <v>0.19555115699768066</v>
      </c>
    </row>
    <row r="327" spans="1:3" x14ac:dyDescent="0.45">
      <c r="A327" t="s">
        <v>328</v>
      </c>
      <c r="B327">
        <v>438.62057995796204</v>
      </c>
      <c r="C327">
        <v>438.62057995796204</v>
      </c>
    </row>
    <row r="328" spans="1:3" x14ac:dyDescent="0.45">
      <c r="A328" t="s">
        <v>329</v>
      </c>
      <c r="B328">
        <v>236.67823696136475</v>
      </c>
      <c r="C328">
        <v>236.67823696136475</v>
      </c>
    </row>
    <row r="329" spans="1:3" x14ac:dyDescent="0.45">
      <c r="A329" t="s">
        <v>330</v>
      </c>
      <c r="B329">
        <v>600.00070905685425</v>
      </c>
      <c r="C329">
        <v>600.00070905685425</v>
      </c>
    </row>
    <row r="330" spans="1:3" x14ac:dyDescent="0.45">
      <c r="A330" t="s">
        <v>331</v>
      </c>
      <c r="B330">
        <v>594.14524793624878</v>
      </c>
      <c r="C330">
        <v>594.14524793624878</v>
      </c>
    </row>
    <row r="331" spans="1:3" x14ac:dyDescent="0.45">
      <c r="A331" t="s">
        <v>332</v>
      </c>
      <c r="B331">
        <v>50.451405048370361</v>
      </c>
      <c r="C331">
        <v>50.451405048370361</v>
      </c>
    </row>
    <row r="332" spans="1:3" x14ac:dyDescent="0.45">
      <c r="A332" t="s">
        <v>333</v>
      </c>
      <c r="B332">
        <v>414.22425889968872</v>
      </c>
      <c r="C332">
        <v>414.22425889968872</v>
      </c>
    </row>
    <row r="333" spans="1:3" x14ac:dyDescent="0.45">
      <c r="A333" t="s">
        <v>334</v>
      </c>
      <c r="B333">
        <v>498.81735610961914</v>
      </c>
      <c r="C333">
        <v>498.81735610961914</v>
      </c>
    </row>
    <row r="334" spans="1:3" x14ac:dyDescent="0.45">
      <c r="A334" t="s">
        <v>335</v>
      </c>
      <c r="B334">
        <v>600.00739908218384</v>
      </c>
      <c r="C334">
        <v>600.00739908218384</v>
      </c>
    </row>
    <row r="335" spans="1:3" x14ac:dyDescent="0.45">
      <c r="A335" t="s">
        <v>336</v>
      </c>
      <c r="B335">
        <v>600.00444388389587</v>
      </c>
      <c r="C335">
        <v>600.00444388389587</v>
      </c>
    </row>
    <row r="336" spans="1:3" x14ac:dyDescent="0.45">
      <c r="A336" t="s">
        <v>337</v>
      </c>
      <c r="B336">
        <v>600.00390911102295</v>
      </c>
      <c r="C336">
        <v>600.00390911102295</v>
      </c>
    </row>
    <row r="337" spans="1:3" x14ac:dyDescent="0.45">
      <c r="A337" t="s">
        <v>338</v>
      </c>
      <c r="B337">
        <v>550.39113903045654</v>
      </c>
      <c r="C337">
        <v>550.39113903045654</v>
      </c>
    </row>
    <row r="338" spans="1:3" x14ac:dyDescent="0.45">
      <c r="A338" t="s">
        <v>339</v>
      </c>
      <c r="B338">
        <v>600.00533294677734</v>
      </c>
      <c r="C338">
        <v>600.00533294677734</v>
      </c>
    </row>
    <row r="339" spans="1:3" x14ac:dyDescent="0.45">
      <c r="A339" t="s">
        <v>340</v>
      </c>
      <c r="B339">
        <v>203.73162198066711</v>
      </c>
      <c r="C339">
        <v>203.73162198066711</v>
      </c>
    </row>
    <row r="340" spans="1:3" x14ac:dyDescent="0.45">
      <c r="A340" t="s">
        <v>341</v>
      </c>
      <c r="B340">
        <v>106.41718721389771</v>
      </c>
      <c r="C340">
        <v>106.41718721389771</v>
      </c>
    </row>
    <row r="341" spans="1:3" x14ac:dyDescent="0.45">
      <c r="A341" t="s">
        <v>342</v>
      </c>
      <c r="B341">
        <v>600.0025680065155</v>
      </c>
      <c r="C341">
        <v>600.0025680065155</v>
      </c>
    </row>
    <row r="342" spans="1:3" x14ac:dyDescent="0.45">
      <c r="A342" t="s">
        <v>343</v>
      </c>
      <c r="B342">
        <v>2.5814700126647949</v>
      </c>
      <c r="C342">
        <v>2.5814700126647949</v>
      </c>
    </row>
    <row r="343" spans="1:3" x14ac:dyDescent="0.45">
      <c r="A343" t="s">
        <v>344</v>
      </c>
      <c r="B343">
        <v>14.007646083831787</v>
      </c>
      <c r="C343">
        <v>14.007646083831787</v>
      </c>
    </row>
    <row r="344" spans="1:3" x14ac:dyDescent="0.45">
      <c r="A344" t="s">
        <v>345</v>
      </c>
      <c r="B344">
        <v>600.00853395462036</v>
      </c>
      <c r="C344">
        <v>600.00853395462036</v>
      </c>
    </row>
    <row r="345" spans="1:3" x14ac:dyDescent="0.45">
      <c r="A345" t="s">
        <v>346</v>
      </c>
      <c r="B345">
        <v>56.138792037963867</v>
      </c>
      <c r="C345">
        <v>56.138792037963867</v>
      </c>
    </row>
    <row r="346" spans="1:3" x14ac:dyDescent="0.45">
      <c r="A346" t="s">
        <v>347</v>
      </c>
      <c r="B346">
        <v>13.376540899276733</v>
      </c>
      <c r="C346">
        <v>13.376540899276733</v>
      </c>
    </row>
    <row r="347" spans="1:3" x14ac:dyDescent="0.45">
      <c r="A347" t="s">
        <v>348</v>
      </c>
      <c r="B347">
        <v>24.17583703994751</v>
      </c>
      <c r="C347">
        <v>24.17583703994751</v>
      </c>
    </row>
    <row r="348" spans="1:3" x14ac:dyDescent="0.45">
      <c r="A348" t="s">
        <v>349</v>
      </c>
      <c r="B348">
        <v>600.00434803962708</v>
      </c>
      <c r="C348">
        <v>600.00434803962708</v>
      </c>
    </row>
    <row r="349" spans="1:3" x14ac:dyDescent="0.45">
      <c r="A349" t="s">
        <v>350</v>
      </c>
      <c r="B349">
        <v>1.2950260639190674</v>
      </c>
      <c r="C349">
        <v>1.2950260639190674</v>
      </c>
    </row>
    <row r="350" spans="1:3" x14ac:dyDescent="0.45">
      <c r="A350" t="s">
        <v>351</v>
      </c>
      <c r="B350">
        <v>297.59934115409851</v>
      </c>
      <c r="C350">
        <v>297.59934115409851</v>
      </c>
    </row>
    <row r="351" spans="1:3" x14ac:dyDescent="0.45">
      <c r="A351" t="s">
        <v>352</v>
      </c>
      <c r="B351">
        <v>600.00558185577393</v>
      </c>
      <c r="C351">
        <v>600.00558185577393</v>
      </c>
    </row>
    <row r="352" spans="1:3" x14ac:dyDescent="0.45">
      <c r="A352" t="s">
        <v>353</v>
      </c>
      <c r="B352">
        <v>600.16457009315491</v>
      </c>
      <c r="C352">
        <v>600.16457009315491</v>
      </c>
    </row>
    <row r="353" spans="1:3" x14ac:dyDescent="0.45">
      <c r="A353" t="s">
        <v>354</v>
      </c>
      <c r="B353">
        <v>378.50892090797424</v>
      </c>
      <c r="C353">
        <v>378.50892090797424</v>
      </c>
    </row>
    <row r="354" spans="1:3" x14ac:dyDescent="0.45">
      <c r="A354" t="s">
        <v>355</v>
      </c>
      <c r="B354">
        <v>124.66525077819824</v>
      </c>
      <c r="C354">
        <v>124.66525077819824</v>
      </c>
    </row>
    <row r="355" spans="1:3" x14ac:dyDescent="0.45">
      <c r="A355" t="s">
        <v>356</v>
      </c>
      <c r="B355">
        <v>2.8307709693908691</v>
      </c>
      <c r="C355">
        <v>2.8307709693908691</v>
      </c>
    </row>
    <row r="356" spans="1:3" x14ac:dyDescent="0.45">
      <c r="A356" t="s">
        <v>357</v>
      </c>
      <c r="B356">
        <v>47.160577058792114</v>
      </c>
      <c r="C356">
        <v>47.160577058792114</v>
      </c>
    </row>
    <row r="357" spans="1:3" x14ac:dyDescent="0.45">
      <c r="A357" t="s">
        <v>358</v>
      </c>
      <c r="B357">
        <v>39.938589811325073</v>
      </c>
      <c r="C357">
        <v>39.938589811325073</v>
      </c>
    </row>
    <row r="358" spans="1:3" x14ac:dyDescent="0.45">
      <c r="A358" t="s">
        <v>359</v>
      </c>
      <c r="B358">
        <v>218.55784106254578</v>
      </c>
      <c r="C358">
        <v>218.55784106254578</v>
      </c>
    </row>
    <row r="359" spans="1:3" x14ac:dyDescent="0.45">
      <c r="A359" t="s">
        <v>360</v>
      </c>
      <c r="B359">
        <v>600.00115394592285</v>
      </c>
      <c r="C359">
        <v>600.00115394592285</v>
      </c>
    </row>
    <row r="360" spans="1:3" x14ac:dyDescent="0.45">
      <c r="A360" t="s">
        <v>361</v>
      </c>
      <c r="B360">
        <v>600.55562496185303</v>
      </c>
      <c r="C360">
        <v>600.55562496185303</v>
      </c>
    </row>
    <row r="361" spans="1:3" x14ac:dyDescent="0.45">
      <c r="A361" t="s">
        <v>362</v>
      </c>
      <c r="B361">
        <v>600.0034031867981</v>
      </c>
      <c r="C361">
        <v>600.0034031867981</v>
      </c>
    </row>
    <row r="362" spans="1:3" x14ac:dyDescent="0.45">
      <c r="A362" t="s">
        <v>363</v>
      </c>
      <c r="B362">
        <v>600.00722098350525</v>
      </c>
      <c r="C362">
        <v>600.00722098350525</v>
      </c>
    </row>
    <row r="363" spans="1:3" x14ac:dyDescent="0.45">
      <c r="A363" t="s">
        <v>364</v>
      </c>
      <c r="B363">
        <v>600.00101900100708</v>
      </c>
      <c r="C363">
        <v>600.00101900100708</v>
      </c>
    </row>
    <row r="364" spans="1:3" x14ac:dyDescent="0.45">
      <c r="A364" t="s">
        <v>365</v>
      </c>
      <c r="B364">
        <v>600.00846695899963</v>
      </c>
      <c r="C364">
        <v>600.00846695899963</v>
      </c>
    </row>
    <row r="365" spans="1:3" x14ac:dyDescent="0.45">
      <c r="A365" t="s">
        <v>366</v>
      </c>
      <c r="B365">
        <v>302.48042416572571</v>
      </c>
      <c r="C365">
        <v>302.48042416572571</v>
      </c>
    </row>
    <row r="366" spans="1:3" x14ac:dyDescent="0.45">
      <c r="A366" t="s">
        <v>367</v>
      </c>
      <c r="B366">
        <v>452.19536685943604</v>
      </c>
      <c r="C366">
        <v>452.19536685943604</v>
      </c>
    </row>
    <row r="367" spans="1:3" x14ac:dyDescent="0.45">
      <c r="A367" t="s">
        <v>368</v>
      </c>
      <c r="B367">
        <v>167.48391580581665</v>
      </c>
      <c r="C367">
        <v>167.48391580581665</v>
      </c>
    </row>
    <row r="368" spans="1:3" x14ac:dyDescent="0.45">
      <c r="A368" t="s">
        <v>369</v>
      </c>
      <c r="B368">
        <v>81.134474039077759</v>
      </c>
      <c r="C368">
        <v>81.134474039077759</v>
      </c>
    </row>
    <row r="369" spans="1:3" x14ac:dyDescent="0.45">
      <c r="A369" t="s">
        <v>370</v>
      </c>
      <c r="B369">
        <v>217.80054998397827</v>
      </c>
      <c r="C369">
        <v>217.80054998397827</v>
      </c>
    </row>
    <row r="370" spans="1:3" x14ac:dyDescent="0.45">
      <c r="A370" t="s">
        <v>371</v>
      </c>
      <c r="B370">
        <v>600.00168991088867</v>
      </c>
      <c r="C370">
        <v>600.00168991088867</v>
      </c>
    </row>
    <row r="371" spans="1:3" x14ac:dyDescent="0.45">
      <c r="A371" t="s">
        <v>372</v>
      </c>
      <c r="B371">
        <v>52.823665857315063</v>
      </c>
      <c r="C371">
        <v>52.823665857315063</v>
      </c>
    </row>
    <row r="372" spans="1:3" x14ac:dyDescent="0.45">
      <c r="A372" t="s">
        <v>373</v>
      </c>
      <c r="B372">
        <v>13.267369985580444</v>
      </c>
      <c r="C372">
        <v>13.267369985580444</v>
      </c>
    </row>
    <row r="373" spans="1:3" x14ac:dyDescent="0.45">
      <c r="A373" t="s">
        <v>374</v>
      </c>
      <c r="B373">
        <v>252.81106495857239</v>
      </c>
      <c r="C373">
        <v>252.81106495857239</v>
      </c>
    </row>
    <row r="374" spans="1:3" x14ac:dyDescent="0.45">
      <c r="A374" t="s">
        <v>375</v>
      </c>
      <c r="B374">
        <v>600.00804209709167</v>
      </c>
      <c r="C374">
        <v>600.00804209709167</v>
      </c>
    </row>
    <row r="375" spans="1:3" x14ac:dyDescent="0.45">
      <c r="A375" t="s">
        <v>376</v>
      </c>
      <c r="B375">
        <v>8.8822281360626221</v>
      </c>
      <c r="C375">
        <v>8.8822281360626221</v>
      </c>
    </row>
    <row r="376" spans="1:3" x14ac:dyDescent="0.45">
      <c r="A376" t="s">
        <v>377</v>
      </c>
      <c r="B376">
        <v>12.611132860183716</v>
      </c>
      <c r="C376">
        <v>12.611132860183716</v>
      </c>
    </row>
    <row r="377" spans="1:3" x14ac:dyDescent="0.45">
      <c r="A377" t="s">
        <v>378</v>
      </c>
      <c r="B377">
        <v>62.412333965301514</v>
      </c>
      <c r="C377">
        <v>62.412333965301514</v>
      </c>
    </row>
    <row r="378" spans="1:3" x14ac:dyDescent="0.45">
      <c r="A378" t="s">
        <v>379</v>
      </c>
      <c r="B378">
        <v>14.142173051834106</v>
      </c>
      <c r="C378">
        <v>14.142173051834106</v>
      </c>
    </row>
    <row r="379" spans="1:3" x14ac:dyDescent="0.45">
      <c r="A379" t="s">
        <v>380</v>
      </c>
      <c r="B379">
        <v>7.7867560386657715</v>
      </c>
      <c r="C379">
        <v>7.7867560386657715</v>
      </c>
    </row>
    <row r="380" spans="1:3" x14ac:dyDescent="0.45">
      <c r="A380" t="s">
        <v>381</v>
      </c>
      <c r="B380">
        <v>600.00268483161926</v>
      </c>
      <c r="C380">
        <v>600.00268483161926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1FD8-694C-4069-BE25-AE95E6D428A8}">
  <dimension ref="A1:C380"/>
  <sheetViews>
    <sheetView workbookViewId="0">
      <selection activeCell="D3" sqref="D3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2.5812649726867676</v>
      </c>
      <c r="C2">
        <v>2.5812649726867676</v>
      </c>
    </row>
    <row r="3" spans="1:3" x14ac:dyDescent="0.45">
      <c r="A3" t="s">
        <v>4</v>
      </c>
      <c r="B3">
        <v>600.00703811645508</v>
      </c>
      <c r="C3">
        <v>600.00703811645508</v>
      </c>
    </row>
    <row r="4" spans="1:3" x14ac:dyDescent="0.45">
      <c r="A4" t="s">
        <v>5</v>
      </c>
      <c r="B4">
        <v>10.915977001190186</v>
      </c>
      <c r="C4">
        <v>10.915977001190186</v>
      </c>
    </row>
    <row r="5" spans="1:3" x14ac:dyDescent="0.45">
      <c r="A5" t="s">
        <v>6</v>
      </c>
      <c r="B5">
        <v>9.7855868339538574</v>
      </c>
      <c r="C5">
        <v>9.7855868339538574</v>
      </c>
    </row>
    <row r="6" spans="1:3" x14ac:dyDescent="0.45">
      <c r="A6" t="s">
        <v>7</v>
      </c>
      <c r="B6">
        <v>399.50793099403381</v>
      </c>
      <c r="C6">
        <v>399.50793099403381</v>
      </c>
    </row>
    <row r="7" spans="1:3" x14ac:dyDescent="0.45">
      <c r="A7" t="s">
        <v>8</v>
      </c>
      <c r="B7">
        <v>105.08645606040955</v>
      </c>
      <c r="C7">
        <v>105.08645606040955</v>
      </c>
    </row>
    <row r="8" spans="1:3" x14ac:dyDescent="0.45">
      <c r="A8" t="s">
        <v>9</v>
      </c>
      <c r="B8">
        <v>3.4671881198883057</v>
      </c>
      <c r="C8">
        <v>3.4671881198883057</v>
      </c>
    </row>
    <row r="9" spans="1:3" x14ac:dyDescent="0.45">
      <c r="A9" t="s">
        <v>10</v>
      </c>
      <c r="B9">
        <v>600.00662899017334</v>
      </c>
      <c r="C9">
        <v>600.00662899017334</v>
      </c>
    </row>
    <row r="10" spans="1:3" x14ac:dyDescent="0.45">
      <c r="A10" t="s">
        <v>11</v>
      </c>
      <c r="B10">
        <v>450.00888395309448</v>
      </c>
      <c r="C10">
        <v>450.00888395309448</v>
      </c>
    </row>
    <row r="11" spans="1:3" x14ac:dyDescent="0.45">
      <c r="A11" t="s">
        <v>12</v>
      </c>
      <c r="B11">
        <v>66.980408906936646</v>
      </c>
      <c r="C11">
        <v>66.980408906936646</v>
      </c>
    </row>
    <row r="12" spans="1:3" x14ac:dyDescent="0.45">
      <c r="A12" t="s">
        <v>13</v>
      </c>
      <c r="B12">
        <v>600.00484991073608</v>
      </c>
      <c r="C12">
        <v>600.00484991073608</v>
      </c>
    </row>
    <row r="13" spans="1:3" x14ac:dyDescent="0.45">
      <c r="A13" t="s">
        <v>14</v>
      </c>
      <c r="B13">
        <v>600.00337481498718</v>
      </c>
      <c r="C13">
        <v>600.00337481498718</v>
      </c>
    </row>
    <row r="14" spans="1:3" x14ac:dyDescent="0.45">
      <c r="A14" t="s">
        <v>15</v>
      </c>
      <c r="B14">
        <v>243.78016400337219</v>
      </c>
      <c r="C14">
        <v>243.78016400337219</v>
      </c>
    </row>
    <row r="15" spans="1:3" x14ac:dyDescent="0.45">
      <c r="A15" t="s">
        <v>16</v>
      </c>
      <c r="B15">
        <v>600.00200414657593</v>
      </c>
      <c r="C15">
        <v>600.00200414657593</v>
      </c>
    </row>
    <row r="16" spans="1:3" x14ac:dyDescent="0.45">
      <c r="A16" t="s">
        <v>17</v>
      </c>
      <c r="B16">
        <v>89.102338075637817</v>
      </c>
      <c r="C16">
        <v>89.102338075637817</v>
      </c>
    </row>
    <row r="17" spans="1:3" x14ac:dyDescent="0.45">
      <c r="A17" t="s">
        <v>18</v>
      </c>
      <c r="B17">
        <v>123.97960686683655</v>
      </c>
      <c r="C17">
        <v>123.97960686683655</v>
      </c>
    </row>
    <row r="18" spans="1:3" x14ac:dyDescent="0.45">
      <c r="A18" t="s">
        <v>19</v>
      </c>
      <c r="B18">
        <v>90.810755014419556</v>
      </c>
      <c r="C18">
        <v>90.810755014419556</v>
      </c>
    </row>
    <row r="19" spans="1:3" x14ac:dyDescent="0.45">
      <c r="A19" t="s">
        <v>20</v>
      </c>
      <c r="B19">
        <v>73.838406085968018</v>
      </c>
      <c r="C19">
        <v>73.838406085968018</v>
      </c>
    </row>
    <row r="20" spans="1:3" x14ac:dyDescent="0.45">
      <c r="A20" t="s">
        <v>21</v>
      </c>
      <c r="B20">
        <v>86.645426988601685</v>
      </c>
      <c r="C20">
        <v>86.645426988601685</v>
      </c>
    </row>
    <row r="21" spans="1:3" x14ac:dyDescent="0.45">
      <c r="A21" t="s">
        <v>22</v>
      </c>
      <c r="B21">
        <v>58.848572015762329</v>
      </c>
      <c r="C21">
        <v>58.848572015762329</v>
      </c>
    </row>
    <row r="22" spans="1:3" x14ac:dyDescent="0.45">
      <c r="A22" t="s">
        <v>23</v>
      </c>
      <c r="B22">
        <v>408.33926701545715</v>
      </c>
      <c r="C22">
        <v>408.33926701545715</v>
      </c>
    </row>
    <row r="23" spans="1:3" x14ac:dyDescent="0.45">
      <c r="A23" t="s">
        <v>24</v>
      </c>
      <c r="B23">
        <v>0.1767120361328125</v>
      </c>
      <c r="C23">
        <v>0.1767120361328125</v>
      </c>
    </row>
    <row r="24" spans="1:3" x14ac:dyDescent="0.45">
      <c r="A24" t="s">
        <v>25</v>
      </c>
      <c r="B24">
        <v>0.82294297218322754</v>
      </c>
      <c r="C24">
        <v>0.82294297218322754</v>
      </c>
    </row>
    <row r="25" spans="1:3" x14ac:dyDescent="0.45">
      <c r="A25" t="s">
        <v>26</v>
      </c>
      <c r="B25">
        <v>0.78950309753417969</v>
      </c>
      <c r="C25">
        <v>0.78950309753417969</v>
      </c>
    </row>
    <row r="26" spans="1:3" x14ac:dyDescent="0.45">
      <c r="A26" t="s">
        <v>27</v>
      </c>
      <c r="B26">
        <v>600.00128293037415</v>
      </c>
      <c r="C26">
        <v>600.00128293037415</v>
      </c>
    </row>
    <row r="27" spans="1:3" x14ac:dyDescent="0.45">
      <c r="A27" t="s">
        <v>28</v>
      </c>
      <c r="B27">
        <v>1.80159592628479</v>
      </c>
      <c r="C27">
        <v>1.80159592628479</v>
      </c>
    </row>
    <row r="28" spans="1:3" x14ac:dyDescent="0.45">
      <c r="A28" t="s">
        <v>29</v>
      </c>
      <c r="B28">
        <v>361.03063011169434</v>
      </c>
      <c r="C28">
        <v>361.03063011169434</v>
      </c>
    </row>
    <row r="29" spans="1:3" x14ac:dyDescent="0.45">
      <c r="A29" t="s">
        <v>30</v>
      </c>
      <c r="B29">
        <v>210.62600517272949</v>
      </c>
      <c r="C29">
        <v>210.62600517272949</v>
      </c>
    </row>
    <row r="30" spans="1:3" x14ac:dyDescent="0.45">
      <c r="A30" t="s">
        <v>31</v>
      </c>
      <c r="B30">
        <v>99.790318965911865</v>
      </c>
      <c r="C30">
        <v>99.790318965911865</v>
      </c>
    </row>
    <row r="31" spans="1:3" x14ac:dyDescent="0.45">
      <c r="A31" t="s">
        <v>32</v>
      </c>
      <c r="B31">
        <v>199.88601016998291</v>
      </c>
      <c r="C31">
        <v>199.88601016998291</v>
      </c>
    </row>
    <row r="32" spans="1:3" x14ac:dyDescent="0.45">
      <c r="A32" t="s">
        <v>33</v>
      </c>
      <c r="B32">
        <v>600.00449800491333</v>
      </c>
      <c r="C32">
        <v>600.00449800491333</v>
      </c>
    </row>
    <row r="33" spans="1:3" x14ac:dyDescent="0.45">
      <c r="A33" t="s">
        <v>34</v>
      </c>
      <c r="B33">
        <v>7.9115381240844727</v>
      </c>
      <c r="C33">
        <v>7.9115381240844727</v>
      </c>
    </row>
    <row r="34" spans="1:3" x14ac:dyDescent="0.45">
      <c r="A34" t="s">
        <v>35</v>
      </c>
      <c r="B34">
        <v>600.00488495826721</v>
      </c>
      <c r="C34">
        <v>600.00488495826721</v>
      </c>
    </row>
    <row r="35" spans="1:3" x14ac:dyDescent="0.45">
      <c r="A35" t="s">
        <v>36</v>
      </c>
      <c r="B35">
        <v>11.387347936630249</v>
      </c>
      <c r="C35">
        <v>11.387347936630249</v>
      </c>
    </row>
    <row r="36" spans="1:3" x14ac:dyDescent="0.45">
      <c r="A36" t="s">
        <v>37</v>
      </c>
      <c r="B36">
        <v>77.690142869949341</v>
      </c>
      <c r="C36">
        <v>77.690142869949341</v>
      </c>
    </row>
    <row r="37" spans="1:3" x14ac:dyDescent="0.45">
      <c r="A37" t="s">
        <v>38</v>
      </c>
      <c r="B37">
        <v>600.00493907928467</v>
      </c>
      <c r="C37">
        <v>600.00493907928467</v>
      </c>
    </row>
    <row r="38" spans="1:3" x14ac:dyDescent="0.45">
      <c r="A38" t="s">
        <v>39</v>
      </c>
      <c r="B38">
        <v>357.94364094734192</v>
      </c>
      <c r="C38">
        <v>357.94364094734192</v>
      </c>
    </row>
    <row r="39" spans="1:3" x14ac:dyDescent="0.45">
      <c r="A39" t="s">
        <v>40</v>
      </c>
      <c r="B39">
        <v>600.00264191627502</v>
      </c>
      <c r="C39">
        <v>600.00264191627502</v>
      </c>
    </row>
    <row r="40" spans="1:3" x14ac:dyDescent="0.45">
      <c r="A40" t="s">
        <v>41</v>
      </c>
      <c r="B40">
        <v>1.0529439449310303</v>
      </c>
      <c r="C40">
        <v>1.0529439449310303</v>
      </c>
    </row>
    <row r="41" spans="1:3" x14ac:dyDescent="0.45">
      <c r="A41" t="s">
        <v>42</v>
      </c>
      <c r="B41">
        <v>2.1557648181915283</v>
      </c>
      <c r="C41">
        <v>2.1557648181915283</v>
      </c>
    </row>
    <row r="42" spans="1:3" x14ac:dyDescent="0.45">
      <c r="A42" t="s">
        <v>43</v>
      </c>
      <c r="B42">
        <v>0.78775811195373535</v>
      </c>
      <c r="C42">
        <v>0.78775811195373535</v>
      </c>
    </row>
    <row r="43" spans="1:3" x14ac:dyDescent="0.45">
      <c r="A43" t="s">
        <v>44</v>
      </c>
      <c r="B43">
        <v>1.1222469806671143</v>
      </c>
      <c r="C43">
        <v>1.1222469806671143</v>
      </c>
    </row>
    <row r="44" spans="1:3" x14ac:dyDescent="0.45">
      <c r="A44" t="s">
        <v>45</v>
      </c>
      <c r="B44">
        <v>42.145021915435791</v>
      </c>
      <c r="C44">
        <v>42.145021915435791</v>
      </c>
    </row>
    <row r="45" spans="1:3" x14ac:dyDescent="0.45">
      <c r="A45" t="s">
        <v>46</v>
      </c>
      <c r="B45">
        <v>52.766669988632202</v>
      </c>
      <c r="C45">
        <v>52.766669988632202</v>
      </c>
    </row>
    <row r="46" spans="1:3" x14ac:dyDescent="0.45">
      <c r="A46" t="s">
        <v>47</v>
      </c>
      <c r="B46">
        <v>71.915448904037476</v>
      </c>
      <c r="C46">
        <v>71.915448904037476</v>
      </c>
    </row>
    <row r="47" spans="1:3" x14ac:dyDescent="0.45">
      <c r="A47" t="s">
        <v>48</v>
      </c>
      <c r="B47">
        <v>1.7973160743713379</v>
      </c>
      <c r="C47">
        <v>1.7973160743713379</v>
      </c>
    </row>
    <row r="48" spans="1:3" x14ac:dyDescent="0.45">
      <c r="A48" t="s">
        <v>49</v>
      </c>
      <c r="B48">
        <v>64.150496959686279</v>
      </c>
      <c r="C48">
        <v>64.150496959686279</v>
      </c>
    </row>
    <row r="49" spans="1:3" x14ac:dyDescent="0.45">
      <c r="A49" t="s">
        <v>50</v>
      </c>
      <c r="B49">
        <v>1.6815431118011475</v>
      </c>
      <c r="C49">
        <v>1.6815431118011475</v>
      </c>
    </row>
    <row r="50" spans="1:3" x14ac:dyDescent="0.45">
      <c r="A50" t="s">
        <v>51</v>
      </c>
      <c r="B50">
        <v>405.82186603546143</v>
      </c>
      <c r="C50">
        <v>405.82186603546143</v>
      </c>
    </row>
    <row r="51" spans="1:3" x14ac:dyDescent="0.45">
      <c r="A51" t="s">
        <v>52</v>
      </c>
      <c r="B51">
        <v>2.802711009979248</v>
      </c>
      <c r="C51">
        <v>2.802711009979248</v>
      </c>
    </row>
    <row r="52" spans="1:3" x14ac:dyDescent="0.45">
      <c r="A52" t="s">
        <v>53</v>
      </c>
      <c r="B52">
        <v>3.7780671119689941</v>
      </c>
      <c r="C52">
        <v>3.7780671119689941</v>
      </c>
    </row>
    <row r="53" spans="1:3" x14ac:dyDescent="0.45">
      <c r="A53" t="s">
        <v>54</v>
      </c>
      <c r="B53">
        <v>2.4502460956573486</v>
      </c>
      <c r="C53">
        <v>2.4502460956573486</v>
      </c>
    </row>
    <row r="54" spans="1:3" x14ac:dyDescent="0.45">
      <c r="A54" t="s">
        <v>55</v>
      </c>
      <c r="B54">
        <v>600.1972599029541</v>
      </c>
      <c r="C54">
        <v>600.1972599029541</v>
      </c>
    </row>
    <row r="55" spans="1:3" x14ac:dyDescent="0.45">
      <c r="A55" t="s">
        <v>56</v>
      </c>
      <c r="B55">
        <v>600.00113010406494</v>
      </c>
      <c r="C55">
        <v>600.00113010406494</v>
      </c>
    </row>
    <row r="56" spans="1:3" x14ac:dyDescent="0.45">
      <c r="A56" t="s">
        <v>57</v>
      </c>
      <c r="B56">
        <v>469.18234705924988</v>
      </c>
      <c r="C56">
        <v>469.18234705924988</v>
      </c>
    </row>
    <row r="57" spans="1:3" x14ac:dyDescent="0.45">
      <c r="A57" t="s">
        <v>58</v>
      </c>
      <c r="B57">
        <v>0.87744498252868652</v>
      </c>
      <c r="C57">
        <v>0.87744498252868652</v>
      </c>
    </row>
    <row r="58" spans="1:3" x14ac:dyDescent="0.45">
      <c r="A58" t="s">
        <v>59</v>
      </c>
      <c r="B58">
        <v>0.89199399948120117</v>
      </c>
      <c r="C58">
        <v>0.89199399948120117</v>
      </c>
    </row>
    <row r="59" spans="1:3" x14ac:dyDescent="0.45">
      <c r="A59" t="s">
        <v>60</v>
      </c>
      <c r="B59">
        <v>1.2293009757995605</v>
      </c>
      <c r="C59">
        <v>1.2293009757995605</v>
      </c>
    </row>
    <row r="60" spans="1:3" x14ac:dyDescent="0.45">
      <c r="A60" t="s">
        <v>61</v>
      </c>
      <c r="B60">
        <v>1.708920955657959</v>
      </c>
      <c r="C60">
        <v>1.708920955657959</v>
      </c>
    </row>
    <row r="61" spans="1:3" x14ac:dyDescent="0.45">
      <c r="A61" t="s">
        <v>62</v>
      </c>
      <c r="B61">
        <v>8.2952609062194824</v>
      </c>
      <c r="C61">
        <v>8.2952609062194824</v>
      </c>
    </row>
    <row r="62" spans="1:3" x14ac:dyDescent="0.45">
      <c r="A62" t="s">
        <v>63</v>
      </c>
      <c r="B62">
        <v>0.66234087944030762</v>
      </c>
      <c r="C62">
        <v>0.66234087944030762</v>
      </c>
    </row>
    <row r="63" spans="1:3" x14ac:dyDescent="0.45">
      <c r="A63" t="s">
        <v>64</v>
      </c>
      <c r="B63">
        <v>391.68515110015869</v>
      </c>
      <c r="C63">
        <v>391.68515110015869</v>
      </c>
    </row>
    <row r="64" spans="1:3" x14ac:dyDescent="0.45">
      <c r="A64" t="s">
        <v>65</v>
      </c>
      <c r="B64">
        <v>600.00420498847961</v>
      </c>
      <c r="C64">
        <v>600.00420498847961</v>
      </c>
    </row>
    <row r="65" spans="1:3" x14ac:dyDescent="0.45">
      <c r="A65" t="s">
        <v>66</v>
      </c>
      <c r="B65">
        <v>600.00456309318542</v>
      </c>
      <c r="C65">
        <v>600.00456309318542</v>
      </c>
    </row>
    <row r="66" spans="1:3" x14ac:dyDescent="0.45">
      <c r="A66" t="s">
        <v>67</v>
      </c>
      <c r="B66">
        <v>48.664314985275269</v>
      </c>
      <c r="C66">
        <v>48.664314985275269</v>
      </c>
    </row>
    <row r="67" spans="1:3" x14ac:dyDescent="0.45">
      <c r="A67" t="s">
        <v>68</v>
      </c>
      <c r="B67">
        <v>600.00562691688538</v>
      </c>
      <c r="C67">
        <v>600.00562691688538</v>
      </c>
    </row>
    <row r="68" spans="1:3" x14ac:dyDescent="0.45">
      <c r="A68" t="s">
        <v>69</v>
      </c>
      <c r="B68">
        <v>600.0045759677887</v>
      </c>
      <c r="C68">
        <v>600.0045759677887</v>
      </c>
    </row>
    <row r="69" spans="1:3" x14ac:dyDescent="0.45">
      <c r="A69" t="s">
        <v>70</v>
      </c>
      <c r="B69">
        <v>600.00322699546814</v>
      </c>
      <c r="C69">
        <v>600.00322699546814</v>
      </c>
    </row>
    <row r="70" spans="1:3" x14ac:dyDescent="0.45">
      <c r="A70" t="s">
        <v>71</v>
      </c>
      <c r="B70">
        <v>1.5710430145263672</v>
      </c>
      <c r="C70">
        <v>1.5710430145263672</v>
      </c>
    </row>
    <row r="71" spans="1:3" x14ac:dyDescent="0.45">
      <c r="A71" t="s">
        <v>72</v>
      </c>
      <c r="B71">
        <v>1.5004231929779053</v>
      </c>
      <c r="C71">
        <v>1.5004231929779053</v>
      </c>
    </row>
    <row r="72" spans="1:3" x14ac:dyDescent="0.45">
      <c r="A72" t="s">
        <v>73</v>
      </c>
      <c r="B72">
        <v>2.0772700309753418</v>
      </c>
      <c r="C72">
        <v>2.0772700309753418</v>
      </c>
    </row>
    <row r="73" spans="1:3" x14ac:dyDescent="0.45">
      <c r="A73" t="s">
        <v>74</v>
      </c>
      <c r="B73">
        <v>3.5973680019378662</v>
      </c>
      <c r="C73">
        <v>3.5973680019378662</v>
      </c>
    </row>
    <row r="74" spans="1:3" x14ac:dyDescent="0.45">
      <c r="A74" t="s">
        <v>75</v>
      </c>
      <c r="B74">
        <v>2.0975749492645264</v>
      </c>
      <c r="C74">
        <v>2.0975749492645264</v>
      </c>
    </row>
    <row r="75" spans="1:3" x14ac:dyDescent="0.45">
      <c r="A75" t="s">
        <v>76</v>
      </c>
      <c r="B75">
        <v>2.1622049808502197</v>
      </c>
      <c r="C75">
        <v>2.1622049808502197</v>
      </c>
    </row>
    <row r="76" spans="1:3" x14ac:dyDescent="0.45">
      <c r="A76" t="s">
        <v>77</v>
      </c>
      <c r="B76">
        <v>600.00448298454285</v>
      </c>
      <c r="C76">
        <v>600.00448298454285</v>
      </c>
    </row>
    <row r="77" spans="1:3" x14ac:dyDescent="0.45">
      <c r="A77" t="s">
        <v>78</v>
      </c>
      <c r="B77">
        <v>600.00234389305115</v>
      </c>
      <c r="C77">
        <v>600.00234389305115</v>
      </c>
    </row>
    <row r="78" spans="1:3" x14ac:dyDescent="0.45">
      <c r="A78" t="s">
        <v>79</v>
      </c>
      <c r="B78">
        <v>5.399522066116333</v>
      </c>
      <c r="C78">
        <v>5.399522066116333</v>
      </c>
    </row>
    <row r="79" spans="1:3" x14ac:dyDescent="0.45">
      <c r="A79" t="s">
        <v>80</v>
      </c>
      <c r="B79">
        <v>158.78544807434082</v>
      </c>
      <c r="C79">
        <v>158.78544807434082</v>
      </c>
    </row>
    <row r="80" spans="1:3" x14ac:dyDescent="0.45">
      <c r="A80" t="s">
        <v>81</v>
      </c>
      <c r="B80">
        <v>27.543037176132202</v>
      </c>
      <c r="C80">
        <v>27.543037176132202</v>
      </c>
    </row>
    <row r="81" spans="1:3" x14ac:dyDescent="0.45">
      <c r="A81" t="s">
        <v>82</v>
      </c>
      <c r="B81">
        <v>23.687546968460083</v>
      </c>
      <c r="C81">
        <v>23.687546968460083</v>
      </c>
    </row>
    <row r="82" spans="1:3" x14ac:dyDescent="0.45">
      <c r="A82" t="s">
        <v>83</v>
      </c>
      <c r="B82">
        <v>600.00274801254272</v>
      </c>
      <c r="C82">
        <v>600.00274801254272</v>
      </c>
    </row>
    <row r="83" spans="1:3" x14ac:dyDescent="0.45">
      <c r="A83" t="s">
        <v>84</v>
      </c>
      <c r="B83">
        <v>574.04647612571716</v>
      </c>
      <c r="C83">
        <v>574.04647612571716</v>
      </c>
    </row>
    <row r="84" spans="1:3" x14ac:dyDescent="0.45">
      <c r="A84" t="s">
        <v>85</v>
      </c>
      <c r="B84">
        <v>600.00070095062256</v>
      </c>
      <c r="C84">
        <v>600.00070095062256</v>
      </c>
    </row>
    <row r="85" spans="1:3" x14ac:dyDescent="0.45">
      <c r="A85" t="s">
        <v>86</v>
      </c>
      <c r="B85">
        <v>249.21730399131775</v>
      </c>
      <c r="C85">
        <v>249.21730399131775</v>
      </c>
    </row>
    <row r="86" spans="1:3" x14ac:dyDescent="0.45">
      <c r="A86" t="s">
        <v>87</v>
      </c>
      <c r="B86">
        <v>600.12027406692505</v>
      </c>
      <c r="C86">
        <v>600.12027406692505</v>
      </c>
    </row>
    <row r="87" spans="1:3" x14ac:dyDescent="0.45">
      <c r="A87" t="s">
        <v>88</v>
      </c>
      <c r="B87">
        <v>14.862200975418091</v>
      </c>
      <c r="C87">
        <v>14.862200975418091</v>
      </c>
    </row>
    <row r="88" spans="1:3" x14ac:dyDescent="0.45">
      <c r="A88" t="s">
        <v>89</v>
      </c>
      <c r="B88">
        <v>6.7701890468597412</v>
      </c>
      <c r="C88">
        <v>6.7701890468597412</v>
      </c>
    </row>
    <row r="89" spans="1:3" x14ac:dyDescent="0.45">
      <c r="A89" t="s">
        <v>90</v>
      </c>
      <c r="B89">
        <v>600.06576085090637</v>
      </c>
      <c r="C89">
        <v>600.06576085090637</v>
      </c>
    </row>
    <row r="90" spans="1:3" x14ac:dyDescent="0.45">
      <c r="A90" t="s">
        <v>91</v>
      </c>
      <c r="B90">
        <v>600.00256395339966</v>
      </c>
      <c r="C90">
        <v>600.00256395339966</v>
      </c>
    </row>
    <row r="91" spans="1:3" x14ac:dyDescent="0.45">
      <c r="A91" t="s">
        <v>92</v>
      </c>
      <c r="B91">
        <v>600.0023250579834</v>
      </c>
      <c r="C91">
        <v>600.0023250579834</v>
      </c>
    </row>
    <row r="92" spans="1:3" x14ac:dyDescent="0.45">
      <c r="A92" t="s">
        <v>93</v>
      </c>
      <c r="B92">
        <v>600.00392699241638</v>
      </c>
      <c r="C92">
        <v>600.00392699241638</v>
      </c>
    </row>
    <row r="93" spans="1:3" x14ac:dyDescent="0.45">
      <c r="A93" t="s">
        <v>94</v>
      </c>
      <c r="B93">
        <v>600.00016117095947</v>
      </c>
      <c r="C93">
        <v>600.00016117095947</v>
      </c>
    </row>
    <row r="94" spans="1:3" x14ac:dyDescent="0.45">
      <c r="A94" t="s">
        <v>95</v>
      </c>
      <c r="B94">
        <v>600.0012469291687</v>
      </c>
      <c r="C94">
        <v>600.0012469291687</v>
      </c>
    </row>
    <row r="95" spans="1:3" x14ac:dyDescent="0.45">
      <c r="A95" t="s">
        <v>96</v>
      </c>
      <c r="B95">
        <v>600.00461888313293</v>
      </c>
      <c r="C95">
        <v>600.00461888313293</v>
      </c>
    </row>
    <row r="96" spans="1:3" x14ac:dyDescent="0.45">
      <c r="A96" t="s">
        <v>97</v>
      </c>
      <c r="B96">
        <v>37.486289024353027</v>
      </c>
      <c r="C96">
        <v>37.486289024353027</v>
      </c>
    </row>
    <row r="97" spans="1:3" x14ac:dyDescent="0.45">
      <c r="A97" t="s">
        <v>98</v>
      </c>
      <c r="B97">
        <v>600.1654589176178</v>
      </c>
      <c r="C97">
        <v>600.1654589176178</v>
      </c>
    </row>
    <row r="98" spans="1:3" x14ac:dyDescent="0.45">
      <c r="A98" t="s">
        <v>99</v>
      </c>
      <c r="B98">
        <v>600.00160098075867</v>
      </c>
      <c r="C98">
        <v>600.00160098075867</v>
      </c>
    </row>
    <row r="99" spans="1:3" x14ac:dyDescent="0.45">
      <c r="A99" t="s">
        <v>100</v>
      </c>
      <c r="B99">
        <v>43.320418119430542</v>
      </c>
      <c r="C99">
        <v>43.320418119430542</v>
      </c>
    </row>
    <row r="100" spans="1:3" x14ac:dyDescent="0.45">
      <c r="A100" t="s">
        <v>101</v>
      </c>
      <c r="B100">
        <v>600.00389909744263</v>
      </c>
      <c r="C100">
        <v>600.00389909744263</v>
      </c>
    </row>
    <row r="101" spans="1:3" x14ac:dyDescent="0.45">
      <c r="A101" t="s">
        <v>102</v>
      </c>
      <c r="B101">
        <v>600.00496912002563</v>
      </c>
      <c r="C101">
        <v>600.00496912002563</v>
      </c>
    </row>
    <row r="102" spans="1:3" x14ac:dyDescent="0.45">
      <c r="A102" t="s">
        <v>103</v>
      </c>
      <c r="B102">
        <v>5.6673800945281982</v>
      </c>
      <c r="C102">
        <v>5.6673800945281982</v>
      </c>
    </row>
    <row r="103" spans="1:3" x14ac:dyDescent="0.45">
      <c r="A103" t="s">
        <v>104</v>
      </c>
      <c r="B103">
        <v>10.150254964828491</v>
      </c>
      <c r="C103">
        <v>10.150254964828491</v>
      </c>
    </row>
    <row r="104" spans="1:3" x14ac:dyDescent="0.45">
      <c r="A104" t="s">
        <v>105</v>
      </c>
      <c r="B104">
        <v>19.947128057479858</v>
      </c>
      <c r="C104">
        <v>19.947128057479858</v>
      </c>
    </row>
    <row r="105" spans="1:3" x14ac:dyDescent="0.45">
      <c r="A105" t="s">
        <v>106</v>
      </c>
      <c r="B105">
        <v>105.97600603103638</v>
      </c>
      <c r="C105">
        <v>105.97600603103638</v>
      </c>
    </row>
    <row r="106" spans="1:3" x14ac:dyDescent="0.45">
      <c r="A106" t="s">
        <v>107</v>
      </c>
      <c r="B106">
        <v>1.5966958999633789</v>
      </c>
      <c r="C106">
        <v>1.5966958999633789</v>
      </c>
    </row>
    <row r="107" spans="1:3" x14ac:dyDescent="0.45">
      <c r="A107" t="s">
        <v>108</v>
      </c>
      <c r="B107">
        <v>44.935367107391357</v>
      </c>
      <c r="C107">
        <v>44.935367107391357</v>
      </c>
    </row>
    <row r="108" spans="1:3" x14ac:dyDescent="0.45">
      <c r="A108" t="s">
        <v>109</v>
      </c>
      <c r="B108">
        <v>22.950435876846313</v>
      </c>
      <c r="C108">
        <v>22.950435876846313</v>
      </c>
    </row>
    <row r="109" spans="1:3" x14ac:dyDescent="0.45">
      <c r="A109" t="s">
        <v>110</v>
      </c>
      <c r="B109">
        <v>7.620995044708252</v>
      </c>
      <c r="C109">
        <v>7.620995044708252</v>
      </c>
    </row>
    <row r="110" spans="1:3" x14ac:dyDescent="0.45">
      <c r="A110" t="s">
        <v>111</v>
      </c>
      <c r="B110">
        <v>8.4450006484985352E-2</v>
      </c>
      <c r="C110">
        <v>8.4450006484985352E-2</v>
      </c>
    </row>
    <row r="111" spans="1:3" x14ac:dyDescent="0.45">
      <c r="A111" t="s">
        <v>112</v>
      </c>
      <c r="B111">
        <v>54.681500196456909</v>
      </c>
      <c r="C111">
        <v>54.681500196456909</v>
      </c>
    </row>
    <row r="112" spans="1:3" x14ac:dyDescent="0.45">
      <c r="A112" t="s">
        <v>113</v>
      </c>
      <c r="B112">
        <v>55.121700048446655</v>
      </c>
      <c r="C112">
        <v>55.121700048446655</v>
      </c>
    </row>
    <row r="113" spans="1:3" x14ac:dyDescent="0.45">
      <c r="A113" t="s">
        <v>114</v>
      </c>
      <c r="B113">
        <v>3.3166930675506592</v>
      </c>
      <c r="C113">
        <v>3.3166930675506592</v>
      </c>
    </row>
    <row r="114" spans="1:3" x14ac:dyDescent="0.45">
      <c r="A114" t="s">
        <v>115</v>
      </c>
      <c r="B114">
        <v>600.00719118118286</v>
      </c>
      <c r="C114">
        <v>600.00719118118286</v>
      </c>
    </row>
    <row r="115" spans="1:3" x14ac:dyDescent="0.45">
      <c r="A115" t="s">
        <v>116</v>
      </c>
      <c r="B115">
        <v>0.73697996139526367</v>
      </c>
      <c r="C115">
        <v>0.73697996139526367</v>
      </c>
    </row>
    <row r="116" spans="1:3" x14ac:dyDescent="0.45">
      <c r="A116" t="s">
        <v>117</v>
      </c>
      <c r="B116">
        <v>58.777665138244629</v>
      </c>
      <c r="C116">
        <v>58.777665138244629</v>
      </c>
    </row>
    <row r="117" spans="1:3" x14ac:dyDescent="0.45">
      <c r="A117" t="s">
        <v>118</v>
      </c>
      <c r="B117">
        <v>600.00577902793884</v>
      </c>
      <c r="C117">
        <v>600.00577902793884</v>
      </c>
    </row>
    <row r="118" spans="1:3" x14ac:dyDescent="0.45">
      <c r="A118" t="s">
        <v>119</v>
      </c>
      <c r="B118">
        <v>12.982614994049072</v>
      </c>
      <c r="C118">
        <v>12.982614994049072</v>
      </c>
    </row>
    <row r="119" spans="1:3" x14ac:dyDescent="0.45">
      <c r="A119" t="s">
        <v>120</v>
      </c>
      <c r="B119">
        <v>0.15867090225219727</v>
      </c>
      <c r="C119">
        <v>0.15867090225219727</v>
      </c>
    </row>
    <row r="120" spans="1:3" x14ac:dyDescent="0.45">
      <c r="A120" t="s">
        <v>121</v>
      </c>
      <c r="B120">
        <v>0.52088522911071777</v>
      </c>
      <c r="C120">
        <v>0.52088522911071777</v>
      </c>
    </row>
    <row r="121" spans="1:3" x14ac:dyDescent="0.45">
      <c r="A121" t="s">
        <v>122</v>
      </c>
      <c r="B121">
        <v>0.3806910514831543</v>
      </c>
      <c r="C121">
        <v>0.3806910514831543</v>
      </c>
    </row>
    <row r="122" spans="1:3" x14ac:dyDescent="0.45">
      <c r="A122" t="s">
        <v>123</v>
      </c>
      <c r="B122">
        <v>63.538861989974976</v>
      </c>
      <c r="C122">
        <v>63.538861989974976</v>
      </c>
    </row>
    <row r="123" spans="1:3" x14ac:dyDescent="0.45">
      <c r="A123" t="s">
        <v>124</v>
      </c>
      <c r="B123">
        <v>463.20811700820923</v>
      </c>
      <c r="C123">
        <v>463.20811700820923</v>
      </c>
    </row>
    <row r="124" spans="1:3" x14ac:dyDescent="0.45">
      <c r="A124" t="s">
        <v>125</v>
      </c>
      <c r="B124">
        <v>39.796469926834106</v>
      </c>
      <c r="C124">
        <v>39.796469926834106</v>
      </c>
    </row>
    <row r="125" spans="1:3" x14ac:dyDescent="0.45">
      <c r="A125" t="s">
        <v>126</v>
      </c>
      <c r="B125">
        <v>263.5659282207489</v>
      </c>
      <c r="C125">
        <v>263.5659282207489</v>
      </c>
    </row>
    <row r="126" spans="1:3" x14ac:dyDescent="0.45">
      <c r="A126" t="s">
        <v>127</v>
      </c>
      <c r="B126">
        <v>12.429828882217407</v>
      </c>
      <c r="C126">
        <v>12.429828882217407</v>
      </c>
    </row>
    <row r="127" spans="1:3" x14ac:dyDescent="0.45">
      <c r="A127" t="s">
        <v>128</v>
      </c>
      <c r="B127">
        <v>9.7320539951324463</v>
      </c>
      <c r="C127">
        <v>9.7320539951324463</v>
      </c>
    </row>
    <row r="128" spans="1:3" x14ac:dyDescent="0.45">
      <c r="A128" t="s">
        <v>129</v>
      </c>
      <c r="B128">
        <v>2.8412280082702637</v>
      </c>
      <c r="C128">
        <v>2.8412280082702637</v>
      </c>
    </row>
    <row r="129" spans="1:3" x14ac:dyDescent="0.45">
      <c r="A129" t="s">
        <v>130</v>
      </c>
      <c r="B129">
        <v>9.0012800693511963</v>
      </c>
      <c r="C129">
        <v>9.0012800693511963</v>
      </c>
    </row>
    <row r="130" spans="1:3" x14ac:dyDescent="0.45">
      <c r="A130" t="s">
        <v>131</v>
      </c>
      <c r="B130">
        <v>2.0510590076446533</v>
      </c>
      <c r="C130">
        <v>2.0510590076446533</v>
      </c>
    </row>
    <row r="131" spans="1:3" x14ac:dyDescent="0.45">
      <c r="A131" t="s">
        <v>132</v>
      </c>
      <c r="B131">
        <v>0.92418003082275391</v>
      </c>
      <c r="C131">
        <v>0.92418003082275391</v>
      </c>
    </row>
    <row r="132" spans="1:3" x14ac:dyDescent="0.45">
      <c r="A132" t="s">
        <v>133</v>
      </c>
      <c r="B132">
        <v>134.28170680999756</v>
      </c>
      <c r="C132">
        <v>134.28170680999756</v>
      </c>
    </row>
    <row r="133" spans="1:3" x14ac:dyDescent="0.45">
      <c r="A133" t="s">
        <v>134</v>
      </c>
      <c r="B133">
        <v>119.55609393119812</v>
      </c>
      <c r="C133">
        <v>119.55609393119812</v>
      </c>
    </row>
    <row r="134" spans="1:3" x14ac:dyDescent="0.45">
      <c r="A134" t="s">
        <v>135</v>
      </c>
      <c r="B134">
        <v>9.1988480091094971</v>
      </c>
      <c r="C134">
        <v>9.1988480091094971</v>
      </c>
    </row>
    <row r="135" spans="1:3" x14ac:dyDescent="0.45">
      <c r="A135" t="s">
        <v>136</v>
      </c>
      <c r="B135">
        <v>4.4796688556671143</v>
      </c>
      <c r="C135">
        <v>4.4796688556671143</v>
      </c>
    </row>
    <row r="136" spans="1:3" x14ac:dyDescent="0.45">
      <c r="A136" t="s">
        <v>137</v>
      </c>
      <c r="B136">
        <v>317.65099787712097</v>
      </c>
      <c r="C136">
        <v>317.65099787712097</v>
      </c>
    </row>
    <row r="137" spans="1:3" x14ac:dyDescent="0.45">
      <c r="A137" t="s">
        <v>138</v>
      </c>
      <c r="B137">
        <v>42.319550037384033</v>
      </c>
      <c r="C137">
        <v>42.319550037384033</v>
      </c>
    </row>
    <row r="138" spans="1:3" x14ac:dyDescent="0.45">
      <c r="A138" t="s">
        <v>139</v>
      </c>
      <c r="B138">
        <v>5.2526900768280029</v>
      </c>
      <c r="C138">
        <v>5.2526900768280029</v>
      </c>
    </row>
    <row r="139" spans="1:3" x14ac:dyDescent="0.45">
      <c r="A139" t="s">
        <v>140</v>
      </c>
      <c r="B139">
        <v>600.1951470375061</v>
      </c>
      <c r="C139">
        <v>600.1951470375061</v>
      </c>
    </row>
    <row r="140" spans="1:3" x14ac:dyDescent="0.45">
      <c r="A140" t="s">
        <v>141</v>
      </c>
      <c r="B140">
        <v>600.01929879188538</v>
      </c>
      <c r="C140">
        <v>600.01929879188538</v>
      </c>
    </row>
    <row r="141" spans="1:3" x14ac:dyDescent="0.45">
      <c r="A141" t="s">
        <v>142</v>
      </c>
      <c r="B141">
        <v>6.6774659156799316</v>
      </c>
      <c r="C141">
        <v>6.6774659156799316</v>
      </c>
    </row>
    <row r="142" spans="1:3" x14ac:dyDescent="0.45">
      <c r="A142" t="s">
        <v>143</v>
      </c>
      <c r="B142">
        <v>7.3060920238494873</v>
      </c>
      <c r="C142">
        <v>7.3060920238494873</v>
      </c>
    </row>
    <row r="143" spans="1:3" x14ac:dyDescent="0.45">
      <c r="A143" t="s">
        <v>144</v>
      </c>
      <c r="B143">
        <v>3.2380571365356445</v>
      </c>
      <c r="C143">
        <v>3.2380571365356445</v>
      </c>
    </row>
    <row r="144" spans="1:3" x14ac:dyDescent="0.45">
      <c r="A144" t="s">
        <v>145</v>
      </c>
      <c r="B144">
        <v>600.00510382652283</v>
      </c>
      <c r="C144">
        <v>600.00510382652283</v>
      </c>
    </row>
    <row r="145" spans="1:3" x14ac:dyDescent="0.45">
      <c r="A145" t="s">
        <v>146</v>
      </c>
      <c r="B145">
        <v>174.35764193534851</v>
      </c>
      <c r="C145">
        <v>174.35764193534851</v>
      </c>
    </row>
    <row r="146" spans="1:3" x14ac:dyDescent="0.45">
      <c r="A146" t="s">
        <v>147</v>
      </c>
      <c r="B146">
        <v>2.3454759120941162</v>
      </c>
      <c r="C146">
        <v>2.3454759120941162</v>
      </c>
    </row>
    <row r="147" spans="1:3" x14ac:dyDescent="0.45">
      <c r="A147" t="s">
        <v>148</v>
      </c>
      <c r="B147">
        <v>600.00091791152954</v>
      </c>
      <c r="C147">
        <v>600.00091791152954</v>
      </c>
    </row>
    <row r="148" spans="1:3" x14ac:dyDescent="0.45">
      <c r="A148" t="s">
        <v>149</v>
      </c>
      <c r="B148">
        <v>600.00185608863831</v>
      </c>
      <c r="C148">
        <v>600.00185608863831</v>
      </c>
    </row>
    <row r="149" spans="1:3" x14ac:dyDescent="0.45">
      <c r="A149" t="s">
        <v>150</v>
      </c>
      <c r="B149">
        <v>600.00645995140076</v>
      </c>
      <c r="C149">
        <v>600.00645995140076</v>
      </c>
    </row>
    <row r="150" spans="1:3" x14ac:dyDescent="0.45">
      <c r="A150" t="s">
        <v>151</v>
      </c>
      <c r="B150">
        <v>600.00225496292114</v>
      </c>
      <c r="C150">
        <v>600.00225496292114</v>
      </c>
    </row>
    <row r="151" spans="1:3" x14ac:dyDescent="0.45">
      <c r="A151" t="s">
        <v>152</v>
      </c>
      <c r="B151">
        <v>527.30860710144043</v>
      </c>
      <c r="C151">
        <v>527.30860710144043</v>
      </c>
    </row>
    <row r="152" spans="1:3" x14ac:dyDescent="0.45">
      <c r="A152" t="s">
        <v>153</v>
      </c>
      <c r="B152">
        <v>483.4299328327179</v>
      </c>
      <c r="C152">
        <v>483.4299328327179</v>
      </c>
    </row>
    <row r="153" spans="1:3" x14ac:dyDescent="0.45">
      <c r="A153" t="s">
        <v>154</v>
      </c>
      <c r="B153">
        <v>202.20479488372803</v>
      </c>
      <c r="C153">
        <v>202.20479488372803</v>
      </c>
    </row>
    <row r="154" spans="1:3" x14ac:dyDescent="0.45">
      <c r="A154" t="s">
        <v>155</v>
      </c>
      <c r="B154">
        <v>135.56674194335938</v>
      </c>
      <c r="C154">
        <v>135.56674194335938</v>
      </c>
    </row>
    <row r="155" spans="1:3" x14ac:dyDescent="0.45">
      <c r="A155" t="s">
        <v>156</v>
      </c>
      <c r="B155">
        <v>179.40538096427917</v>
      </c>
      <c r="C155">
        <v>179.40538096427917</v>
      </c>
    </row>
    <row r="156" spans="1:3" x14ac:dyDescent="0.45">
      <c r="A156" t="s">
        <v>157</v>
      </c>
      <c r="B156">
        <v>600.00015497207642</v>
      </c>
      <c r="C156">
        <v>600.00015497207642</v>
      </c>
    </row>
    <row r="157" spans="1:3" x14ac:dyDescent="0.45">
      <c r="A157" t="s">
        <v>158</v>
      </c>
      <c r="B157">
        <v>501.23794484138489</v>
      </c>
      <c r="C157">
        <v>501.23794484138489</v>
      </c>
    </row>
    <row r="158" spans="1:3" x14ac:dyDescent="0.45">
      <c r="A158" t="s">
        <v>159</v>
      </c>
      <c r="B158">
        <v>600.29105710983276</v>
      </c>
      <c r="C158">
        <v>600.29105710983276</v>
      </c>
    </row>
    <row r="159" spans="1:3" x14ac:dyDescent="0.45">
      <c r="A159" t="s">
        <v>160</v>
      </c>
      <c r="B159">
        <v>600.00081086158752</v>
      </c>
      <c r="C159">
        <v>600.00081086158752</v>
      </c>
    </row>
    <row r="160" spans="1:3" x14ac:dyDescent="0.45">
      <c r="A160" t="s">
        <v>161</v>
      </c>
      <c r="B160">
        <v>600.00263905525208</v>
      </c>
      <c r="C160">
        <v>600.00263905525208</v>
      </c>
    </row>
    <row r="161" spans="1:3" x14ac:dyDescent="0.45">
      <c r="A161" t="s">
        <v>162</v>
      </c>
      <c r="B161">
        <v>600.00343203544617</v>
      </c>
      <c r="C161">
        <v>600.00343203544617</v>
      </c>
    </row>
    <row r="162" spans="1:3" x14ac:dyDescent="0.45">
      <c r="A162" t="s">
        <v>163</v>
      </c>
      <c r="B162">
        <v>114.70562195777893</v>
      </c>
      <c r="C162">
        <v>114.70562195777893</v>
      </c>
    </row>
    <row r="163" spans="1:3" x14ac:dyDescent="0.45">
      <c r="A163" t="s">
        <v>164</v>
      </c>
      <c r="B163">
        <v>51.615051031112671</v>
      </c>
      <c r="C163">
        <v>51.615051031112671</v>
      </c>
    </row>
    <row r="164" spans="1:3" x14ac:dyDescent="0.45">
      <c r="A164" t="s">
        <v>165</v>
      </c>
      <c r="B164">
        <v>114.86144089698792</v>
      </c>
      <c r="C164">
        <v>114.86144089698792</v>
      </c>
    </row>
    <row r="165" spans="1:3" x14ac:dyDescent="0.45">
      <c r="A165" t="s">
        <v>166</v>
      </c>
      <c r="B165">
        <v>159.2557110786438</v>
      </c>
      <c r="C165">
        <v>159.2557110786438</v>
      </c>
    </row>
    <row r="166" spans="1:3" x14ac:dyDescent="0.45">
      <c r="A166" t="s">
        <v>167</v>
      </c>
      <c r="B166">
        <v>359.13153600692749</v>
      </c>
      <c r="C166">
        <v>359.13153600692749</v>
      </c>
    </row>
    <row r="167" spans="1:3" x14ac:dyDescent="0.45">
      <c r="A167" t="s">
        <v>168</v>
      </c>
      <c r="B167">
        <v>81.485804796218872</v>
      </c>
      <c r="C167">
        <v>81.485804796218872</v>
      </c>
    </row>
    <row r="168" spans="1:3" x14ac:dyDescent="0.45">
      <c r="A168" t="s">
        <v>169</v>
      </c>
      <c r="B168">
        <v>600.00417017936707</v>
      </c>
      <c r="C168">
        <v>600.00417017936707</v>
      </c>
    </row>
    <row r="169" spans="1:3" x14ac:dyDescent="0.45">
      <c r="A169" t="s">
        <v>170</v>
      </c>
      <c r="B169">
        <v>600.00455617904663</v>
      </c>
      <c r="C169">
        <v>600.00455617904663</v>
      </c>
    </row>
    <row r="170" spans="1:3" x14ac:dyDescent="0.45">
      <c r="A170" t="s">
        <v>171</v>
      </c>
      <c r="B170">
        <v>2.934952974319458</v>
      </c>
      <c r="C170">
        <v>2.934952974319458</v>
      </c>
    </row>
    <row r="171" spans="1:3" x14ac:dyDescent="0.45">
      <c r="A171" t="s">
        <v>172</v>
      </c>
      <c r="B171">
        <v>308.73994183540344</v>
      </c>
      <c r="C171">
        <v>308.73994183540344</v>
      </c>
    </row>
    <row r="172" spans="1:3" x14ac:dyDescent="0.45">
      <c r="A172" t="s">
        <v>173</v>
      </c>
      <c r="B172">
        <v>12.226747989654541</v>
      </c>
      <c r="C172">
        <v>12.226747989654541</v>
      </c>
    </row>
    <row r="173" spans="1:3" x14ac:dyDescent="0.45">
      <c r="A173" t="s">
        <v>174</v>
      </c>
      <c r="B173">
        <v>10.292080879211426</v>
      </c>
      <c r="C173">
        <v>10.292080879211426</v>
      </c>
    </row>
    <row r="174" spans="1:3" x14ac:dyDescent="0.45">
      <c r="A174" t="s">
        <v>175</v>
      </c>
      <c r="B174">
        <v>1.1698338985443115</v>
      </c>
      <c r="C174">
        <v>1.1698338985443115</v>
      </c>
    </row>
    <row r="175" spans="1:3" x14ac:dyDescent="0.45">
      <c r="A175" t="s">
        <v>176</v>
      </c>
      <c r="B175">
        <v>18.205184936523438</v>
      </c>
      <c r="C175">
        <v>18.205184936523438</v>
      </c>
    </row>
    <row r="176" spans="1:3" x14ac:dyDescent="0.45">
      <c r="A176" t="s">
        <v>177</v>
      </c>
      <c r="B176">
        <v>14.492363214492798</v>
      </c>
      <c r="C176">
        <v>14.492363214492798</v>
      </c>
    </row>
    <row r="177" spans="1:3" x14ac:dyDescent="0.45">
      <c r="A177" t="s">
        <v>178</v>
      </c>
      <c r="B177">
        <v>13.356060028076172</v>
      </c>
      <c r="C177">
        <v>13.356060028076172</v>
      </c>
    </row>
    <row r="178" spans="1:3" x14ac:dyDescent="0.45">
      <c r="A178" t="s">
        <v>179</v>
      </c>
      <c r="B178">
        <v>522.55506992340088</v>
      </c>
      <c r="C178">
        <v>522.55506992340088</v>
      </c>
    </row>
    <row r="179" spans="1:3" x14ac:dyDescent="0.45">
      <c r="A179" t="s">
        <v>180</v>
      </c>
      <c r="B179">
        <v>6.7231519222259521</v>
      </c>
      <c r="C179">
        <v>6.7231519222259521</v>
      </c>
    </row>
    <row r="180" spans="1:3" x14ac:dyDescent="0.45">
      <c r="A180" t="s">
        <v>181</v>
      </c>
      <c r="B180">
        <v>266.51686000823975</v>
      </c>
      <c r="C180">
        <v>266.51686000823975</v>
      </c>
    </row>
    <row r="181" spans="1:3" x14ac:dyDescent="0.45">
      <c r="A181" t="s">
        <v>182</v>
      </c>
      <c r="B181">
        <v>5.2556819915771484</v>
      </c>
      <c r="C181">
        <v>5.2556819915771484</v>
      </c>
    </row>
    <row r="182" spans="1:3" x14ac:dyDescent="0.45">
      <c r="A182" t="s">
        <v>183</v>
      </c>
      <c r="B182">
        <v>5.432049036026001</v>
      </c>
      <c r="C182">
        <v>5.432049036026001</v>
      </c>
    </row>
    <row r="183" spans="1:3" x14ac:dyDescent="0.45">
      <c r="A183" t="s">
        <v>184</v>
      </c>
      <c r="B183">
        <v>265.92775702476501</v>
      </c>
      <c r="C183">
        <v>265.92775702476501</v>
      </c>
    </row>
    <row r="184" spans="1:3" x14ac:dyDescent="0.45">
      <c r="A184" t="s">
        <v>185</v>
      </c>
      <c r="B184">
        <v>5.0871360301971436</v>
      </c>
      <c r="C184">
        <v>5.0871360301971436</v>
      </c>
    </row>
    <row r="185" spans="1:3" x14ac:dyDescent="0.45">
      <c r="A185" t="s">
        <v>186</v>
      </c>
      <c r="B185">
        <v>600.00068402290344</v>
      </c>
      <c r="C185">
        <v>600.00068402290344</v>
      </c>
    </row>
    <row r="186" spans="1:3" x14ac:dyDescent="0.45">
      <c r="A186" t="s">
        <v>187</v>
      </c>
      <c r="B186">
        <v>180.33240795135498</v>
      </c>
      <c r="C186">
        <v>180.33240795135498</v>
      </c>
    </row>
    <row r="187" spans="1:3" x14ac:dyDescent="0.45">
      <c r="A187" t="s">
        <v>188</v>
      </c>
      <c r="B187">
        <v>530.26072812080383</v>
      </c>
      <c r="C187">
        <v>530.26072812080383</v>
      </c>
    </row>
    <row r="188" spans="1:3" x14ac:dyDescent="0.45">
      <c r="A188" t="s">
        <v>189</v>
      </c>
      <c r="B188">
        <v>1.1918668746948242</v>
      </c>
      <c r="C188">
        <v>1.1918668746948242</v>
      </c>
    </row>
    <row r="189" spans="1:3" x14ac:dyDescent="0.45">
      <c r="A189" t="s">
        <v>190</v>
      </c>
      <c r="B189">
        <v>2.7135660648345947</v>
      </c>
      <c r="C189">
        <v>2.7135660648345947</v>
      </c>
    </row>
    <row r="190" spans="1:3" x14ac:dyDescent="0.45">
      <c r="A190" t="s">
        <v>191</v>
      </c>
      <c r="B190">
        <v>2.0722122192382813</v>
      </c>
      <c r="C190">
        <v>2.0722122192382813</v>
      </c>
    </row>
    <row r="191" spans="1:3" x14ac:dyDescent="0.45">
      <c r="A191" t="s">
        <v>192</v>
      </c>
      <c r="B191">
        <v>1.8124990463256836</v>
      </c>
      <c r="C191">
        <v>1.8124990463256836</v>
      </c>
    </row>
    <row r="192" spans="1:3" x14ac:dyDescent="0.45">
      <c r="A192" t="s">
        <v>193</v>
      </c>
      <c r="B192">
        <v>1.9833049774169922</v>
      </c>
      <c r="C192">
        <v>1.9833049774169922</v>
      </c>
    </row>
    <row r="193" spans="1:3" x14ac:dyDescent="0.45">
      <c r="A193" t="s">
        <v>194</v>
      </c>
      <c r="B193">
        <v>1.0384001731872559</v>
      </c>
      <c r="C193">
        <v>1.0384001731872559</v>
      </c>
    </row>
    <row r="194" spans="1:3" x14ac:dyDescent="0.45">
      <c r="A194" t="s">
        <v>195</v>
      </c>
      <c r="B194">
        <v>25.397213935852051</v>
      </c>
      <c r="C194">
        <v>25.397213935852051</v>
      </c>
    </row>
    <row r="195" spans="1:3" x14ac:dyDescent="0.45">
      <c r="A195" t="s">
        <v>196</v>
      </c>
      <c r="B195">
        <v>24.187726020812988</v>
      </c>
      <c r="C195">
        <v>24.187726020812988</v>
      </c>
    </row>
    <row r="196" spans="1:3" x14ac:dyDescent="0.45">
      <c r="A196" t="s">
        <v>197</v>
      </c>
      <c r="B196">
        <v>2.2068710327148438</v>
      </c>
      <c r="C196">
        <v>2.2068710327148438</v>
      </c>
    </row>
    <row r="197" spans="1:3" x14ac:dyDescent="0.45">
      <c r="A197" t="s">
        <v>198</v>
      </c>
      <c r="B197">
        <v>27.491873979568481</v>
      </c>
      <c r="C197">
        <v>27.491873979568481</v>
      </c>
    </row>
    <row r="198" spans="1:3" x14ac:dyDescent="0.45">
      <c r="A198" t="s">
        <v>199</v>
      </c>
      <c r="B198">
        <v>26.791998863220215</v>
      </c>
      <c r="C198">
        <v>26.791998863220215</v>
      </c>
    </row>
    <row r="199" spans="1:3" x14ac:dyDescent="0.45">
      <c r="A199" t="s">
        <v>200</v>
      </c>
      <c r="B199">
        <v>5.4853520393371582</v>
      </c>
      <c r="C199">
        <v>5.4853520393371582</v>
      </c>
    </row>
    <row r="200" spans="1:3" x14ac:dyDescent="0.45">
      <c r="A200" t="s">
        <v>201</v>
      </c>
      <c r="B200">
        <v>600.0035719871521</v>
      </c>
      <c r="C200">
        <v>600.0035719871521</v>
      </c>
    </row>
    <row r="201" spans="1:3" x14ac:dyDescent="0.45">
      <c r="A201" t="s">
        <v>202</v>
      </c>
      <c r="B201">
        <v>67.004534006118774</v>
      </c>
      <c r="C201">
        <v>67.004534006118774</v>
      </c>
    </row>
    <row r="202" spans="1:3" x14ac:dyDescent="0.45">
      <c r="A202" t="s">
        <v>203</v>
      </c>
      <c r="B202">
        <v>8.9609508514404297</v>
      </c>
      <c r="C202">
        <v>8.9609508514404297</v>
      </c>
    </row>
    <row r="203" spans="1:3" x14ac:dyDescent="0.45">
      <c r="A203" t="s">
        <v>204</v>
      </c>
      <c r="B203">
        <v>14.66938304901123</v>
      </c>
      <c r="C203">
        <v>14.66938304901123</v>
      </c>
    </row>
    <row r="204" spans="1:3" x14ac:dyDescent="0.45">
      <c r="A204" t="s">
        <v>205</v>
      </c>
      <c r="B204">
        <v>5.7563760280609131</v>
      </c>
      <c r="C204">
        <v>5.7563760280609131</v>
      </c>
    </row>
    <row r="205" spans="1:3" x14ac:dyDescent="0.45">
      <c r="A205" t="s">
        <v>206</v>
      </c>
      <c r="B205">
        <v>600.00020480155945</v>
      </c>
      <c r="C205">
        <v>600.00020480155945</v>
      </c>
    </row>
    <row r="206" spans="1:3" x14ac:dyDescent="0.45">
      <c r="A206" t="s">
        <v>207</v>
      </c>
      <c r="B206">
        <v>144.39668083190918</v>
      </c>
      <c r="C206">
        <v>144.39668083190918</v>
      </c>
    </row>
    <row r="207" spans="1:3" x14ac:dyDescent="0.45">
      <c r="A207" t="s">
        <v>208</v>
      </c>
      <c r="B207">
        <v>457.88333106040955</v>
      </c>
      <c r="C207">
        <v>457.88333106040955</v>
      </c>
    </row>
    <row r="208" spans="1:3" x14ac:dyDescent="0.45">
      <c r="A208" t="s">
        <v>209</v>
      </c>
      <c r="B208">
        <v>15.173067808151245</v>
      </c>
      <c r="C208">
        <v>15.173067808151245</v>
      </c>
    </row>
    <row r="209" spans="1:3" x14ac:dyDescent="0.45">
      <c r="A209" t="s">
        <v>210</v>
      </c>
      <c r="B209">
        <v>153.36179399490356</v>
      </c>
      <c r="C209">
        <v>153.36179399490356</v>
      </c>
    </row>
    <row r="210" spans="1:3" x14ac:dyDescent="0.45">
      <c r="A210" t="s">
        <v>211</v>
      </c>
      <c r="B210">
        <v>241.91369915008545</v>
      </c>
      <c r="C210">
        <v>241.91369915008545</v>
      </c>
    </row>
    <row r="211" spans="1:3" x14ac:dyDescent="0.45">
      <c r="A211" t="s">
        <v>212</v>
      </c>
      <c r="B211">
        <v>211.47857904434204</v>
      </c>
      <c r="C211">
        <v>211.47857904434204</v>
      </c>
    </row>
    <row r="212" spans="1:3" x14ac:dyDescent="0.45">
      <c r="A212" t="s">
        <v>213</v>
      </c>
      <c r="B212">
        <v>224.4879469871521</v>
      </c>
      <c r="C212">
        <v>224.4879469871521</v>
      </c>
    </row>
    <row r="213" spans="1:3" x14ac:dyDescent="0.45">
      <c r="A213" t="s">
        <v>214</v>
      </c>
      <c r="B213">
        <v>1.9590661525726318</v>
      </c>
      <c r="C213">
        <v>1.9590661525726318</v>
      </c>
    </row>
    <row r="214" spans="1:3" x14ac:dyDescent="0.45">
      <c r="A214" t="s">
        <v>215</v>
      </c>
      <c r="B214">
        <v>0.30128002166748047</v>
      </c>
      <c r="C214">
        <v>0.30128002166748047</v>
      </c>
    </row>
    <row r="215" spans="1:3" x14ac:dyDescent="0.45">
      <c r="A215" t="s">
        <v>216</v>
      </c>
      <c r="B215">
        <v>0.40085911750793457</v>
      </c>
      <c r="C215">
        <v>0.40085911750793457</v>
      </c>
    </row>
    <row r="216" spans="1:3" x14ac:dyDescent="0.45">
      <c r="A216" t="s">
        <v>217</v>
      </c>
      <c r="B216">
        <v>2.4846079349517822</v>
      </c>
      <c r="C216">
        <v>2.4846079349517822</v>
      </c>
    </row>
    <row r="217" spans="1:3" x14ac:dyDescent="0.45">
      <c r="A217" t="s">
        <v>218</v>
      </c>
      <c r="B217">
        <v>3.3702480792999268</v>
      </c>
      <c r="C217">
        <v>3.3702480792999268</v>
      </c>
    </row>
    <row r="218" spans="1:3" x14ac:dyDescent="0.45">
      <c r="A218" t="s">
        <v>219</v>
      </c>
      <c r="B218">
        <v>2.1203629970550537</v>
      </c>
      <c r="C218">
        <v>2.1203629970550537</v>
      </c>
    </row>
    <row r="219" spans="1:3" x14ac:dyDescent="0.45">
      <c r="A219" t="s">
        <v>220</v>
      </c>
      <c r="B219">
        <v>55.882821083068848</v>
      </c>
      <c r="C219">
        <v>55.882821083068848</v>
      </c>
    </row>
    <row r="220" spans="1:3" x14ac:dyDescent="0.45">
      <c r="A220" t="s">
        <v>221</v>
      </c>
      <c r="B220">
        <v>7.184736967086792</v>
      </c>
      <c r="C220">
        <v>7.184736967086792</v>
      </c>
    </row>
    <row r="221" spans="1:3" x14ac:dyDescent="0.45">
      <c r="A221" t="s">
        <v>222</v>
      </c>
      <c r="B221">
        <v>3.5043108463287354</v>
      </c>
      <c r="C221">
        <v>3.5043108463287354</v>
      </c>
    </row>
    <row r="222" spans="1:3" x14ac:dyDescent="0.45">
      <c r="A222" t="s">
        <v>223</v>
      </c>
      <c r="B222">
        <v>10.962887048721313</v>
      </c>
      <c r="C222">
        <v>10.962887048721313</v>
      </c>
    </row>
    <row r="223" spans="1:3" x14ac:dyDescent="0.45">
      <c r="A223" t="s">
        <v>224</v>
      </c>
      <c r="B223">
        <v>2.2795069217681885</v>
      </c>
      <c r="C223">
        <v>2.2795069217681885</v>
      </c>
    </row>
    <row r="224" spans="1:3" x14ac:dyDescent="0.45">
      <c r="A224" t="s">
        <v>225</v>
      </c>
      <c r="B224">
        <v>1.9944300651550293</v>
      </c>
      <c r="C224">
        <v>1.9944300651550293</v>
      </c>
    </row>
    <row r="225" spans="1:3" x14ac:dyDescent="0.45">
      <c r="A225" t="s">
        <v>226</v>
      </c>
      <c r="B225">
        <v>4.423043966293335</v>
      </c>
      <c r="C225">
        <v>4.423043966293335</v>
      </c>
    </row>
    <row r="226" spans="1:3" x14ac:dyDescent="0.45">
      <c r="A226" t="s">
        <v>227</v>
      </c>
      <c r="B226">
        <v>40.848654985427856</v>
      </c>
      <c r="C226">
        <v>40.848654985427856</v>
      </c>
    </row>
    <row r="227" spans="1:3" x14ac:dyDescent="0.45">
      <c r="A227" t="s">
        <v>228</v>
      </c>
      <c r="B227">
        <v>25.447890043258667</v>
      </c>
      <c r="C227">
        <v>25.447890043258667</v>
      </c>
    </row>
    <row r="228" spans="1:3" x14ac:dyDescent="0.45">
      <c r="A228" t="s">
        <v>229</v>
      </c>
      <c r="B228">
        <v>24.757382869720459</v>
      </c>
      <c r="C228">
        <v>24.757382869720459</v>
      </c>
    </row>
    <row r="229" spans="1:3" x14ac:dyDescent="0.45">
      <c r="A229" t="s">
        <v>230</v>
      </c>
      <c r="B229">
        <v>107.08373808860779</v>
      </c>
      <c r="C229">
        <v>107.08373808860779</v>
      </c>
    </row>
    <row r="230" spans="1:3" x14ac:dyDescent="0.45">
      <c r="A230" t="s">
        <v>231</v>
      </c>
      <c r="B230">
        <v>3.7950160503387451</v>
      </c>
      <c r="C230">
        <v>3.7950160503387451</v>
      </c>
    </row>
    <row r="231" spans="1:3" x14ac:dyDescent="0.45">
      <c r="A231" t="s">
        <v>232</v>
      </c>
      <c r="B231">
        <v>95.842234134674072</v>
      </c>
      <c r="C231">
        <v>95.842234134674072</v>
      </c>
    </row>
    <row r="232" spans="1:3" x14ac:dyDescent="0.45">
      <c r="A232" t="s">
        <v>233</v>
      </c>
      <c r="B232">
        <v>3.9028470516204834</v>
      </c>
      <c r="C232">
        <v>3.9028470516204834</v>
      </c>
    </row>
    <row r="233" spans="1:3" x14ac:dyDescent="0.45">
      <c r="A233" t="s">
        <v>234</v>
      </c>
      <c r="B233">
        <v>4.2135038375854492</v>
      </c>
      <c r="C233">
        <v>4.2135038375854492</v>
      </c>
    </row>
    <row r="234" spans="1:3" x14ac:dyDescent="0.45">
      <c r="A234" t="s">
        <v>235</v>
      </c>
      <c r="B234">
        <v>253.63778185844421</v>
      </c>
      <c r="C234">
        <v>253.63778185844421</v>
      </c>
    </row>
    <row r="235" spans="1:3" x14ac:dyDescent="0.45">
      <c r="A235" t="s">
        <v>236</v>
      </c>
      <c r="B235">
        <v>133.8153829574585</v>
      </c>
      <c r="C235">
        <v>133.8153829574585</v>
      </c>
    </row>
    <row r="236" spans="1:3" x14ac:dyDescent="0.45">
      <c r="A236" t="s">
        <v>237</v>
      </c>
      <c r="B236">
        <v>600.00236201286316</v>
      </c>
      <c r="C236">
        <v>600.00236201286316</v>
      </c>
    </row>
    <row r="237" spans="1:3" x14ac:dyDescent="0.45">
      <c r="A237" t="s">
        <v>238</v>
      </c>
      <c r="B237">
        <v>152.02278614044189</v>
      </c>
      <c r="C237">
        <v>152.02278614044189</v>
      </c>
    </row>
    <row r="238" spans="1:3" x14ac:dyDescent="0.45">
      <c r="A238" t="s">
        <v>239</v>
      </c>
      <c r="B238">
        <v>600.00307512283325</v>
      </c>
      <c r="C238">
        <v>600.00307512283325</v>
      </c>
    </row>
    <row r="239" spans="1:3" x14ac:dyDescent="0.45">
      <c r="A239" t="s">
        <v>240</v>
      </c>
      <c r="B239">
        <v>600.00309991836548</v>
      </c>
      <c r="C239">
        <v>600.00309991836548</v>
      </c>
    </row>
    <row r="240" spans="1:3" x14ac:dyDescent="0.45">
      <c r="A240" t="s">
        <v>241</v>
      </c>
      <c r="B240">
        <v>0.92760205268859863</v>
      </c>
      <c r="C240">
        <v>0.92760205268859863</v>
      </c>
    </row>
    <row r="241" spans="1:3" x14ac:dyDescent="0.45">
      <c r="A241" t="s">
        <v>242</v>
      </c>
      <c r="B241">
        <v>18.105472803115845</v>
      </c>
      <c r="C241">
        <v>18.105472803115845</v>
      </c>
    </row>
    <row r="242" spans="1:3" x14ac:dyDescent="0.45">
      <c r="A242" t="s">
        <v>243</v>
      </c>
      <c r="B242">
        <v>65.29350209236145</v>
      </c>
      <c r="C242">
        <v>65.29350209236145</v>
      </c>
    </row>
    <row r="243" spans="1:3" x14ac:dyDescent="0.45">
      <c r="A243" t="s">
        <v>244</v>
      </c>
      <c r="B243">
        <v>0.4831390380859375</v>
      </c>
      <c r="C243">
        <v>0.4831390380859375</v>
      </c>
    </row>
    <row r="244" spans="1:3" x14ac:dyDescent="0.45">
      <c r="A244" t="s">
        <v>245</v>
      </c>
      <c r="B244">
        <v>0.26288700103759766</v>
      </c>
      <c r="C244">
        <v>0.26288700103759766</v>
      </c>
    </row>
    <row r="245" spans="1:3" x14ac:dyDescent="0.45">
      <c r="A245" t="s">
        <v>246</v>
      </c>
      <c r="B245">
        <v>36.293833017349243</v>
      </c>
      <c r="C245">
        <v>36.293833017349243</v>
      </c>
    </row>
    <row r="246" spans="1:3" x14ac:dyDescent="0.45">
      <c r="A246" t="s">
        <v>247</v>
      </c>
      <c r="B246">
        <v>10.413793087005615</v>
      </c>
      <c r="C246">
        <v>10.413793087005615</v>
      </c>
    </row>
    <row r="247" spans="1:3" x14ac:dyDescent="0.45">
      <c r="A247" t="s">
        <v>248</v>
      </c>
      <c r="B247">
        <v>78.198858022689819</v>
      </c>
      <c r="C247">
        <v>78.198858022689819</v>
      </c>
    </row>
    <row r="248" spans="1:3" x14ac:dyDescent="0.45">
      <c r="A248" t="s">
        <v>249</v>
      </c>
      <c r="B248">
        <v>24.861380815505981</v>
      </c>
      <c r="C248">
        <v>24.861380815505981</v>
      </c>
    </row>
    <row r="249" spans="1:3" x14ac:dyDescent="0.45">
      <c r="A249" t="s">
        <v>250</v>
      </c>
      <c r="B249">
        <v>12.631576061248779</v>
      </c>
      <c r="C249">
        <v>12.631576061248779</v>
      </c>
    </row>
    <row r="250" spans="1:3" x14ac:dyDescent="0.45">
      <c r="A250" t="s">
        <v>251</v>
      </c>
      <c r="B250">
        <v>18.767342805862427</v>
      </c>
      <c r="C250">
        <v>18.767342805862427</v>
      </c>
    </row>
    <row r="251" spans="1:3" x14ac:dyDescent="0.45">
      <c r="A251" t="s">
        <v>252</v>
      </c>
      <c r="B251">
        <v>46.326600790023804</v>
      </c>
      <c r="C251">
        <v>46.326600790023804</v>
      </c>
    </row>
    <row r="252" spans="1:3" x14ac:dyDescent="0.45">
      <c r="A252" t="s">
        <v>253</v>
      </c>
      <c r="B252">
        <v>29.684367895126343</v>
      </c>
      <c r="C252">
        <v>29.684367895126343</v>
      </c>
    </row>
    <row r="253" spans="1:3" x14ac:dyDescent="0.45">
      <c r="A253" t="s">
        <v>254</v>
      </c>
      <c r="B253">
        <v>6.6703579425811768</v>
      </c>
      <c r="C253">
        <v>6.6703579425811768</v>
      </c>
    </row>
    <row r="254" spans="1:3" x14ac:dyDescent="0.45">
      <c r="A254" t="s">
        <v>255</v>
      </c>
      <c r="B254">
        <v>31.754511117935181</v>
      </c>
      <c r="C254">
        <v>31.754511117935181</v>
      </c>
    </row>
    <row r="255" spans="1:3" x14ac:dyDescent="0.45">
      <c r="A255" t="s">
        <v>256</v>
      </c>
      <c r="B255">
        <v>36.727617025375366</v>
      </c>
      <c r="C255">
        <v>36.727617025375366</v>
      </c>
    </row>
    <row r="256" spans="1:3" x14ac:dyDescent="0.45">
      <c r="A256" t="s">
        <v>257</v>
      </c>
      <c r="B256">
        <v>6.4717979431152344</v>
      </c>
      <c r="C256">
        <v>6.4717979431152344</v>
      </c>
    </row>
    <row r="257" spans="1:3" x14ac:dyDescent="0.45">
      <c r="A257" t="s">
        <v>258</v>
      </c>
      <c r="B257">
        <v>85.097312211990356</v>
      </c>
      <c r="C257">
        <v>85.097312211990356</v>
      </c>
    </row>
    <row r="258" spans="1:3" x14ac:dyDescent="0.45">
      <c r="A258" t="s">
        <v>259</v>
      </c>
      <c r="B258">
        <v>316.6482310295105</v>
      </c>
      <c r="C258">
        <v>316.6482310295105</v>
      </c>
    </row>
    <row r="259" spans="1:3" x14ac:dyDescent="0.45">
      <c r="A259" t="s">
        <v>260</v>
      </c>
      <c r="B259">
        <v>600.00316905975342</v>
      </c>
      <c r="C259">
        <v>600.00316905975342</v>
      </c>
    </row>
    <row r="260" spans="1:3" x14ac:dyDescent="0.45">
      <c r="A260" t="s">
        <v>261</v>
      </c>
      <c r="B260">
        <v>291.89016318321228</v>
      </c>
      <c r="C260">
        <v>291.89016318321228</v>
      </c>
    </row>
    <row r="261" spans="1:3" x14ac:dyDescent="0.45">
      <c r="A261" t="s">
        <v>262</v>
      </c>
      <c r="B261">
        <v>600.0037841796875</v>
      </c>
      <c r="C261">
        <v>600.0037841796875</v>
      </c>
    </row>
    <row r="262" spans="1:3" x14ac:dyDescent="0.45">
      <c r="A262" t="s">
        <v>263</v>
      </c>
      <c r="B262">
        <v>323.20604586601257</v>
      </c>
      <c r="C262">
        <v>323.20604586601257</v>
      </c>
    </row>
    <row r="263" spans="1:3" x14ac:dyDescent="0.45">
      <c r="A263" t="s">
        <v>264</v>
      </c>
      <c r="B263">
        <v>600.00436210632324</v>
      </c>
      <c r="C263">
        <v>600.00436210632324</v>
      </c>
    </row>
    <row r="264" spans="1:3" x14ac:dyDescent="0.45">
      <c r="A264" t="s">
        <v>265</v>
      </c>
      <c r="B264">
        <v>600.00007605552673</v>
      </c>
      <c r="C264">
        <v>600.00007605552673</v>
      </c>
    </row>
    <row r="265" spans="1:3" x14ac:dyDescent="0.45">
      <c r="A265" t="s">
        <v>266</v>
      </c>
      <c r="B265">
        <v>600.00436091423035</v>
      </c>
      <c r="C265">
        <v>600.00436091423035</v>
      </c>
    </row>
    <row r="266" spans="1:3" x14ac:dyDescent="0.45">
      <c r="A266" t="s">
        <v>267</v>
      </c>
      <c r="B266">
        <v>600.00167512893677</v>
      </c>
      <c r="C266">
        <v>600.00167512893677</v>
      </c>
    </row>
    <row r="267" spans="1:3" x14ac:dyDescent="0.45">
      <c r="A267" t="s">
        <v>268</v>
      </c>
      <c r="B267">
        <v>600.00049591064453</v>
      </c>
      <c r="C267">
        <v>600.00049591064453</v>
      </c>
    </row>
    <row r="268" spans="1:3" x14ac:dyDescent="0.45">
      <c r="A268" t="s">
        <v>269</v>
      </c>
      <c r="B268">
        <v>600.0050961971283</v>
      </c>
      <c r="C268">
        <v>600.0050961971283</v>
      </c>
    </row>
    <row r="269" spans="1:3" x14ac:dyDescent="0.45">
      <c r="A269" t="s">
        <v>270</v>
      </c>
      <c r="B269">
        <v>357.00530219078064</v>
      </c>
      <c r="C269">
        <v>357.00530219078064</v>
      </c>
    </row>
    <row r="270" spans="1:3" x14ac:dyDescent="0.45">
      <c r="A270" t="s">
        <v>271</v>
      </c>
      <c r="B270">
        <v>600.00521302223206</v>
      </c>
      <c r="C270">
        <v>600.00521302223206</v>
      </c>
    </row>
    <row r="271" spans="1:3" x14ac:dyDescent="0.45">
      <c r="A271" t="s">
        <v>272</v>
      </c>
      <c r="B271">
        <v>600.00514388084412</v>
      </c>
      <c r="C271">
        <v>600.00514388084412</v>
      </c>
    </row>
    <row r="272" spans="1:3" x14ac:dyDescent="0.45">
      <c r="A272" t="s">
        <v>273</v>
      </c>
      <c r="B272">
        <v>600.00350904464722</v>
      </c>
      <c r="C272">
        <v>600.00350904464722</v>
      </c>
    </row>
    <row r="273" spans="1:3" x14ac:dyDescent="0.45">
      <c r="A273" t="s">
        <v>274</v>
      </c>
      <c r="B273">
        <v>600.00373792648315</v>
      </c>
      <c r="C273">
        <v>600.00373792648315</v>
      </c>
    </row>
    <row r="274" spans="1:3" x14ac:dyDescent="0.45">
      <c r="A274" t="s">
        <v>275</v>
      </c>
      <c r="B274">
        <v>600.00360202789307</v>
      </c>
      <c r="C274">
        <v>600.00360202789307</v>
      </c>
    </row>
    <row r="275" spans="1:3" x14ac:dyDescent="0.45">
      <c r="A275" t="s">
        <v>276</v>
      </c>
      <c r="B275">
        <v>600.00000405311584</v>
      </c>
      <c r="C275">
        <v>600.00000405311584</v>
      </c>
    </row>
    <row r="276" spans="1:3" x14ac:dyDescent="0.45">
      <c r="A276" t="s">
        <v>277</v>
      </c>
      <c r="B276">
        <v>178.83507990837097</v>
      </c>
      <c r="C276">
        <v>178.83507990837097</v>
      </c>
    </row>
    <row r="277" spans="1:3" x14ac:dyDescent="0.45">
      <c r="A277" t="s">
        <v>278</v>
      </c>
      <c r="B277">
        <v>529.83709096908569</v>
      </c>
      <c r="C277">
        <v>529.83709096908569</v>
      </c>
    </row>
    <row r="278" spans="1:3" x14ac:dyDescent="0.45">
      <c r="A278" t="s">
        <v>279</v>
      </c>
      <c r="B278">
        <v>27.814985036849976</v>
      </c>
      <c r="C278">
        <v>27.814985036849976</v>
      </c>
    </row>
    <row r="279" spans="1:3" x14ac:dyDescent="0.45">
      <c r="A279" t="s">
        <v>280</v>
      </c>
      <c r="B279">
        <v>37.918842077255249</v>
      </c>
      <c r="C279">
        <v>37.918842077255249</v>
      </c>
    </row>
    <row r="280" spans="1:3" x14ac:dyDescent="0.45">
      <c r="A280" t="s">
        <v>281</v>
      </c>
      <c r="B280">
        <v>115.37392807006836</v>
      </c>
      <c r="C280">
        <v>115.37392807006836</v>
      </c>
    </row>
    <row r="281" spans="1:3" x14ac:dyDescent="0.45">
      <c r="A281" t="s">
        <v>282</v>
      </c>
      <c r="B281">
        <v>600.00471591949463</v>
      </c>
      <c r="C281">
        <v>600.00471591949463</v>
      </c>
    </row>
    <row r="282" spans="1:3" x14ac:dyDescent="0.45">
      <c r="A282" t="s">
        <v>283</v>
      </c>
      <c r="B282">
        <v>276.70916390419006</v>
      </c>
      <c r="C282">
        <v>276.70916390419006</v>
      </c>
    </row>
    <row r="283" spans="1:3" x14ac:dyDescent="0.45">
      <c r="A283" t="s">
        <v>284</v>
      </c>
      <c r="B283">
        <v>292.67828679084778</v>
      </c>
      <c r="C283">
        <v>292.67828679084778</v>
      </c>
    </row>
    <row r="284" spans="1:3" x14ac:dyDescent="0.45">
      <c r="A284" t="s">
        <v>285</v>
      </c>
      <c r="B284">
        <v>600.00322103500366</v>
      </c>
      <c r="C284">
        <v>600.00322103500366</v>
      </c>
    </row>
    <row r="285" spans="1:3" x14ac:dyDescent="0.45">
      <c r="A285" t="s">
        <v>286</v>
      </c>
      <c r="B285">
        <v>600.07341599464417</v>
      </c>
      <c r="C285">
        <v>600.07341599464417</v>
      </c>
    </row>
    <row r="286" spans="1:3" x14ac:dyDescent="0.45">
      <c r="A286" t="s">
        <v>287</v>
      </c>
      <c r="B286">
        <v>89.642589092254639</v>
      </c>
      <c r="C286">
        <v>89.642589092254639</v>
      </c>
    </row>
    <row r="287" spans="1:3" x14ac:dyDescent="0.45">
      <c r="A287" t="s">
        <v>288</v>
      </c>
      <c r="B287">
        <v>79.435075998306274</v>
      </c>
      <c r="C287">
        <v>79.435075998306274</v>
      </c>
    </row>
    <row r="288" spans="1:3" x14ac:dyDescent="0.45">
      <c r="A288" t="s">
        <v>289</v>
      </c>
      <c r="B288">
        <v>49.236809968948364</v>
      </c>
      <c r="C288">
        <v>49.236809968948364</v>
      </c>
    </row>
    <row r="289" spans="1:3" x14ac:dyDescent="0.45">
      <c r="A289" t="s">
        <v>290</v>
      </c>
      <c r="B289">
        <v>166.5940568447113</v>
      </c>
      <c r="C289">
        <v>166.5940568447113</v>
      </c>
    </row>
    <row r="290" spans="1:3" x14ac:dyDescent="0.45">
      <c r="A290" t="s">
        <v>291</v>
      </c>
      <c r="B290">
        <v>24.327174186706543</v>
      </c>
      <c r="C290">
        <v>24.327174186706543</v>
      </c>
    </row>
    <row r="291" spans="1:3" x14ac:dyDescent="0.45">
      <c r="A291" t="s">
        <v>292</v>
      </c>
      <c r="B291">
        <v>81.715434074401855</v>
      </c>
      <c r="C291">
        <v>81.715434074401855</v>
      </c>
    </row>
    <row r="292" spans="1:3" x14ac:dyDescent="0.45">
      <c r="A292" t="s">
        <v>293</v>
      </c>
      <c r="B292">
        <v>600.00340104103088</v>
      </c>
      <c r="C292">
        <v>600.00340104103088</v>
      </c>
    </row>
    <row r="293" spans="1:3" x14ac:dyDescent="0.45">
      <c r="A293" t="s">
        <v>294</v>
      </c>
      <c r="B293">
        <v>554.48125505447388</v>
      </c>
      <c r="C293">
        <v>554.48125505447388</v>
      </c>
    </row>
    <row r="294" spans="1:3" x14ac:dyDescent="0.45">
      <c r="A294" t="s">
        <v>295</v>
      </c>
      <c r="B294">
        <v>574.35311508178711</v>
      </c>
      <c r="C294">
        <v>574.35311508178711</v>
      </c>
    </row>
    <row r="295" spans="1:3" x14ac:dyDescent="0.45">
      <c r="A295" t="s">
        <v>296</v>
      </c>
      <c r="B295">
        <v>519.03266096115112</v>
      </c>
      <c r="C295">
        <v>519.03266096115112</v>
      </c>
    </row>
    <row r="296" spans="1:3" x14ac:dyDescent="0.45">
      <c r="A296" t="s">
        <v>297</v>
      </c>
      <c r="B296">
        <v>169.62386202812195</v>
      </c>
      <c r="C296">
        <v>169.62386202812195</v>
      </c>
    </row>
    <row r="297" spans="1:3" x14ac:dyDescent="0.45">
      <c r="A297" t="s">
        <v>298</v>
      </c>
      <c r="B297">
        <v>130.69572997093201</v>
      </c>
      <c r="C297">
        <v>130.69572997093201</v>
      </c>
    </row>
    <row r="298" spans="1:3" x14ac:dyDescent="0.45">
      <c r="A298" t="s">
        <v>299</v>
      </c>
      <c r="B298">
        <v>258.38125205039978</v>
      </c>
      <c r="C298">
        <v>258.38125205039978</v>
      </c>
    </row>
    <row r="299" spans="1:3" x14ac:dyDescent="0.45">
      <c r="A299" t="s">
        <v>300</v>
      </c>
      <c r="B299">
        <v>132.29657387733459</v>
      </c>
      <c r="C299">
        <v>132.29657387733459</v>
      </c>
    </row>
    <row r="300" spans="1:3" x14ac:dyDescent="0.45">
      <c r="A300" t="s">
        <v>301</v>
      </c>
      <c r="B300">
        <v>191.92120695114136</v>
      </c>
      <c r="C300">
        <v>191.92120695114136</v>
      </c>
    </row>
    <row r="301" spans="1:3" x14ac:dyDescent="0.45">
      <c r="A301" t="s">
        <v>302</v>
      </c>
      <c r="B301">
        <v>3.4248478412628174</v>
      </c>
      <c r="C301">
        <v>3.4248478412628174</v>
      </c>
    </row>
    <row r="302" spans="1:3" x14ac:dyDescent="0.45">
      <c r="A302" t="s">
        <v>303</v>
      </c>
      <c r="B302">
        <v>137.62180399894714</v>
      </c>
      <c r="C302">
        <v>137.62180399894714</v>
      </c>
    </row>
    <row r="303" spans="1:3" x14ac:dyDescent="0.45">
      <c r="A303" t="s">
        <v>304</v>
      </c>
      <c r="B303">
        <v>27.8664870262146</v>
      </c>
      <c r="C303">
        <v>27.8664870262146</v>
      </c>
    </row>
    <row r="304" spans="1:3" x14ac:dyDescent="0.45">
      <c r="A304" t="s">
        <v>305</v>
      </c>
      <c r="B304">
        <v>169.79795098304749</v>
      </c>
      <c r="C304">
        <v>169.79795098304749</v>
      </c>
    </row>
    <row r="305" spans="1:3" x14ac:dyDescent="0.45">
      <c r="A305" t="s">
        <v>306</v>
      </c>
      <c r="B305">
        <v>89.212729930877686</v>
      </c>
      <c r="C305">
        <v>89.212729930877686</v>
      </c>
    </row>
    <row r="306" spans="1:3" x14ac:dyDescent="0.45">
      <c r="A306" t="s">
        <v>307</v>
      </c>
      <c r="B306">
        <v>82.426683902740479</v>
      </c>
      <c r="C306">
        <v>82.426683902740479</v>
      </c>
    </row>
    <row r="307" spans="1:3" x14ac:dyDescent="0.45">
      <c r="A307" t="s">
        <v>308</v>
      </c>
      <c r="B307">
        <v>600.00069689750671</v>
      </c>
      <c r="C307">
        <v>600.00069689750671</v>
      </c>
    </row>
    <row r="308" spans="1:3" x14ac:dyDescent="0.45">
      <c r="A308" t="s">
        <v>309</v>
      </c>
      <c r="B308">
        <v>600.00648999214172</v>
      </c>
      <c r="C308">
        <v>600.00648999214172</v>
      </c>
    </row>
    <row r="309" spans="1:3" x14ac:dyDescent="0.45">
      <c r="A309" t="s">
        <v>310</v>
      </c>
      <c r="B309">
        <v>197.95633697509766</v>
      </c>
      <c r="C309">
        <v>197.95633697509766</v>
      </c>
    </row>
    <row r="310" spans="1:3" x14ac:dyDescent="0.45">
      <c r="A310" t="s">
        <v>311</v>
      </c>
      <c r="B310">
        <v>25.525493144989014</v>
      </c>
      <c r="C310">
        <v>25.525493144989014</v>
      </c>
    </row>
    <row r="311" spans="1:3" x14ac:dyDescent="0.45">
      <c r="A311" t="s">
        <v>312</v>
      </c>
      <c r="B311">
        <v>5.3050529956817627</v>
      </c>
      <c r="C311">
        <v>5.3050529956817627</v>
      </c>
    </row>
    <row r="312" spans="1:3" x14ac:dyDescent="0.45">
      <c r="A312" t="s">
        <v>313</v>
      </c>
      <c r="B312">
        <v>121.99550890922546</v>
      </c>
      <c r="C312">
        <v>121.99550890922546</v>
      </c>
    </row>
    <row r="313" spans="1:3" x14ac:dyDescent="0.45">
      <c r="A313" t="s">
        <v>314</v>
      </c>
      <c r="B313">
        <v>38.226590156555176</v>
      </c>
      <c r="C313">
        <v>38.226590156555176</v>
      </c>
    </row>
    <row r="314" spans="1:3" x14ac:dyDescent="0.45">
      <c r="A314" t="s">
        <v>315</v>
      </c>
      <c r="B314">
        <v>600.00216722488403</v>
      </c>
      <c r="C314">
        <v>600.00216722488403</v>
      </c>
    </row>
    <row r="315" spans="1:3" x14ac:dyDescent="0.45">
      <c r="A315" t="s">
        <v>316</v>
      </c>
      <c r="B315">
        <v>600.00173711776733</v>
      </c>
      <c r="C315">
        <v>600.00173711776733</v>
      </c>
    </row>
    <row r="316" spans="1:3" x14ac:dyDescent="0.45">
      <c r="A316" t="s">
        <v>317</v>
      </c>
      <c r="B316">
        <v>600.00018811225891</v>
      </c>
      <c r="C316">
        <v>600.00018811225891</v>
      </c>
    </row>
    <row r="317" spans="1:3" x14ac:dyDescent="0.45">
      <c r="A317" t="s">
        <v>318</v>
      </c>
      <c r="B317">
        <v>600.00443291664124</v>
      </c>
      <c r="C317">
        <v>600.00443291664124</v>
      </c>
    </row>
    <row r="318" spans="1:3" x14ac:dyDescent="0.45">
      <c r="A318" t="s">
        <v>319</v>
      </c>
      <c r="B318">
        <v>600.00384306907654</v>
      </c>
      <c r="C318">
        <v>600.00384306907654</v>
      </c>
    </row>
    <row r="319" spans="1:3" x14ac:dyDescent="0.45">
      <c r="A319" t="s">
        <v>320</v>
      </c>
      <c r="B319">
        <v>600.00603222846985</v>
      </c>
      <c r="C319">
        <v>600.00603222846985</v>
      </c>
    </row>
    <row r="320" spans="1:3" x14ac:dyDescent="0.45">
      <c r="A320" t="s">
        <v>321</v>
      </c>
      <c r="B320">
        <v>600.00197911262512</v>
      </c>
      <c r="C320">
        <v>600.00197911262512</v>
      </c>
    </row>
    <row r="321" spans="1:3" x14ac:dyDescent="0.45">
      <c r="A321" t="s">
        <v>322</v>
      </c>
      <c r="B321">
        <v>600.00051188468933</v>
      </c>
      <c r="C321">
        <v>600.00051188468933</v>
      </c>
    </row>
    <row r="322" spans="1:3" x14ac:dyDescent="0.45">
      <c r="A322" t="s">
        <v>323</v>
      </c>
      <c r="B322">
        <v>11.275972127914429</v>
      </c>
      <c r="C322">
        <v>11.275972127914429</v>
      </c>
    </row>
    <row r="323" spans="1:3" x14ac:dyDescent="0.45">
      <c r="A323" t="s">
        <v>324</v>
      </c>
      <c r="B323">
        <v>600.00057482719421</v>
      </c>
      <c r="C323">
        <v>600.00057482719421</v>
      </c>
    </row>
    <row r="324" spans="1:3" x14ac:dyDescent="0.45">
      <c r="A324" t="s">
        <v>325</v>
      </c>
      <c r="B324">
        <v>0.1886439323425293</v>
      </c>
      <c r="C324">
        <v>0.1886439323425293</v>
      </c>
    </row>
    <row r="325" spans="1:3" x14ac:dyDescent="0.45">
      <c r="A325" t="s">
        <v>326</v>
      </c>
      <c r="B325">
        <v>0.1237640380859375</v>
      </c>
      <c r="C325">
        <v>0.1237640380859375</v>
      </c>
    </row>
    <row r="326" spans="1:3" x14ac:dyDescent="0.45">
      <c r="A326" t="s">
        <v>327</v>
      </c>
      <c r="B326">
        <v>0.19486689567565918</v>
      </c>
      <c r="C326">
        <v>0.19486689567565918</v>
      </c>
    </row>
    <row r="327" spans="1:3" x14ac:dyDescent="0.45">
      <c r="A327" t="s">
        <v>328</v>
      </c>
      <c r="B327">
        <v>440.59616708755493</v>
      </c>
      <c r="C327">
        <v>440.59616708755493</v>
      </c>
    </row>
    <row r="328" spans="1:3" x14ac:dyDescent="0.45">
      <c r="A328" t="s">
        <v>329</v>
      </c>
      <c r="B328">
        <v>237.73955011367798</v>
      </c>
      <c r="C328">
        <v>237.73955011367798</v>
      </c>
    </row>
    <row r="329" spans="1:3" x14ac:dyDescent="0.45">
      <c r="A329" t="s">
        <v>330</v>
      </c>
      <c r="B329">
        <v>600.00364899635315</v>
      </c>
      <c r="C329">
        <v>600.00364899635315</v>
      </c>
    </row>
    <row r="330" spans="1:3" x14ac:dyDescent="0.45">
      <c r="A330" t="s">
        <v>331</v>
      </c>
      <c r="B330">
        <v>599.64166593551636</v>
      </c>
      <c r="C330">
        <v>599.64166593551636</v>
      </c>
    </row>
    <row r="331" spans="1:3" x14ac:dyDescent="0.45">
      <c r="A331" t="s">
        <v>332</v>
      </c>
      <c r="B331">
        <v>51.070115804672241</v>
      </c>
      <c r="C331">
        <v>51.070115804672241</v>
      </c>
    </row>
    <row r="332" spans="1:3" x14ac:dyDescent="0.45">
      <c r="A332" t="s">
        <v>333</v>
      </c>
      <c r="B332">
        <v>419.83690905570984</v>
      </c>
      <c r="C332">
        <v>419.83690905570984</v>
      </c>
    </row>
    <row r="333" spans="1:3" x14ac:dyDescent="0.45">
      <c r="A333" t="s">
        <v>334</v>
      </c>
      <c r="B333">
        <v>498.71152901649475</v>
      </c>
      <c r="C333">
        <v>498.71152901649475</v>
      </c>
    </row>
    <row r="334" spans="1:3" x14ac:dyDescent="0.45">
      <c r="A334" t="s">
        <v>335</v>
      </c>
      <c r="B334">
        <v>600.00522303581238</v>
      </c>
      <c r="C334">
        <v>600.00522303581238</v>
      </c>
    </row>
    <row r="335" spans="1:3" x14ac:dyDescent="0.45">
      <c r="A335" t="s">
        <v>336</v>
      </c>
      <c r="B335">
        <v>600.00561594963074</v>
      </c>
      <c r="C335">
        <v>600.00561594963074</v>
      </c>
    </row>
    <row r="336" spans="1:3" x14ac:dyDescent="0.45">
      <c r="A336" t="s">
        <v>337</v>
      </c>
      <c r="B336">
        <v>600.00457406044006</v>
      </c>
      <c r="C336">
        <v>600.00457406044006</v>
      </c>
    </row>
    <row r="337" spans="1:3" x14ac:dyDescent="0.45">
      <c r="A337" t="s">
        <v>338</v>
      </c>
      <c r="B337">
        <v>554.3916220664978</v>
      </c>
      <c r="C337">
        <v>554.3916220664978</v>
      </c>
    </row>
    <row r="338" spans="1:3" x14ac:dyDescent="0.45">
      <c r="A338" t="s">
        <v>339</v>
      </c>
      <c r="B338">
        <v>600.00376510620117</v>
      </c>
      <c r="C338">
        <v>600.00376510620117</v>
      </c>
    </row>
    <row r="339" spans="1:3" x14ac:dyDescent="0.45">
      <c r="A339" t="s">
        <v>340</v>
      </c>
      <c r="B339">
        <v>207.08564901351929</v>
      </c>
      <c r="C339">
        <v>207.08564901351929</v>
      </c>
    </row>
    <row r="340" spans="1:3" x14ac:dyDescent="0.45">
      <c r="A340" t="s">
        <v>341</v>
      </c>
      <c r="B340">
        <v>108.315269947052</v>
      </c>
      <c r="C340">
        <v>108.315269947052</v>
      </c>
    </row>
    <row r="341" spans="1:3" x14ac:dyDescent="0.45">
      <c r="A341" t="s">
        <v>342</v>
      </c>
      <c r="B341">
        <v>600.0019199848175</v>
      </c>
      <c r="C341">
        <v>600.0019199848175</v>
      </c>
    </row>
    <row r="342" spans="1:3" x14ac:dyDescent="0.45">
      <c r="A342" t="s">
        <v>343</v>
      </c>
      <c r="B342">
        <v>2.6702308654785156</v>
      </c>
      <c r="C342">
        <v>2.6702308654785156</v>
      </c>
    </row>
    <row r="343" spans="1:3" x14ac:dyDescent="0.45">
      <c r="A343" t="s">
        <v>344</v>
      </c>
      <c r="B343">
        <v>14.884612083435059</v>
      </c>
      <c r="C343">
        <v>14.884612083435059</v>
      </c>
    </row>
    <row r="344" spans="1:3" x14ac:dyDescent="0.45">
      <c r="A344" t="s">
        <v>345</v>
      </c>
      <c r="B344">
        <v>600.00820899009705</v>
      </c>
      <c r="C344">
        <v>600.00820899009705</v>
      </c>
    </row>
    <row r="345" spans="1:3" x14ac:dyDescent="0.45">
      <c r="A345" t="s">
        <v>346</v>
      </c>
      <c r="B345">
        <v>56.200402975082397</v>
      </c>
      <c r="C345">
        <v>56.200402975082397</v>
      </c>
    </row>
    <row r="346" spans="1:3" x14ac:dyDescent="0.45">
      <c r="A346" t="s">
        <v>347</v>
      </c>
      <c r="B346">
        <v>9.9072611331939697</v>
      </c>
      <c r="C346">
        <v>9.9072611331939697</v>
      </c>
    </row>
    <row r="347" spans="1:3" x14ac:dyDescent="0.45">
      <c r="A347" t="s">
        <v>348</v>
      </c>
      <c r="B347">
        <v>21.902240991592407</v>
      </c>
      <c r="C347">
        <v>21.902240991592407</v>
      </c>
    </row>
    <row r="348" spans="1:3" x14ac:dyDescent="0.45">
      <c r="A348" t="s">
        <v>349</v>
      </c>
      <c r="B348">
        <v>600.00197219848633</v>
      </c>
      <c r="C348">
        <v>600.00197219848633</v>
      </c>
    </row>
    <row r="349" spans="1:3" x14ac:dyDescent="0.45">
      <c r="A349" t="s">
        <v>350</v>
      </c>
      <c r="B349">
        <v>1.2701878547668457</v>
      </c>
      <c r="C349">
        <v>1.2701878547668457</v>
      </c>
    </row>
    <row r="350" spans="1:3" x14ac:dyDescent="0.45">
      <c r="A350" t="s">
        <v>351</v>
      </c>
      <c r="B350">
        <v>303.27791380882263</v>
      </c>
      <c r="C350">
        <v>303.27791380882263</v>
      </c>
    </row>
    <row r="351" spans="1:3" x14ac:dyDescent="0.45">
      <c r="A351" t="s">
        <v>352</v>
      </c>
      <c r="B351">
        <v>600.00391602516174</v>
      </c>
      <c r="C351">
        <v>600.00391602516174</v>
      </c>
    </row>
    <row r="352" spans="1:3" x14ac:dyDescent="0.45">
      <c r="A352" t="s">
        <v>353</v>
      </c>
      <c r="B352">
        <v>600.00660300254822</v>
      </c>
      <c r="C352">
        <v>600.00660300254822</v>
      </c>
    </row>
    <row r="353" spans="1:3" x14ac:dyDescent="0.45">
      <c r="A353" t="s">
        <v>354</v>
      </c>
      <c r="B353">
        <v>374.56237101554871</v>
      </c>
      <c r="C353">
        <v>374.56237101554871</v>
      </c>
    </row>
    <row r="354" spans="1:3" x14ac:dyDescent="0.45">
      <c r="A354" t="s">
        <v>355</v>
      </c>
      <c r="B354">
        <v>125.43103504180908</v>
      </c>
      <c r="C354">
        <v>125.43103504180908</v>
      </c>
    </row>
    <row r="355" spans="1:3" x14ac:dyDescent="0.45">
      <c r="A355" t="s">
        <v>356</v>
      </c>
      <c r="B355">
        <v>2.6596550941467285</v>
      </c>
      <c r="C355">
        <v>2.6596550941467285</v>
      </c>
    </row>
    <row r="356" spans="1:3" x14ac:dyDescent="0.45">
      <c r="A356" t="s">
        <v>357</v>
      </c>
      <c r="B356">
        <v>43.759760856628418</v>
      </c>
      <c r="C356">
        <v>43.759760856628418</v>
      </c>
    </row>
    <row r="357" spans="1:3" x14ac:dyDescent="0.45">
      <c r="A357" t="s">
        <v>358</v>
      </c>
      <c r="B357">
        <v>41.436996936798096</v>
      </c>
      <c r="C357">
        <v>41.436996936798096</v>
      </c>
    </row>
    <row r="358" spans="1:3" x14ac:dyDescent="0.45">
      <c r="A358" t="s">
        <v>359</v>
      </c>
      <c r="B358">
        <v>218.42968606948853</v>
      </c>
      <c r="C358">
        <v>218.42968606948853</v>
      </c>
    </row>
    <row r="359" spans="1:3" x14ac:dyDescent="0.45">
      <c r="A359" t="s">
        <v>360</v>
      </c>
      <c r="B359">
        <v>600.20555710792542</v>
      </c>
      <c r="C359">
        <v>600.20555710792542</v>
      </c>
    </row>
    <row r="360" spans="1:3" x14ac:dyDescent="0.45">
      <c r="A360" t="s">
        <v>361</v>
      </c>
      <c r="B360">
        <v>600.00655293464661</v>
      </c>
      <c r="C360">
        <v>600.00655293464661</v>
      </c>
    </row>
    <row r="361" spans="1:3" x14ac:dyDescent="0.45">
      <c r="A361" t="s">
        <v>362</v>
      </c>
      <c r="B361">
        <v>600.00548791885376</v>
      </c>
      <c r="C361">
        <v>600.00548791885376</v>
      </c>
    </row>
    <row r="362" spans="1:3" x14ac:dyDescent="0.45">
      <c r="A362" t="s">
        <v>363</v>
      </c>
      <c r="B362">
        <v>600.0014820098877</v>
      </c>
      <c r="C362">
        <v>600.0014820098877</v>
      </c>
    </row>
    <row r="363" spans="1:3" x14ac:dyDescent="0.45">
      <c r="A363" t="s">
        <v>364</v>
      </c>
      <c r="B363">
        <v>600.00404715538025</v>
      </c>
      <c r="C363">
        <v>600.00404715538025</v>
      </c>
    </row>
    <row r="364" spans="1:3" x14ac:dyDescent="0.45">
      <c r="A364" t="s">
        <v>365</v>
      </c>
      <c r="B364">
        <v>600.0035228729248</v>
      </c>
      <c r="C364">
        <v>600.0035228729248</v>
      </c>
    </row>
    <row r="365" spans="1:3" x14ac:dyDescent="0.45">
      <c r="A365" t="s">
        <v>366</v>
      </c>
      <c r="B365">
        <v>305.06937098503113</v>
      </c>
      <c r="C365">
        <v>305.06937098503113</v>
      </c>
    </row>
    <row r="366" spans="1:3" x14ac:dyDescent="0.45">
      <c r="A366" t="s">
        <v>367</v>
      </c>
      <c r="B366">
        <v>458.18262481689453</v>
      </c>
      <c r="C366">
        <v>458.18262481689453</v>
      </c>
    </row>
    <row r="367" spans="1:3" x14ac:dyDescent="0.45">
      <c r="A367" t="s">
        <v>368</v>
      </c>
      <c r="B367">
        <v>169.02877187728882</v>
      </c>
      <c r="C367">
        <v>169.02877187728882</v>
      </c>
    </row>
    <row r="368" spans="1:3" x14ac:dyDescent="0.45">
      <c r="A368" t="s">
        <v>369</v>
      </c>
      <c r="B368">
        <v>85.612778902053833</v>
      </c>
      <c r="C368">
        <v>85.612778902053833</v>
      </c>
    </row>
    <row r="369" spans="1:3" x14ac:dyDescent="0.45">
      <c r="A369" t="s">
        <v>370</v>
      </c>
      <c r="B369">
        <v>219.26387310028076</v>
      </c>
      <c r="C369">
        <v>219.26387310028076</v>
      </c>
    </row>
    <row r="370" spans="1:3" x14ac:dyDescent="0.45">
      <c r="A370" t="s">
        <v>371</v>
      </c>
      <c r="B370">
        <v>600.00122690200806</v>
      </c>
      <c r="C370">
        <v>600.00122690200806</v>
      </c>
    </row>
    <row r="371" spans="1:3" x14ac:dyDescent="0.45">
      <c r="A371" t="s">
        <v>372</v>
      </c>
      <c r="B371">
        <v>52.172922849655151</v>
      </c>
      <c r="C371">
        <v>52.172922849655151</v>
      </c>
    </row>
    <row r="372" spans="1:3" x14ac:dyDescent="0.45">
      <c r="A372" t="s">
        <v>373</v>
      </c>
      <c r="B372">
        <v>10.674376010894775</v>
      </c>
      <c r="C372">
        <v>10.674376010894775</v>
      </c>
    </row>
    <row r="373" spans="1:3" x14ac:dyDescent="0.45">
      <c r="A373" t="s">
        <v>374</v>
      </c>
      <c r="B373">
        <v>254.21056890487671</v>
      </c>
      <c r="C373">
        <v>254.21056890487671</v>
      </c>
    </row>
    <row r="374" spans="1:3" x14ac:dyDescent="0.45">
      <c r="A374" t="s">
        <v>375</v>
      </c>
      <c r="B374">
        <v>600.00334191322327</v>
      </c>
      <c r="C374">
        <v>600.00334191322327</v>
      </c>
    </row>
    <row r="375" spans="1:3" x14ac:dyDescent="0.45">
      <c r="A375" t="s">
        <v>376</v>
      </c>
      <c r="B375">
        <v>8.6084058284759521</v>
      </c>
      <c r="C375">
        <v>8.6084058284759521</v>
      </c>
    </row>
    <row r="376" spans="1:3" x14ac:dyDescent="0.45">
      <c r="A376" t="s">
        <v>377</v>
      </c>
      <c r="B376">
        <v>12.990472078323364</v>
      </c>
      <c r="C376">
        <v>12.990472078323364</v>
      </c>
    </row>
    <row r="377" spans="1:3" x14ac:dyDescent="0.45">
      <c r="A377" t="s">
        <v>378</v>
      </c>
      <c r="B377">
        <v>62.63916802406311</v>
      </c>
      <c r="C377">
        <v>62.63916802406311</v>
      </c>
    </row>
    <row r="378" spans="1:3" x14ac:dyDescent="0.45">
      <c r="A378" t="s">
        <v>379</v>
      </c>
      <c r="B378">
        <v>14.143576145172119</v>
      </c>
      <c r="C378">
        <v>14.143576145172119</v>
      </c>
    </row>
    <row r="379" spans="1:3" x14ac:dyDescent="0.45">
      <c r="A379" t="s">
        <v>380</v>
      </c>
      <c r="B379">
        <v>7.5993661880493164</v>
      </c>
      <c r="C379">
        <v>7.5993661880493164</v>
      </c>
    </row>
    <row r="380" spans="1:3" x14ac:dyDescent="0.45">
      <c r="A380" t="s">
        <v>381</v>
      </c>
      <c r="B380">
        <v>600.00081396102905</v>
      </c>
      <c r="C380">
        <v>600.00081396102905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946-D2FD-428E-B455-C2B437746A4B}">
  <dimension ref="A1:C332"/>
  <sheetViews>
    <sheetView workbookViewId="0">
      <selection activeCell="B4" sqref="A4:B4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3.8776969909667969</v>
      </c>
      <c r="C2">
        <v>3.8776969909667969</v>
      </c>
    </row>
    <row r="3" spans="1:3" x14ac:dyDescent="0.45">
      <c r="A3" t="s">
        <v>4</v>
      </c>
      <c r="B3">
        <v>600.00620698928833</v>
      </c>
      <c r="C3">
        <v>600.00620698928833</v>
      </c>
    </row>
    <row r="4" spans="1:3" x14ac:dyDescent="0.45">
      <c r="A4" t="s">
        <v>382</v>
      </c>
      <c r="B4">
        <v>17.741013050079346</v>
      </c>
      <c r="C4">
        <v>17.741013050079346</v>
      </c>
    </row>
    <row r="5" spans="1:3" x14ac:dyDescent="0.45">
      <c r="A5" t="s">
        <v>5</v>
      </c>
      <c r="B5">
        <v>8.9225809574127197</v>
      </c>
      <c r="C5">
        <v>8.9225809574127197</v>
      </c>
    </row>
    <row r="6" spans="1:3" x14ac:dyDescent="0.45">
      <c r="A6" t="s">
        <v>6</v>
      </c>
      <c r="B6">
        <v>9.3927369117736816</v>
      </c>
      <c r="C6">
        <v>9.3927369117736816</v>
      </c>
    </row>
    <row r="7" spans="1:3" x14ac:dyDescent="0.45">
      <c r="A7" t="s">
        <v>7</v>
      </c>
      <c r="B7">
        <v>600.00255417823792</v>
      </c>
      <c r="C7">
        <v>600.00255417823792</v>
      </c>
    </row>
    <row r="8" spans="1:3" x14ac:dyDescent="0.45">
      <c r="A8" t="s">
        <v>8</v>
      </c>
      <c r="B8">
        <v>46.270771980285645</v>
      </c>
      <c r="C8">
        <v>46.270771980285645</v>
      </c>
    </row>
    <row r="9" spans="1:3" x14ac:dyDescent="0.45">
      <c r="A9" t="s">
        <v>9</v>
      </c>
      <c r="B9">
        <v>2.3779120445251465</v>
      </c>
      <c r="C9">
        <v>2.3779120445251465</v>
      </c>
    </row>
    <row r="10" spans="1:3" x14ac:dyDescent="0.45">
      <c r="A10" t="s">
        <v>10</v>
      </c>
      <c r="B10">
        <v>600.00000596046448</v>
      </c>
      <c r="C10">
        <v>600.00000596046448</v>
      </c>
    </row>
    <row r="11" spans="1:3" x14ac:dyDescent="0.45">
      <c r="A11" t="s">
        <v>11</v>
      </c>
      <c r="B11">
        <v>315.55682015419006</v>
      </c>
      <c r="C11">
        <v>315.55682015419006</v>
      </c>
    </row>
    <row r="12" spans="1:3" x14ac:dyDescent="0.45">
      <c r="A12" t="s">
        <v>13</v>
      </c>
      <c r="B12">
        <v>600.00568389892578</v>
      </c>
      <c r="C12">
        <v>600.00568389892578</v>
      </c>
    </row>
    <row r="13" spans="1:3" x14ac:dyDescent="0.45">
      <c r="A13" t="s">
        <v>14</v>
      </c>
      <c r="B13">
        <v>600.00465512275696</v>
      </c>
      <c r="C13">
        <v>600.00465512275696</v>
      </c>
    </row>
    <row r="14" spans="1:3" x14ac:dyDescent="0.45">
      <c r="A14" t="s">
        <v>15</v>
      </c>
      <c r="B14">
        <v>270.15408611297607</v>
      </c>
      <c r="C14">
        <v>270.15408611297607</v>
      </c>
    </row>
    <row r="15" spans="1:3" x14ac:dyDescent="0.45">
      <c r="A15" t="s">
        <v>16</v>
      </c>
      <c r="B15">
        <v>600.00055885314941</v>
      </c>
      <c r="C15">
        <v>600.00055885314941</v>
      </c>
    </row>
    <row r="16" spans="1:3" x14ac:dyDescent="0.45">
      <c r="A16" t="s">
        <v>17</v>
      </c>
      <c r="B16">
        <v>79.921985864639282</v>
      </c>
      <c r="C16">
        <v>79.921985864639282</v>
      </c>
    </row>
    <row r="17" spans="1:3" x14ac:dyDescent="0.45">
      <c r="A17" t="s">
        <v>18</v>
      </c>
      <c r="B17">
        <v>132.13212203979492</v>
      </c>
      <c r="C17">
        <v>132.13212203979492</v>
      </c>
    </row>
    <row r="18" spans="1:3" x14ac:dyDescent="0.45">
      <c r="A18" t="s">
        <v>19</v>
      </c>
      <c r="B18">
        <v>147.68043398857117</v>
      </c>
      <c r="C18">
        <v>147.68043398857117</v>
      </c>
    </row>
    <row r="19" spans="1:3" x14ac:dyDescent="0.45">
      <c r="A19" t="s">
        <v>20</v>
      </c>
      <c r="B19">
        <v>80.756874799728394</v>
      </c>
      <c r="C19">
        <v>80.756874799728394</v>
      </c>
    </row>
    <row r="20" spans="1:3" x14ac:dyDescent="0.45">
      <c r="A20" t="s">
        <v>21</v>
      </c>
      <c r="B20">
        <v>48.732092142105103</v>
      </c>
      <c r="C20">
        <v>48.732092142105103</v>
      </c>
    </row>
    <row r="21" spans="1:3" x14ac:dyDescent="0.45">
      <c r="A21" t="s">
        <v>22</v>
      </c>
      <c r="B21">
        <v>72.237806081771851</v>
      </c>
      <c r="C21">
        <v>72.237806081771851</v>
      </c>
    </row>
    <row r="22" spans="1:3" x14ac:dyDescent="0.45">
      <c r="A22" t="s">
        <v>24</v>
      </c>
      <c r="B22">
        <v>1.2151591777801514</v>
      </c>
      <c r="C22">
        <v>1.2151591777801514</v>
      </c>
    </row>
    <row r="23" spans="1:3" x14ac:dyDescent="0.45">
      <c r="A23" t="s">
        <v>25</v>
      </c>
      <c r="B23">
        <v>1.8713130950927734</v>
      </c>
      <c r="C23">
        <v>1.8713130950927734</v>
      </c>
    </row>
    <row r="24" spans="1:3" x14ac:dyDescent="0.45">
      <c r="A24" t="s">
        <v>26</v>
      </c>
      <c r="B24">
        <v>1.9440631866455078</v>
      </c>
      <c r="C24">
        <v>1.9440631866455078</v>
      </c>
    </row>
    <row r="25" spans="1:3" x14ac:dyDescent="0.45">
      <c r="A25" t="s">
        <v>27</v>
      </c>
      <c r="B25">
        <v>600.000648021698</v>
      </c>
      <c r="C25">
        <v>600.000648021698</v>
      </c>
    </row>
    <row r="26" spans="1:3" x14ac:dyDescent="0.45">
      <c r="A26" t="s">
        <v>28</v>
      </c>
      <c r="B26">
        <v>3.4126701354980469</v>
      </c>
      <c r="C26">
        <v>3.4126701354980469</v>
      </c>
    </row>
    <row r="27" spans="1:3" x14ac:dyDescent="0.45">
      <c r="A27" t="s">
        <v>29</v>
      </c>
      <c r="B27">
        <v>187.01710987091064</v>
      </c>
      <c r="C27">
        <v>187.01710987091064</v>
      </c>
    </row>
    <row r="28" spans="1:3" x14ac:dyDescent="0.45">
      <c r="A28" t="s">
        <v>30</v>
      </c>
      <c r="B28">
        <v>182.42398595809937</v>
      </c>
      <c r="C28">
        <v>182.42398595809937</v>
      </c>
    </row>
    <row r="29" spans="1:3" x14ac:dyDescent="0.45">
      <c r="A29" t="s">
        <v>31</v>
      </c>
      <c r="B29">
        <v>139.98949289321899</v>
      </c>
      <c r="C29">
        <v>139.98949289321899</v>
      </c>
    </row>
    <row r="30" spans="1:3" x14ac:dyDescent="0.45">
      <c r="A30" t="s">
        <v>33</v>
      </c>
      <c r="B30">
        <v>600.00760293006897</v>
      </c>
      <c r="C30">
        <v>600.00760293006897</v>
      </c>
    </row>
    <row r="31" spans="1:3" x14ac:dyDescent="0.45">
      <c r="A31" t="s">
        <v>34</v>
      </c>
      <c r="B31">
        <v>7.0580270290374756</v>
      </c>
      <c r="C31">
        <v>7.0580270290374756</v>
      </c>
    </row>
    <row r="32" spans="1:3" x14ac:dyDescent="0.45">
      <c r="A32" t="s">
        <v>35</v>
      </c>
      <c r="B32">
        <v>600.00583505630493</v>
      </c>
      <c r="C32">
        <v>600.00583505630493</v>
      </c>
    </row>
    <row r="33" spans="1:3" x14ac:dyDescent="0.45">
      <c r="A33" t="s">
        <v>36</v>
      </c>
      <c r="B33">
        <v>8.0045671463012695</v>
      </c>
      <c r="C33">
        <v>8.0045671463012695</v>
      </c>
    </row>
    <row r="34" spans="1:3" x14ac:dyDescent="0.45">
      <c r="A34" t="s">
        <v>37</v>
      </c>
      <c r="B34">
        <v>77.852674961090088</v>
      </c>
      <c r="C34">
        <v>77.852674961090088</v>
      </c>
    </row>
    <row r="35" spans="1:3" x14ac:dyDescent="0.45">
      <c r="A35" t="s">
        <v>38</v>
      </c>
      <c r="B35">
        <v>600.18435096740723</v>
      </c>
      <c r="C35">
        <v>600.18435096740723</v>
      </c>
    </row>
    <row r="36" spans="1:3" x14ac:dyDescent="0.45">
      <c r="A36" t="s">
        <v>39</v>
      </c>
      <c r="B36">
        <v>256.25429892539978</v>
      </c>
      <c r="C36">
        <v>256.25429892539978</v>
      </c>
    </row>
    <row r="37" spans="1:3" x14ac:dyDescent="0.45">
      <c r="A37" t="s">
        <v>40</v>
      </c>
      <c r="B37">
        <v>600.42051601409912</v>
      </c>
      <c r="C37">
        <v>600.42051601409912</v>
      </c>
    </row>
    <row r="38" spans="1:3" x14ac:dyDescent="0.45">
      <c r="A38" t="s">
        <v>41</v>
      </c>
      <c r="B38">
        <v>1.5978767871856689</v>
      </c>
      <c r="C38">
        <v>1.5978767871856689</v>
      </c>
    </row>
    <row r="39" spans="1:3" x14ac:dyDescent="0.45">
      <c r="A39" t="s">
        <v>42</v>
      </c>
      <c r="B39">
        <v>2.5374510288238525</v>
      </c>
      <c r="C39">
        <v>2.5374510288238525</v>
      </c>
    </row>
    <row r="40" spans="1:3" x14ac:dyDescent="0.45">
      <c r="A40" t="s">
        <v>43</v>
      </c>
      <c r="B40">
        <v>1.5901908874511719</v>
      </c>
      <c r="C40">
        <v>1.5901908874511719</v>
      </c>
    </row>
    <row r="41" spans="1:3" x14ac:dyDescent="0.45">
      <c r="A41" t="s">
        <v>44</v>
      </c>
      <c r="B41">
        <v>1.7662858963012695</v>
      </c>
      <c r="C41">
        <v>1.7662858963012695</v>
      </c>
    </row>
    <row r="42" spans="1:3" x14ac:dyDescent="0.45">
      <c r="A42" t="s">
        <v>46</v>
      </c>
      <c r="B42">
        <v>55.441838979721069</v>
      </c>
      <c r="C42">
        <v>55.441838979721069</v>
      </c>
    </row>
    <row r="43" spans="1:3" x14ac:dyDescent="0.45">
      <c r="A43" t="s">
        <v>47</v>
      </c>
      <c r="B43">
        <v>67.712217807769775</v>
      </c>
      <c r="C43">
        <v>67.712217807769775</v>
      </c>
    </row>
    <row r="44" spans="1:3" x14ac:dyDescent="0.45">
      <c r="A44" t="s">
        <v>48</v>
      </c>
      <c r="B44">
        <v>2.4690420627593994</v>
      </c>
      <c r="C44">
        <v>2.4690420627593994</v>
      </c>
    </row>
    <row r="45" spans="1:3" x14ac:dyDescent="0.45">
      <c r="A45" t="s">
        <v>49</v>
      </c>
      <c r="B45">
        <v>76.651834011077881</v>
      </c>
      <c r="C45">
        <v>76.651834011077881</v>
      </c>
    </row>
    <row r="46" spans="1:3" x14ac:dyDescent="0.45">
      <c r="A46" t="s">
        <v>50</v>
      </c>
      <c r="B46">
        <v>2.4965038299560547</v>
      </c>
      <c r="C46">
        <v>2.4965038299560547</v>
      </c>
    </row>
    <row r="47" spans="1:3" x14ac:dyDescent="0.45">
      <c r="A47" t="s">
        <v>51</v>
      </c>
      <c r="B47">
        <v>254.7995719909668</v>
      </c>
      <c r="C47">
        <v>254.7995719909668</v>
      </c>
    </row>
    <row r="48" spans="1:3" x14ac:dyDescent="0.45">
      <c r="A48" t="s">
        <v>55</v>
      </c>
      <c r="B48">
        <v>600.0029661655426</v>
      </c>
      <c r="C48">
        <v>600.0029661655426</v>
      </c>
    </row>
    <row r="49" spans="1:3" x14ac:dyDescent="0.45">
      <c r="A49" t="s">
        <v>56</v>
      </c>
      <c r="B49">
        <v>600.00374507904053</v>
      </c>
      <c r="C49">
        <v>600.00374507904053</v>
      </c>
    </row>
    <row r="50" spans="1:3" x14ac:dyDescent="0.45">
      <c r="A50" t="s">
        <v>57</v>
      </c>
      <c r="B50">
        <v>80.500849008560181</v>
      </c>
      <c r="C50">
        <v>80.500849008560181</v>
      </c>
    </row>
    <row r="51" spans="1:3" x14ac:dyDescent="0.45">
      <c r="A51" t="s">
        <v>58</v>
      </c>
      <c r="B51">
        <v>2.0573740005493164</v>
      </c>
      <c r="C51">
        <v>2.0573740005493164</v>
      </c>
    </row>
    <row r="52" spans="1:3" x14ac:dyDescent="0.45">
      <c r="A52" t="s">
        <v>59</v>
      </c>
      <c r="B52">
        <v>2.6209762096405029</v>
      </c>
      <c r="C52">
        <v>2.6209762096405029</v>
      </c>
    </row>
    <row r="53" spans="1:3" x14ac:dyDescent="0.45">
      <c r="A53" t="s">
        <v>60</v>
      </c>
      <c r="B53">
        <v>1.2318308353424072</v>
      </c>
      <c r="C53">
        <v>1.2318308353424072</v>
      </c>
    </row>
    <row r="54" spans="1:3" x14ac:dyDescent="0.45">
      <c r="A54" t="s">
        <v>61</v>
      </c>
      <c r="B54">
        <v>1.4226789474487305</v>
      </c>
      <c r="C54">
        <v>1.4226789474487305</v>
      </c>
    </row>
    <row r="55" spans="1:3" x14ac:dyDescent="0.45">
      <c r="A55" t="s">
        <v>62</v>
      </c>
      <c r="B55">
        <v>5.5652740001678467</v>
      </c>
      <c r="C55">
        <v>5.5652740001678467</v>
      </c>
    </row>
    <row r="56" spans="1:3" x14ac:dyDescent="0.45">
      <c r="A56" t="s">
        <v>63</v>
      </c>
      <c r="B56">
        <v>1.4784798622131348</v>
      </c>
      <c r="C56">
        <v>1.4784798622131348</v>
      </c>
    </row>
    <row r="57" spans="1:3" x14ac:dyDescent="0.45">
      <c r="A57" t="s">
        <v>64</v>
      </c>
      <c r="B57">
        <v>493.86841797828674</v>
      </c>
      <c r="C57">
        <v>493.86841797828674</v>
      </c>
    </row>
    <row r="58" spans="1:3" x14ac:dyDescent="0.45">
      <c r="A58" t="s">
        <v>65</v>
      </c>
      <c r="B58">
        <v>449.2940411567688</v>
      </c>
      <c r="C58">
        <v>449.2940411567688</v>
      </c>
    </row>
    <row r="59" spans="1:3" x14ac:dyDescent="0.45">
      <c r="A59" t="s">
        <v>66</v>
      </c>
      <c r="B59">
        <v>600.00816679000854</v>
      </c>
      <c r="C59">
        <v>600.00816679000854</v>
      </c>
    </row>
    <row r="60" spans="1:3" x14ac:dyDescent="0.45">
      <c r="A60" t="s">
        <v>67</v>
      </c>
      <c r="B60">
        <v>39.689172029495239</v>
      </c>
      <c r="C60">
        <v>39.689172029495239</v>
      </c>
    </row>
    <row r="61" spans="1:3" x14ac:dyDescent="0.45">
      <c r="A61" t="s">
        <v>69</v>
      </c>
      <c r="B61">
        <v>600.00293207168579</v>
      </c>
      <c r="C61">
        <v>600.00293207168579</v>
      </c>
    </row>
    <row r="62" spans="1:3" x14ac:dyDescent="0.45">
      <c r="A62" t="s">
        <v>70</v>
      </c>
      <c r="B62">
        <v>600.00056004524231</v>
      </c>
      <c r="C62">
        <v>600.00056004524231</v>
      </c>
    </row>
    <row r="63" spans="1:3" x14ac:dyDescent="0.45">
      <c r="A63" t="s">
        <v>71</v>
      </c>
      <c r="B63">
        <v>3.4722080230712891</v>
      </c>
      <c r="C63">
        <v>3.4722080230712891</v>
      </c>
    </row>
    <row r="64" spans="1:3" x14ac:dyDescent="0.45">
      <c r="A64" t="s">
        <v>72</v>
      </c>
      <c r="B64">
        <v>2.8845419883728027</v>
      </c>
      <c r="C64">
        <v>2.8845419883728027</v>
      </c>
    </row>
    <row r="65" spans="1:3" x14ac:dyDescent="0.45">
      <c r="A65" t="s">
        <v>73</v>
      </c>
      <c r="B65">
        <v>3.3326249122619629</v>
      </c>
      <c r="C65">
        <v>3.3326249122619629</v>
      </c>
    </row>
    <row r="66" spans="1:3" x14ac:dyDescent="0.45">
      <c r="A66" t="s">
        <v>74</v>
      </c>
      <c r="B66">
        <v>7.7443039417266846</v>
      </c>
      <c r="C66">
        <v>7.7443039417266846</v>
      </c>
    </row>
    <row r="67" spans="1:3" x14ac:dyDescent="0.45">
      <c r="A67" t="s">
        <v>76</v>
      </c>
      <c r="B67">
        <v>2.4669651985168457</v>
      </c>
      <c r="C67">
        <v>2.4669651985168457</v>
      </c>
    </row>
    <row r="68" spans="1:3" x14ac:dyDescent="0.45">
      <c r="A68" t="s">
        <v>78</v>
      </c>
      <c r="B68">
        <v>600.0247528553009</v>
      </c>
      <c r="C68">
        <v>600.0247528553009</v>
      </c>
    </row>
    <row r="69" spans="1:3" x14ac:dyDescent="0.45">
      <c r="A69" t="s">
        <v>79</v>
      </c>
      <c r="B69">
        <v>5.7604689598083496</v>
      </c>
      <c r="C69">
        <v>5.7604689598083496</v>
      </c>
    </row>
    <row r="70" spans="1:3" x14ac:dyDescent="0.45">
      <c r="A70" t="s">
        <v>80</v>
      </c>
      <c r="B70">
        <v>238.84223890304565</v>
      </c>
      <c r="C70">
        <v>238.84223890304565</v>
      </c>
    </row>
    <row r="71" spans="1:3" x14ac:dyDescent="0.45">
      <c r="A71" t="s">
        <v>81</v>
      </c>
      <c r="B71">
        <v>34.356925964355469</v>
      </c>
      <c r="C71">
        <v>34.356925964355469</v>
      </c>
    </row>
    <row r="72" spans="1:3" x14ac:dyDescent="0.45">
      <c r="A72" t="s">
        <v>82</v>
      </c>
      <c r="B72">
        <v>20.975118160247803</v>
      </c>
      <c r="C72">
        <v>20.975118160247803</v>
      </c>
    </row>
    <row r="73" spans="1:3" x14ac:dyDescent="0.45">
      <c r="A73" t="s">
        <v>83</v>
      </c>
      <c r="B73">
        <v>600.00109100341797</v>
      </c>
      <c r="C73">
        <v>600.00109100341797</v>
      </c>
    </row>
    <row r="74" spans="1:3" x14ac:dyDescent="0.45">
      <c r="A74" t="s">
        <v>84</v>
      </c>
      <c r="B74">
        <v>600.00258088111877</v>
      </c>
      <c r="C74">
        <v>600.00258088111877</v>
      </c>
    </row>
    <row r="75" spans="1:3" x14ac:dyDescent="0.45">
      <c r="A75" t="s">
        <v>85</v>
      </c>
      <c r="B75">
        <v>600.07698893547058</v>
      </c>
      <c r="C75">
        <v>600.07698893547058</v>
      </c>
    </row>
    <row r="76" spans="1:3" x14ac:dyDescent="0.45">
      <c r="A76" t="s">
        <v>86</v>
      </c>
      <c r="B76">
        <v>287.92463684082031</v>
      </c>
      <c r="C76">
        <v>287.92463684082031</v>
      </c>
    </row>
    <row r="77" spans="1:3" x14ac:dyDescent="0.45">
      <c r="A77" t="s">
        <v>87</v>
      </c>
      <c r="B77">
        <v>600.27530097961426</v>
      </c>
      <c r="C77">
        <v>600.27530097961426</v>
      </c>
    </row>
    <row r="78" spans="1:3" x14ac:dyDescent="0.45">
      <c r="A78" t="s">
        <v>88</v>
      </c>
      <c r="B78">
        <v>32.095668077468872</v>
      </c>
      <c r="C78">
        <v>32.095668077468872</v>
      </c>
    </row>
    <row r="79" spans="1:3" x14ac:dyDescent="0.45">
      <c r="A79" t="s">
        <v>89</v>
      </c>
      <c r="B79">
        <v>6.2982878684997559</v>
      </c>
      <c r="C79">
        <v>6.2982878684997559</v>
      </c>
    </row>
    <row r="80" spans="1:3" x14ac:dyDescent="0.45">
      <c r="A80" t="s">
        <v>90</v>
      </c>
      <c r="B80">
        <v>600.00404405593872</v>
      </c>
      <c r="C80">
        <v>600.00404405593872</v>
      </c>
    </row>
    <row r="81" spans="1:3" x14ac:dyDescent="0.45">
      <c r="A81" t="s">
        <v>91</v>
      </c>
      <c r="B81">
        <v>600.0027961730957</v>
      </c>
      <c r="C81">
        <v>600.0027961730957</v>
      </c>
    </row>
    <row r="82" spans="1:3" x14ac:dyDescent="0.45">
      <c r="A82" t="s">
        <v>93</v>
      </c>
      <c r="B82">
        <v>600.00499892234802</v>
      </c>
      <c r="C82">
        <v>600.00499892234802</v>
      </c>
    </row>
    <row r="83" spans="1:3" x14ac:dyDescent="0.45">
      <c r="A83" t="s">
        <v>94</v>
      </c>
      <c r="B83">
        <v>600.00215601921082</v>
      </c>
      <c r="C83">
        <v>600.00215601921082</v>
      </c>
    </row>
    <row r="84" spans="1:3" x14ac:dyDescent="0.45">
      <c r="A84" t="s">
        <v>95</v>
      </c>
      <c r="B84">
        <v>600.00461411476135</v>
      </c>
      <c r="C84">
        <v>600.00461411476135</v>
      </c>
    </row>
    <row r="85" spans="1:3" x14ac:dyDescent="0.45">
      <c r="A85" t="s">
        <v>96</v>
      </c>
      <c r="B85">
        <v>463.27994894981384</v>
      </c>
      <c r="C85">
        <v>463.27994894981384</v>
      </c>
    </row>
    <row r="86" spans="1:3" x14ac:dyDescent="0.45">
      <c r="A86" t="s">
        <v>97</v>
      </c>
      <c r="B86">
        <v>600.00279688835144</v>
      </c>
      <c r="C86">
        <v>600.00279688835144</v>
      </c>
    </row>
    <row r="87" spans="1:3" x14ac:dyDescent="0.45">
      <c r="A87" t="s">
        <v>98</v>
      </c>
      <c r="B87">
        <v>577.81546998023987</v>
      </c>
      <c r="C87">
        <v>577.81546998023987</v>
      </c>
    </row>
    <row r="88" spans="1:3" x14ac:dyDescent="0.45">
      <c r="A88" t="s">
        <v>99</v>
      </c>
      <c r="B88">
        <v>600.00004386901855</v>
      </c>
      <c r="C88">
        <v>600.00004386901855</v>
      </c>
    </row>
    <row r="89" spans="1:3" x14ac:dyDescent="0.45">
      <c r="A89" t="s">
        <v>100</v>
      </c>
      <c r="B89">
        <v>18.603318214416504</v>
      </c>
      <c r="C89">
        <v>18.603318214416504</v>
      </c>
    </row>
    <row r="90" spans="1:3" x14ac:dyDescent="0.45">
      <c r="A90" t="s">
        <v>101</v>
      </c>
      <c r="B90">
        <v>600.00218105316162</v>
      </c>
      <c r="C90">
        <v>600.00218105316162</v>
      </c>
    </row>
    <row r="91" spans="1:3" x14ac:dyDescent="0.45">
      <c r="A91" t="s">
        <v>102</v>
      </c>
      <c r="B91">
        <v>600.00625109672546</v>
      </c>
      <c r="C91">
        <v>600.00625109672546</v>
      </c>
    </row>
    <row r="92" spans="1:3" x14ac:dyDescent="0.45">
      <c r="A92" t="s">
        <v>103</v>
      </c>
      <c r="B92">
        <v>9.081043004989624</v>
      </c>
      <c r="C92">
        <v>9.081043004989624</v>
      </c>
    </row>
    <row r="93" spans="1:3" x14ac:dyDescent="0.45">
      <c r="A93" t="s">
        <v>104</v>
      </c>
      <c r="B93">
        <v>14.99409008026123</v>
      </c>
      <c r="C93">
        <v>14.99409008026123</v>
      </c>
    </row>
    <row r="94" spans="1:3" x14ac:dyDescent="0.45">
      <c r="A94" t="s">
        <v>105</v>
      </c>
      <c r="B94">
        <v>24.916119813919067</v>
      </c>
      <c r="C94">
        <v>24.916119813919067</v>
      </c>
    </row>
    <row r="95" spans="1:3" x14ac:dyDescent="0.45">
      <c r="A95" t="s">
        <v>106</v>
      </c>
      <c r="B95">
        <v>12.919261932373047</v>
      </c>
      <c r="C95">
        <v>12.919261932373047</v>
      </c>
    </row>
    <row r="96" spans="1:3" x14ac:dyDescent="0.45">
      <c r="A96" t="s">
        <v>107</v>
      </c>
      <c r="B96">
        <v>1.5817580223083496</v>
      </c>
      <c r="C96">
        <v>1.5817580223083496</v>
      </c>
    </row>
    <row r="97" spans="1:3" x14ac:dyDescent="0.45">
      <c r="A97" t="s">
        <v>108</v>
      </c>
      <c r="B97">
        <v>39.817168951034546</v>
      </c>
      <c r="C97">
        <v>39.817168951034546</v>
      </c>
    </row>
    <row r="98" spans="1:3" x14ac:dyDescent="0.45">
      <c r="A98" t="s">
        <v>109</v>
      </c>
      <c r="B98">
        <v>30.986600875854492</v>
      </c>
      <c r="C98">
        <v>30.986600875854492</v>
      </c>
    </row>
    <row r="99" spans="1:3" x14ac:dyDescent="0.45">
      <c r="A99" t="s">
        <v>110</v>
      </c>
      <c r="B99">
        <v>11.507191896438599</v>
      </c>
      <c r="C99">
        <v>11.507191896438599</v>
      </c>
    </row>
    <row r="100" spans="1:3" x14ac:dyDescent="0.45">
      <c r="A100" t="s">
        <v>111</v>
      </c>
      <c r="B100">
        <v>0.98936796188354492</v>
      </c>
      <c r="C100">
        <v>0.98936796188354492</v>
      </c>
    </row>
    <row r="101" spans="1:3" x14ac:dyDescent="0.45">
      <c r="A101" t="s">
        <v>113</v>
      </c>
      <c r="B101">
        <v>87.48143196105957</v>
      </c>
      <c r="C101">
        <v>87.48143196105957</v>
      </c>
    </row>
    <row r="102" spans="1:3" x14ac:dyDescent="0.45">
      <c r="A102" t="s">
        <v>114</v>
      </c>
      <c r="B102">
        <v>2.9280750751495361</v>
      </c>
      <c r="C102">
        <v>2.9280750751495361</v>
      </c>
    </row>
    <row r="103" spans="1:3" x14ac:dyDescent="0.45">
      <c r="A103" t="s">
        <v>116</v>
      </c>
      <c r="B103">
        <v>2.9718430042266846</v>
      </c>
      <c r="C103">
        <v>2.9718430042266846</v>
      </c>
    </row>
    <row r="104" spans="1:3" x14ac:dyDescent="0.45">
      <c r="A104" t="s">
        <v>117</v>
      </c>
      <c r="B104">
        <v>37.686223983764648</v>
      </c>
      <c r="C104">
        <v>37.686223983764648</v>
      </c>
    </row>
    <row r="105" spans="1:3" x14ac:dyDescent="0.45">
      <c r="A105" t="s">
        <v>118</v>
      </c>
      <c r="B105">
        <v>600.00906682014465</v>
      </c>
      <c r="C105">
        <v>600.00906682014465</v>
      </c>
    </row>
    <row r="106" spans="1:3" x14ac:dyDescent="0.45">
      <c r="A106" t="s">
        <v>119</v>
      </c>
      <c r="B106">
        <v>25.345479011535645</v>
      </c>
      <c r="C106">
        <v>25.345479011535645</v>
      </c>
    </row>
    <row r="107" spans="1:3" x14ac:dyDescent="0.45">
      <c r="A107" t="s">
        <v>120</v>
      </c>
      <c r="B107">
        <v>25.505028963088989</v>
      </c>
      <c r="C107">
        <v>25.505028963088989</v>
      </c>
    </row>
    <row r="108" spans="1:3" x14ac:dyDescent="0.45">
      <c r="A108" t="s">
        <v>121</v>
      </c>
      <c r="B108">
        <v>26.339950799942017</v>
      </c>
      <c r="C108">
        <v>26.339950799942017</v>
      </c>
    </row>
    <row r="109" spans="1:3" x14ac:dyDescent="0.45">
      <c r="A109" t="s">
        <v>122</v>
      </c>
      <c r="B109">
        <v>1.9765801429748535</v>
      </c>
      <c r="C109">
        <v>1.9765801429748535</v>
      </c>
    </row>
    <row r="110" spans="1:3" x14ac:dyDescent="0.45">
      <c r="A110" t="s">
        <v>123</v>
      </c>
      <c r="B110">
        <v>21.624540090560913</v>
      </c>
      <c r="C110">
        <v>21.624540090560913</v>
      </c>
    </row>
    <row r="111" spans="1:3" x14ac:dyDescent="0.45">
      <c r="A111" t="s">
        <v>125</v>
      </c>
      <c r="B111">
        <v>58.350028038024902</v>
      </c>
      <c r="C111">
        <v>58.350028038024902</v>
      </c>
    </row>
    <row r="112" spans="1:3" x14ac:dyDescent="0.45">
      <c r="A112" t="s">
        <v>126</v>
      </c>
      <c r="B112">
        <v>276.51470589637756</v>
      </c>
      <c r="C112">
        <v>276.51470589637756</v>
      </c>
    </row>
    <row r="113" spans="1:3" x14ac:dyDescent="0.45">
      <c r="A113" t="s">
        <v>127</v>
      </c>
      <c r="B113">
        <v>13.051084995269775</v>
      </c>
      <c r="C113">
        <v>13.051084995269775</v>
      </c>
    </row>
    <row r="114" spans="1:3" x14ac:dyDescent="0.45">
      <c r="A114" t="s">
        <v>130</v>
      </c>
      <c r="B114">
        <v>600.00425219535828</v>
      </c>
      <c r="C114">
        <v>600.00425219535828</v>
      </c>
    </row>
    <row r="115" spans="1:3" x14ac:dyDescent="0.45">
      <c r="A115" t="s">
        <v>131</v>
      </c>
      <c r="B115">
        <v>38.249299049377441</v>
      </c>
      <c r="C115">
        <v>38.249299049377441</v>
      </c>
    </row>
    <row r="116" spans="1:3" x14ac:dyDescent="0.45">
      <c r="A116" t="s">
        <v>132</v>
      </c>
      <c r="B116">
        <v>3.5685379505157471</v>
      </c>
      <c r="C116">
        <v>3.5685379505157471</v>
      </c>
    </row>
    <row r="117" spans="1:3" x14ac:dyDescent="0.45">
      <c r="A117" t="s">
        <v>134</v>
      </c>
      <c r="B117">
        <v>81.303148984909058</v>
      </c>
      <c r="C117">
        <v>81.303148984909058</v>
      </c>
    </row>
    <row r="118" spans="1:3" x14ac:dyDescent="0.45">
      <c r="A118" t="s">
        <v>135</v>
      </c>
      <c r="B118">
        <v>6.7744011878967285</v>
      </c>
      <c r="C118">
        <v>6.7744011878967285</v>
      </c>
    </row>
    <row r="119" spans="1:3" x14ac:dyDescent="0.45">
      <c r="A119" t="s">
        <v>136</v>
      </c>
      <c r="B119">
        <v>3.5931441783905029</v>
      </c>
      <c r="C119">
        <v>3.5931441783905029</v>
      </c>
    </row>
    <row r="120" spans="1:3" x14ac:dyDescent="0.45">
      <c r="A120" t="s">
        <v>138</v>
      </c>
      <c r="B120">
        <v>37.520916223526001</v>
      </c>
      <c r="C120">
        <v>37.520916223526001</v>
      </c>
    </row>
    <row r="121" spans="1:3" x14ac:dyDescent="0.45">
      <c r="A121" t="s">
        <v>139</v>
      </c>
      <c r="B121">
        <v>9.5074000358581543</v>
      </c>
      <c r="C121">
        <v>9.5074000358581543</v>
      </c>
    </row>
    <row r="122" spans="1:3" x14ac:dyDescent="0.45">
      <c r="A122" t="s">
        <v>140</v>
      </c>
      <c r="B122">
        <v>628.43563199043274</v>
      </c>
      <c r="C122">
        <v>628.43563199043274</v>
      </c>
    </row>
    <row r="123" spans="1:3" x14ac:dyDescent="0.45">
      <c r="A123" t="s">
        <v>141</v>
      </c>
      <c r="B123">
        <v>631.69678401947021</v>
      </c>
      <c r="C123">
        <v>631.69678401947021</v>
      </c>
    </row>
    <row r="124" spans="1:3" x14ac:dyDescent="0.45">
      <c r="A124" t="s">
        <v>142</v>
      </c>
      <c r="B124">
        <v>8.8513920307159424</v>
      </c>
      <c r="C124">
        <v>8.8513920307159424</v>
      </c>
    </row>
    <row r="125" spans="1:3" x14ac:dyDescent="0.45">
      <c r="A125" t="s">
        <v>143</v>
      </c>
      <c r="B125">
        <v>5.3277959823608398</v>
      </c>
      <c r="C125">
        <v>5.3277959823608398</v>
      </c>
    </row>
    <row r="126" spans="1:3" x14ac:dyDescent="0.45">
      <c r="A126" t="s">
        <v>144</v>
      </c>
      <c r="B126">
        <v>3.601999044418335</v>
      </c>
      <c r="C126">
        <v>3.601999044418335</v>
      </c>
    </row>
    <row r="127" spans="1:3" x14ac:dyDescent="0.45">
      <c r="A127" t="s">
        <v>146</v>
      </c>
      <c r="B127">
        <v>284.13460993766785</v>
      </c>
      <c r="C127">
        <v>284.13460993766785</v>
      </c>
    </row>
    <row r="128" spans="1:3" x14ac:dyDescent="0.45">
      <c r="A128" t="s">
        <v>147</v>
      </c>
      <c r="B128">
        <v>1.9278450012207031</v>
      </c>
      <c r="C128">
        <v>1.9278450012207031</v>
      </c>
    </row>
    <row r="129" spans="1:3" x14ac:dyDescent="0.45">
      <c r="A129" t="s">
        <v>149</v>
      </c>
      <c r="B129">
        <v>321.89608097076416</v>
      </c>
      <c r="C129">
        <v>321.89608097076416</v>
      </c>
    </row>
    <row r="130" spans="1:3" x14ac:dyDescent="0.45">
      <c r="A130" t="s">
        <v>150</v>
      </c>
      <c r="B130">
        <v>600.00175285339355</v>
      </c>
      <c r="C130">
        <v>600.00175285339355</v>
      </c>
    </row>
    <row r="131" spans="1:3" x14ac:dyDescent="0.45">
      <c r="A131" t="s">
        <v>151</v>
      </c>
      <c r="B131">
        <v>600.00223398208618</v>
      </c>
      <c r="C131">
        <v>600.00223398208618</v>
      </c>
    </row>
    <row r="132" spans="1:3" x14ac:dyDescent="0.45">
      <c r="A132" t="s">
        <v>152</v>
      </c>
      <c r="B132">
        <v>254.90154385566711</v>
      </c>
      <c r="C132">
        <v>254.90154385566711</v>
      </c>
    </row>
    <row r="133" spans="1:3" x14ac:dyDescent="0.45">
      <c r="A133" t="s">
        <v>153</v>
      </c>
      <c r="B133">
        <v>600.00379419326782</v>
      </c>
      <c r="C133">
        <v>600.00379419326782</v>
      </c>
    </row>
    <row r="134" spans="1:3" x14ac:dyDescent="0.45">
      <c r="A134" t="s">
        <v>154</v>
      </c>
      <c r="B134">
        <v>142.03093409538269</v>
      </c>
      <c r="C134">
        <v>142.03093409538269</v>
      </c>
    </row>
    <row r="135" spans="1:3" x14ac:dyDescent="0.45">
      <c r="A135" t="s">
        <v>155</v>
      </c>
      <c r="B135">
        <v>70.914451837539673</v>
      </c>
      <c r="C135">
        <v>70.914451837539673</v>
      </c>
    </row>
    <row r="136" spans="1:3" x14ac:dyDescent="0.45">
      <c r="A136" t="s">
        <v>156</v>
      </c>
      <c r="B136">
        <v>196.6052188873291</v>
      </c>
      <c r="C136">
        <v>196.6052188873291</v>
      </c>
    </row>
    <row r="137" spans="1:3" x14ac:dyDescent="0.45">
      <c r="A137" t="s">
        <v>157</v>
      </c>
      <c r="B137">
        <v>179.17392683029175</v>
      </c>
      <c r="C137">
        <v>179.17392683029175</v>
      </c>
    </row>
    <row r="138" spans="1:3" x14ac:dyDescent="0.45">
      <c r="A138" t="s">
        <v>158</v>
      </c>
      <c r="B138">
        <v>455.8726110458374</v>
      </c>
      <c r="C138">
        <v>455.8726110458374</v>
      </c>
    </row>
    <row r="139" spans="1:3" x14ac:dyDescent="0.45">
      <c r="A139" t="s">
        <v>159</v>
      </c>
      <c r="B139">
        <v>600.60646986961365</v>
      </c>
      <c r="C139">
        <v>600.60646986961365</v>
      </c>
    </row>
    <row r="140" spans="1:3" x14ac:dyDescent="0.45">
      <c r="A140" t="s">
        <v>160</v>
      </c>
      <c r="B140">
        <v>600.00332307815552</v>
      </c>
      <c r="C140">
        <v>600.00332307815552</v>
      </c>
    </row>
    <row r="141" spans="1:3" x14ac:dyDescent="0.45">
      <c r="A141" t="s">
        <v>161</v>
      </c>
      <c r="B141">
        <v>600.00271701812744</v>
      </c>
      <c r="C141">
        <v>600.00271701812744</v>
      </c>
    </row>
    <row r="142" spans="1:3" x14ac:dyDescent="0.45">
      <c r="A142" t="s">
        <v>162</v>
      </c>
      <c r="B142">
        <v>600.0038959980011</v>
      </c>
      <c r="C142">
        <v>600.0038959980011</v>
      </c>
    </row>
    <row r="143" spans="1:3" x14ac:dyDescent="0.45">
      <c r="A143" t="s">
        <v>163</v>
      </c>
      <c r="B143">
        <v>74.356513977050781</v>
      </c>
      <c r="C143">
        <v>74.356513977050781</v>
      </c>
    </row>
    <row r="144" spans="1:3" x14ac:dyDescent="0.45">
      <c r="A144" t="s">
        <v>165</v>
      </c>
      <c r="B144">
        <v>117.82093501091003</v>
      </c>
      <c r="C144">
        <v>117.82093501091003</v>
      </c>
    </row>
    <row r="145" spans="1:3" x14ac:dyDescent="0.45">
      <c r="A145" t="s">
        <v>166</v>
      </c>
      <c r="B145">
        <v>162.84338402748108</v>
      </c>
      <c r="C145">
        <v>162.84338402748108</v>
      </c>
    </row>
    <row r="146" spans="1:3" x14ac:dyDescent="0.45">
      <c r="A146" t="s">
        <v>167</v>
      </c>
      <c r="B146">
        <v>382.35694813728333</v>
      </c>
      <c r="C146">
        <v>382.35694813728333</v>
      </c>
    </row>
    <row r="147" spans="1:3" x14ac:dyDescent="0.45">
      <c r="A147" t="s">
        <v>168</v>
      </c>
      <c r="B147">
        <v>21.765190124511719</v>
      </c>
      <c r="C147">
        <v>21.765190124511719</v>
      </c>
    </row>
    <row r="148" spans="1:3" x14ac:dyDescent="0.45">
      <c r="A148" t="s">
        <v>169</v>
      </c>
      <c r="B148">
        <v>600.00864911079407</v>
      </c>
      <c r="C148">
        <v>600.00864911079407</v>
      </c>
    </row>
    <row r="149" spans="1:3" x14ac:dyDescent="0.45">
      <c r="A149" t="s">
        <v>170</v>
      </c>
      <c r="B149">
        <v>600.00088214874268</v>
      </c>
      <c r="C149">
        <v>600.00088214874268</v>
      </c>
    </row>
    <row r="150" spans="1:3" x14ac:dyDescent="0.45">
      <c r="A150" t="s">
        <v>171</v>
      </c>
      <c r="B150">
        <v>4.272385835647583</v>
      </c>
      <c r="C150">
        <v>4.272385835647583</v>
      </c>
    </row>
    <row r="151" spans="1:3" x14ac:dyDescent="0.45">
      <c r="A151" t="s">
        <v>172</v>
      </c>
      <c r="B151">
        <v>270.21714496612549</v>
      </c>
      <c r="C151">
        <v>270.21714496612549</v>
      </c>
    </row>
    <row r="152" spans="1:3" x14ac:dyDescent="0.45">
      <c r="A152" t="s">
        <v>173</v>
      </c>
      <c r="B152">
        <v>12.044156074523926</v>
      </c>
      <c r="C152">
        <v>12.044156074523926</v>
      </c>
    </row>
    <row r="153" spans="1:3" x14ac:dyDescent="0.45">
      <c r="A153" t="s">
        <v>174</v>
      </c>
      <c r="B153">
        <v>10.632827997207642</v>
      </c>
      <c r="C153">
        <v>10.632827997207642</v>
      </c>
    </row>
    <row r="154" spans="1:3" x14ac:dyDescent="0.45">
      <c r="A154" t="s">
        <v>175</v>
      </c>
      <c r="B154">
        <v>1.6457829475402832</v>
      </c>
      <c r="C154">
        <v>1.6457829475402832</v>
      </c>
    </row>
    <row r="155" spans="1:3" x14ac:dyDescent="0.45">
      <c r="A155" t="s">
        <v>178</v>
      </c>
      <c r="B155">
        <v>9.9631650447845459</v>
      </c>
      <c r="C155">
        <v>9.9631650447845459</v>
      </c>
    </row>
    <row r="156" spans="1:3" x14ac:dyDescent="0.45">
      <c r="A156" t="s">
        <v>179</v>
      </c>
      <c r="B156">
        <v>600.00379204750061</v>
      </c>
      <c r="C156">
        <v>600.00379204750061</v>
      </c>
    </row>
    <row r="157" spans="1:3" x14ac:dyDescent="0.45">
      <c r="A157" t="s">
        <v>180</v>
      </c>
      <c r="B157">
        <v>8.975883960723877</v>
      </c>
      <c r="C157">
        <v>8.975883960723877</v>
      </c>
    </row>
    <row r="158" spans="1:3" x14ac:dyDescent="0.45">
      <c r="A158" t="s">
        <v>181</v>
      </c>
      <c r="B158">
        <v>600.00233793258667</v>
      </c>
      <c r="C158">
        <v>600.00233793258667</v>
      </c>
    </row>
    <row r="159" spans="1:3" x14ac:dyDescent="0.45">
      <c r="A159" t="s">
        <v>182</v>
      </c>
      <c r="B159">
        <v>7.1487197875976563</v>
      </c>
      <c r="C159">
        <v>7.1487197875976563</v>
      </c>
    </row>
    <row r="160" spans="1:3" x14ac:dyDescent="0.45">
      <c r="A160" t="s">
        <v>183</v>
      </c>
      <c r="B160">
        <v>6.8498392105102539</v>
      </c>
      <c r="C160">
        <v>6.8498392105102539</v>
      </c>
    </row>
    <row r="161" spans="1:3" x14ac:dyDescent="0.45">
      <c r="A161" t="s">
        <v>184</v>
      </c>
      <c r="B161">
        <v>208.38009810447693</v>
      </c>
      <c r="C161">
        <v>208.38009810447693</v>
      </c>
    </row>
    <row r="162" spans="1:3" x14ac:dyDescent="0.45">
      <c r="A162" t="s">
        <v>185</v>
      </c>
      <c r="B162">
        <v>8.5363888740539551</v>
      </c>
      <c r="C162">
        <v>8.5363888740539551</v>
      </c>
    </row>
    <row r="163" spans="1:3" x14ac:dyDescent="0.45">
      <c r="A163" t="s">
        <v>186</v>
      </c>
      <c r="B163">
        <v>600.00368189811707</v>
      </c>
      <c r="C163">
        <v>600.00368189811707</v>
      </c>
    </row>
    <row r="164" spans="1:3" x14ac:dyDescent="0.45">
      <c r="A164" t="s">
        <v>187</v>
      </c>
      <c r="B164">
        <v>141.12525606155396</v>
      </c>
      <c r="C164">
        <v>141.12525606155396</v>
      </c>
    </row>
    <row r="165" spans="1:3" x14ac:dyDescent="0.45">
      <c r="A165" t="s">
        <v>188</v>
      </c>
      <c r="B165">
        <v>600.00035405158997</v>
      </c>
      <c r="C165">
        <v>600.00035405158997</v>
      </c>
    </row>
    <row r="166" spans="1:3" x14ac:dyDescent="0.45">
      <c r="A166" t="s">
        <v>189</v>
      </c>
      <c r="B166">
        <v>2.7606570720672607</v>
      </c>
      <c r="C166">
        <v>2.7606570720672607</v>
      </c>
    </row>
    <row r="167" spans="1:3" x14ac:dyDescent="0.45">
      <c r="A167" t="s">
        <v>190</v>
      </c>
      <c r="B167">
        <v>3.4859530925750732</v>
      </c>
      <c r="C167">
        <v>3.4859530925750732</v>
      </c>
    </row>
    <row r="168" spans="1:3" x14ac:dyDescent="0.45">
      <c r="A168" t="s">
        <v>191</v>
      </c>
      <c r="B168">
        <v>2.2688920497894287</v>
      </c>
      <c r="C168">
        <v>2.2688920497894287</v>
      </c>
    </row>
    <row r="169" spans="1:3" x14ac:dyDescent="0.45">
      <c r="A169" t="s">
        <v>192</v>
      </c>
      <c r="B169">
        <v>2.603989839553833</v>
      </c>
      <c r="C169">
        <v>2.603989839553833</v>
      </c>
    </row>
    <row r="170" spans="1:3" x14ac:dyDescent="0.45">
      <c r="A170" t="s">
        <v>193</v>
      </c>
      <c r="B170">
        <v>2.2496109008789063</v>
      </c>
      <c r="C170">
        <v>2.2496109008789063</v>
      </c>
    </row>
    <row r="171" spans="1:3" x14ac:dyDescent="0.45">
      <c r="A171" t="s">
        <v>194</v>
      </c>
      <c r="B171">
        <v>1.9736270904541016</v>
      </c>
      <c r="C171">
        <v>1.9736270904541016</v>
      </c>
    </row>
    <row r="172" spans="1:3" x14ac:dyDescent="0.45">
      <c r="A172" t="s">
        <v>195</v>
      </c>
      <c r="B172">
        <v>43.274680137634277</v>
      </c>
      <c r="C172">
        <v>43.274680137634277</v>
      </c>
    </row>
    <row r="173" spans="1:3" x14ac:dyDescent="0.45">
      <c r="A173" t="s">
        <v>196</v>
      </c>
      <c r="B173">
        <v>15.997108221054077</v>
      </c>
      <c r="C173">
        <v>15.997108221054077</v>
      </c>
    </row>
    <row r="174" spans="1:3" x14ac:dyDescent="0.45">
      <c r="A174" t="s">
        <v>197</v>
      </c>
      <c r="B174">
        <v>4.2926628589630127</v>
      </c>
      <c r="C174">
        <v>4.2926628589630127</v>
      </c>
    </row>
    <row r="175" spans="1:3" x14ac:dyDescent="0.45">
      <c r="A175" t="s">
        <v>198</v>
      </c>
      <c r="B175">
        <v>14.489181041717529</v>
      </c>
      <c r="C175">
        <v>14.489181041717529</v>
      </c>
    </row>
    <row r="176" spans="1:3" x14ac:dyDescent="0.45">
      <c r="A176" t="s">
        <v>199</v>
      </c>
      <c r="B176">
        <v>8.789625883102417</v>
      </c>
      <c r="C176">
        <v>8.789625883102417</v>
      </c>
    </row>
    <row r="177" spans="1:3" x14ac:dyDescent="0.45">
      <c r="A177" t="s">
        <v>200</v>
      </c>
      <c r="B177">
        <v>2.7327661514282227</v>
      </c>
      <c r="C177">
        <v>2.7327661514282227</v>
      </c>
    </row>
    <row r="178" spans="1:3" x14ac:dyDescent="0.45">
      <c r="A178" t="s">
        <v>202</v>
      </c>
      <c r="B178">
        <v>51.478736877441406</v>
      </c>
      <c r="C178">
        <v>51.478736877441406</v>
      </c>
    </row>
    <row r="179" spans="1:3" x14ac:dyDescent="0.45">
      <c r="A179" t="s">
        <v>203</v>
      </c>
      <c r="B179">
        <v>8.212893009185791</v>
      </c>
      <c r="C179">
        <v>8.212893009185791</v>
      </c>
    </row>
    <row r="180" spans="1:3" x14ac:dyDescent="0.45">
      <c r="A180" t="s">
        <v>204</v>
      </c>
      <c r="B180">
        <v>12.438369989395142</v>
      </c>
      <c r="C180">
        <v>12.438369989395142</v>
      </c>
    </row>
    <row r="181" spans="1:3" x14ac:dyDescent="0.45">
      <c r="A181" t="s">
        <v>205</v>
      </c>
      <c r="B181">
        <v>14.459009885787964</v>
      </c>
      <c r="C181">
        <v>14.459009885787964</v>
      </c>
    </row>
    <row r="182" spans="1:3" x14ac:dyDescent="0.45">
      <c r="A182" t="s">
        <v>206</v>
      </c>
      <c r="B182">
        <v>233.25830912590027</v>
      </c>
      <c r="C182">
        <v>233.25830912590027</v>
      </c>
    </row>
    <row r="183" spans="1:3" x14ac:dyDescent="0.45">
      <c r="A183" t="s">
        <v>207</v>
      </c>
      <c r="B183">
        <v>600.0005578994751</v>
      </c>
      <c r="C183">
        <v>600.0005578994751</v>
      </c>
    </row>
    <row r="184" spans="1:3" x14ac:dyDescent="0.45">
      <c r="A184" t="s">
        <v>208</v>
      </c>
      <c r="B184">
        <v>278.1624448299408</v>
      </c>
      <c r="C184">
        <v>278.1624448299408</v>
      </c>
    </row>
    <row r="185" spans="1:3" x14ac:dyDescent="0.45">
      <c r="A185" t="s">
        <v>209</v>
      </c>
      <c r="B185">
        <v>38.917715072631836</v>
      </c>
      <c r="C185">
        <v>38.917715072631836</v>
      </c>
    </row>
    <row r="186" spans="1:3" x14ac:dyDescent="0.45">
      <c r="A186" t="s">
        <v>210</v>
      </c>
      <c r="B186">
        <v>158.83134794235229</v>
      </c>
      <c r="C186">
        <v>158.83134794235229</v>
      </c>
    </row>
    <row r="187" spans="1:3" x14ac:dyDescent="0.45">
      <c r="A187" t="s">
        <v>211</v>
      </c>
      <c r="B187">
        <v>89.820177793502808</v>
      </c>
      <c r="C187">
        <v>89.820177793502808</v>
      </c>
    </row>
    <row r="188" spans="1:3" x14ac:dyDescent="0.45">
      <c r="A188" t="s">
        <v>212</v>
      </c>
      <c r="B188">
        <v>107.85950708389282</v>
      </c>
      <c r="C188">
        <v>107.85950708389282</v>
      </c>
    </row>
    <row r="189" spans="1:3" x14ac:dyDescent="0.45">
      <c r="A189" t="s">
        <v>214</v>
      </c>
      <c r="B189">
        <v>2.2122769355773926</v>
      </c>
      <c r="C189">
        <v>2.2122769355773926</v>
      </c>
    </row>
    <row r="190" spans="1:3" x14ac:dyDescent="0.45">
      <c r="A190" t="s">
        <v>215</v>
      </c>
      <c r="B190">
        <v>1.6059439182281494</v>
      </c>
      <c r="C190">
        <v>1.6059439182281494</v>
      </c>
    </row>
    <row r="191" spans="1:3" x14ac:dyDescent="0.45">
      <c r="A191" t="s">
        <v>216</v>
      </c>
      <c r="B191">
        <v>1.0284850597381592</v>
      </c>
      <c r="C191">
        <v>1.0284850597381592</v>
      </c>
    </row>
    <row r="192" spans="1:3" x14ac:dyDescent="0.45">
      <c r="A192" t="s">
        <v>217</v>
      </c>
      <c r="B192">
        <v>3.823505163192749</v>
      </c>
      <c r="C192">
        <v>3.823505163192749</v>
      </c>
    </row>
    <row r="193" spans="1:3" x14ac:dyDescent="0.45">
      <c r="A193" t="s">
        <v>218</v>
      </c>
      <c r="B193">
        <v>3.9512968063354492</v>
      </c>
      <c r="C193">
        <v>3.9512968063354492</v>
      </c>
    </row>
    <row r="194" spans="1:3" x14ac:dyDescent="0.45">
      <c r="A194" t="s">
        <v>219</v>
      </c>
      <c r="B194">
        <v>2.8521089553833008</v>
      </c>
      <c r="C194">
        <v>2.8521089553833008</v>
      </c>
    </row>
    <row r="195" spans="1:3" x14ac:dyDescent="0.45">
      <c r="A195" t="s">
        <v>220</v>
      </c>
      <c r="B195">
        <v>55.885733842849731</v>
      </c>
      <c r="C195">
        <v>55.885733842849731</v>
      </c>
    </row>
    <row r="196" spans="1:3" x14ac:dyDescent="0.45">
      <c r="A196" t="s">
        <v>221</v>
      </c>
      <c r="B196">
        <v>3.0285120010375977</v>
      </c>
      <c r="C196">
        <v>3.0285120010375977</v>
      </c>
    </row>
    <row r="197" spans="1:3" x14ac:dyDescent="0.45">
      <c r="A197" t="s">
        <v>222</v>
      </c>
      <c r="B197">
        <v>2.6100800037384033</v>
      </c>
      <c r="C197">
        <v>2.6100800037384033</v>
      </c>
    </row>
    <row r="198" spans="1:3" x14ac:dyDescent="0.45">
      <c r="A198" t="s">
        <v>223</v>
      </c>
      <c r="B198">
        <v>10.102054119110107</v>
      </c>
      <c r="C198">
        <v>10.102054119110107</v>
      </c>
    </row>
    <row r="199" spans="1:3" x14ac:dyDescent="0.45">
      <c r="A199" t="s">
        <v>225</v>
      </c>
      <c r="B199">
        <v>2.7322561740875244</v>
      </c>
      <c r="C199">
        <v>2.7322561740875244</v>
      </c>
    </row>
    <row r="200" spans="1:3" x14ac:dyDescent="0.45">
      <c r="A200" t="s">
        <v>226</v>
      </c>
      <c r="B200">
        <v>3.3837878704071045</v>
      </c>
      <c r="C200">
        <v>3.3837878704071045</v>
      </c>
    </row>
    <row r="201" spans="1:3" x14ac:dyDescent="0.45">
      <c r="A201" t="s">
        <v>227</v>
      </c>
      <c r="B201">
        <v>42.048250913619995</v>
      </c>
      <c r="C201">
        <v>42.048250913619995</v>
      </c>
    </row>
    <row r="202" spans="1:3" x14ac:dyDescent="0.45">
      <c r="A202" t="s">
        <v>228</v>
      </c>
      <c r="B202">
        <v>28.567094087600708</v>
      </c>
      <c r="C202">
        <v>28.567094087600708</v>
      </c>
    </row>
    <row r="203" spans="1:3" x14ac:dyDescent="0.45">
      <c r="A203" t="s">
        <v>229</v>
      </c>
      <c r="B203">
        <v>75.589739084243774</v>
      </c>
      <c r="C203">
        <v>75.589739084243774</v>
      </c>
    </row>
    <row r="204" spans="1:3" x14ac:dyDescent="0.45">
      <c r="A204" t="s">
        <v>230</v>
      </c>
      <c r="B204">
        <v>123.86155605316162</v>
      </c>
      <c r="C204">
        <v>123.86155605316162</v>
      </c>
    </row>
    <row r="205" spans="1:3" x14ac:dyDescent="0.45">
      <c r="A205" t="s">
        <v>231</v>
      </c>
      <c r="B205">
        <v>6.3640449047088623</v>
      </c>
      <c r="C205">
        <v>6.3640449047088623</v>
      </c>
    </row>
    <row r="206" spans="1:3" x14ac:dyDescent="0.45">
      <c r="A206" t="s">
        <v>233</v>
      </c>
      <c r="B206">
        <v>6.455456018447876</v>
      </c>
      <c r="C206">
        <v>6.455456018447876</v>
      </c>
    </row>
    <row r="207" spans="1:3" x14ac:dyDescent="0.45">
      <c r="A207" t="s">
        <v>234</v>
      </c>
      <c r="B207">
        <v>3.3304929733276367</v>
      </c>
      <c r="C207">
        <v>3.3304929733276367</v>
      </c>
    </row>
    <row r="208" spans="1:3" x14ac:dyDescent="0.45">
      <c r="A208" t="s">
        <v>235</v>
      </c>
      <c r="B208">
        <v>454.56538701057434</v>
      </c>
      <c r="C208">
        <v>454.56538701057434</v>
      </c>
    </row>
    <row r="209" spans="1:3" x14ac:dyDescent="0.45">
      <c r="A209" t="s">
        <v>236</v>
      </c>
      <c r="B209">
        <v>53.552325963973999</v>
      </c>
      <c r="C209">
        <v>53.552325963973999</v>
      </c>
    </row>
    <row r="210" spans="1:3" x14ac:dyDescent="0.45">
      <c r="A210" t="s">
        <v>237</v>
      </c>
      <c r="B210">
        <v>600.00099587440491</v>
      </c>
      <c r="C210">
        <v>600.00099587440491</v>
      </c>
    </row>
    <row r="211" spans="1:3" x14ac:dyDescent="0.45">
      <c r="A211" t="s">
        <v>238</v>
      </c>
      <c r="B211">
        <v>321.95395708084106</v>
      </c>
      <c r="C211">
        <v>321.95395708084106</v>
      </c>
    </row>
    <row r="212" spans="1:3" x14ac:dyDescent="0.45">
      <c r="A212" t="s">
        <v>239</v>
      </c>
      <c r="B212">
        <v>600.00007390975952</v>
      </c>
      <c r="C212">
        <v>600.00007390975952</v>
      </c>
    </row>
    <row r="213" spans="1:3" x14ac:dyDescent="0.45">
      <c r="A213" t="s">
        <v>240</v>
      </c>
      <c r="B213">
        <v>600.00436592102051</v>
      </c>
      <c r="C213">
        <v>600.00436592102051</v>
      </c>
    </row>
    <row r="214" spans="1:3" x14ac:dyDescent="0.45">
      <c r="A214" t="s">
        <v>241</v>
      </c>
      <c r="B214">
        <v>2.1405160427093506</v>
      </c>
      <c r="C214">
        <v>2.1405160427093506</v>
      </c>
    </row>
    <row r="215" spans="1:3" x14ac:dyDescent="0.45">
      <c r="A215" t="s">
        <v>242</v>
      </c>
      <c r="B215">
        <v>26.062375068664551</v>
      </c>
      <c r="C215">
        <v>26.062375068664551</v>
      </c>
    </row>
    <row r="216" spans="1:3" x14ac:dyDescent="0.45">
      <c r="A216" t="s">
        <v>244</v>
      </c>
      <c r="B216">
        <v>0.82529282569885254</v>
      </c>
      <c r="C216">
        <v>0.82529282569885254</v>
      </c>
    </row>
    <row r="217" spans="1:3" x14ac:dyDescent="0.45">
      <c r="A217" t="s">
        <v>245</v>
      </c>
      <c r="B217">
        <v>1.1164190769195557</v>
      </c>
      <c r="C217">
        <v>1.1164190769195557</v>
      </c>
    </row>
    <row r="218" spans="1:3" x14ac:dyDescent="0.45">
      <c r="A218" t="s">
        <v>246</v>
      </c>
      <c r="B218">
        <v>37.116581916809082</v>
      </c>
      <c r="C218">
        <v>37.116581916809082</v>
      </c>
    </row>
    <row r="219" spans="1:3" x14ac:dyDescent="0.45">
      <c r="A219" t="s">
        <v>247</v>
      </c>
      <c r="B219">
        <v>14.145891904830933</v>
      </c>
      <c r="C219">
        <v>14.145891904830933</v>
      </c>
    </row>
    <row r="220" spans="1:3" x14ac:dyDescent="0.45">
      <c r="A220" t="s">
        <v>248</v>
      </c>
      <c r="B220">
        <v>59.545700073242188</v>
      </c>
      <c r="C220">
        <v>59.545700073242188</v>
      </c>
    </row>
    <row r="221" spans="1:3" x14ac:dyDescent="0.45">
      <c r="A221" t="s">
        <v>249</v>
      </c>
      <c r="B221">
        <v>21.651098012924194</v>
      </c>
      <c r="C221">
        <v>21.651098012924194</v>
      </c>
    </row>
    <row r="222" spans="1:3" x14ac:dyDescent="0.45">
      <c r="A222" t="s">
        <v>250</v>
      </c>
      <c r="B222">
        <v>8.2813718318939209</v>
      </c>
      <c r="C222">
        <v>8.2813718318939209</v>
      </c>
    </row>
    <row r="223" spans="1:3" x14ac:dyDescent="0.45">
      <c r="A223" t="s">
        <v>251</v>
      </c>
      <c r="B223">
        <v>37.176963090896606</v>
      </c>
      <c r="C223">
        <v>37.176963090896606</v>
      </c>
    </row>
    <row r="224" spans="1:3" x14ac:dyDescent="0.45">
      <c r="A224" t="s">
        <v>252</v>
      </c>
      <c r="B224">
        <v>31.973140954971313</v>
      </c>
      <c r="C224">
        <v>31.973140954971313</v>
      </c>
    </row>
    <row r="225" spans="1:3" x14ac:dyDescent="0.45">
      <c r="A225" t="s">
        <v>255</v>
      </c>
      <c r="B225">
        <v>24.265021085739136</v>
      </c>
      <c r="C225">
        <v>24.265021085739136</v>
      </c>
    </row>
    <row r="226" spans="1:3" x14ac:dyDescent="0.45">
      <c r="A226" t="s">
        <v>256</v>
      </c>
      <c r="B226">
        <v>48.441052913665771</v>
      </c>
      <c r="C226">
        <v>48.441052913665771</v>
      </c>
    </row>
    <row r="227" spans="1:3" x14ac:dyDescent="0.45">
      <c r="A227" t="s">
        <v>257</v>
      </c>
      <c r="B227">
        <v>7.9841301441192627</v>
      </c>
      <c r="C227">
        <v>7.9841301441192627</v>
      </c>
    </row>
    <row r="228" spans="1:3" x14ac:dyDescent="0.45">
      <c r="A228" t="s">
        <v>259</v>
      </c>
      <c r="B228">
        <v>191.36319088935852</v>
      </c>
      <c r="C228">
        <v>191.36319088935852</v>
      </c>
    </row>
    <row r="229" spans="1:3" x14ac:dyDescent="0.45">
      <c r="A229" t="s">
        <v>261</v>
      </c>
      <c r="B229">
        <v>184.25884199142456</v>
      </c>
      <c r="C229">
        <v>184.25884199142456</v>
      </c>
    </row>
    <row r="230" spans="1:3" x14ac:dyDescent="0.45">
      <c r="A230" t="s">
        <v>262</v>
      </c>
      <c r="B230">
        <v>600.00291800498962</v>
      </c>
      <c r="C230">
        <v>600.00291800498962</v>
      </c>
    </row>
    <row r="231" spans="1:3" x14ac:dyDescent="0.45">
      <c r="A231" t="s">
        <v>263</v>
      </c>
      <c r="B231">
        <v>600.00275897979736</v>
      </c>
      <c r="C231">
        <v>600.00275897979736</v>
      </c>
    </row>
    <row r="232" spans="1:3" x14ac:dyDescent="0.45">
      <c r="A232" t="s">
        <v>264</v>
      </c>
      <c r="B232">
        <v>600.50056982040405</v>
      </c>
      <c r="C232">
        <v>600.50056982040405</v>
      </c>
    </row>
    <row r="233" spans="1:3" x14ac:dyDescent="0.45">
      <c r="A233" t="s">
        <v>266</v>
      </c>
      <c r="B233">
        <v>600.0008909702301</v>
      </c>
      <c r="C233">
        <v>600.0008909702301</v>
      </c>
    </row>
    <row r="234" spans="1:3" x14ac:dyDescent="0.45">
      <c r="A234" t="s">
        <v>267</v>
      </c>
      <c r="B234">
        <v>600.00014495849609</v>
      </c>
      <c r="C234">
        <v>600.00014495849609</v>
      </c>
    </row>
    <row r="235" spans="1:3" x14ac:dyDescent="0.45">
      <c r="A235" t="s">
        <v>268</v>
      </c>
      <c r="B235">
        <v>600.58955597877502</v>
      </c>
      <c r="C235">
        <v>600.58955597877502</v>
      </c>
    </row>
    <row r="236" spans="1:3" x14ac:dyDescent="0.45">
      <c r="A236" t="s">
        <v>269</v>
      </c>
      <c r="B236">
        <v>600.0011100769043</v>
      </c>
      <c r="C236">
        <v>600.0011100769043</v>
      </c>
    </row>
    <row r="237" spans="1:3" x14ac:dyDescent="0.45">
      <c r="A237" t="s">
        <v>270</v>
      </c>
      <c r="B237">
        <v>393.69795298576355</v>
      </c>
      <c r="C237">
        <v>393.69795298576355</v>
      </c>
    </row>
    <row r="238" spans="1:3" x14ac:dyDescent="0.45">
      <c r="A238" t="s">
        <v>272</v>
      </c>
      <c r="B238">
        <v>600.49190187454224</v>
      </c>
      <c r="C238">
        <v>600.49190187454224</v>
      </c>
    </row>
    <row r="239" spans="1:3" x14ac:dyDescent="0.45">
      <c r="A239" t="s">
        <v>273</v>
      </c>
      <c r="B239">
        <v>600.49451899528503</v>
      </c>
      <c r="C239">
        <v>600.49451899528503</v>
      </c>
    </row>
    <row r="240" spans="1:3" x14ac:dyDescent="0.45">
      <c r="A240" t="s">
        <v>274</v>
      </c>
      <c r="B240">
        <v>600.00316786766052</v>
      </c>
      <c r="C240">
        <v>600.00316786766052</v>
      </c>
    </row>
    <row r="241" spans="1:3" x14ac:dyDescent="0.45">
      <c r="A241" t="s">
        <v>275</v>
      </c>
      <c r="B241">
        <v>600.00671291351318</v>
      </c>
      <c r="C241">
        <v>600.00671291351318</v>
      </c>
    </row>
    <row r="242" spans="1:3" x14ac:dyDescent="0.45">
      <c r="A242" t="s">
        <v>277</v>
      </c>
      <c r="B242">
        <v>126.51278400421143</v>
      </c>
      <c r="C242">
        <v>126.51278400421143</v>
      </c>
    </row>
    <row r="243" spans="1:3" x14ac:dyDescent="0.45">
      <c r="A243" t="s">
        <v>279</v>
      </c>
      <c r="B243">
        <v>23.985761165618896</v>
      </c>
      <c r="C243">
        <v>23.985761165618896</v>
      </c>
    </row>
    <row r="244" spans="1:3" x14ac:dyDescent="0.45">
      <c r="A244" t="s">
        <v>280</v>
      </c>
      <c r="B244">
        <v>26.147140026092529</v>
      </c>
      <c r="C244">
        <v>26.147140026092529</v>
      </c>
    </row>
    <row r="245" spans="1:3" x14ac:dyDescent="0.45">
      <c r="A245" t="s">
        <v>281</v>
      </c>
      <c r="B245">
        <v>123.76896405220032</v>
      </c>
      <c r="C245">
        <v>123.76896405220032</v>
      </c>
    </row>
    <row r="246" spans="1:3" x14ac:dyDescent="0.45">
      <c r="A246" t="s">
        <v>282</v>
      </c>
      <c r="B246">
        <v>394.9459400177002</v>
      </c>
      <c r="C246">
        <v>394.9459400177002</v>
      </c>
    </row>
    <row r="247" spans="1:3" x14ac:dyDescent="0.45">
      <c r="A247" t="s">
        <v>283</v>
      </c>
      <c r="B247">
        <v>249.8003568649292</v>
      </c>
      <c r="C247">
        <v>249.8003568649292</v>
      </c>
    </row>
    <row r="248" spans="1:3" x14ac:dyDescent="0.45">
      <c r="A248" t="s">
        <v>285</v>
      </c>
      <c r="B248">
        <v>595.42559003829956</v>
      </c>
      <c r="C248">
        <v>595.42559003829956</v>
      </c>
    </row>
    <row r="249" spans="1:3" x14ac:dyDescent="0.45">
      <c r="A249" t="s">
        <v>286</v>
      </c>
      <c r="B249">
        <v>600.06802701950073</v>
      </c>
      <c r="C249">
        <v>600.06802701950073</v>
      </c>
    </row>
    <row r="250" spans="1:3" x14ac:dyDescent="0.45">
      <c r="A250" t="s">
        <v>288</v>
      </c>
      <c r="B250">
        <v>44.132539987564087</v>
      </c>
      <c r="C250">
        <v>44.132539987564087</v>
      </c>
    </row>
    <row r="251" spans="1:3" x14ac:dyDescent="0.45">
      <c r="A251" t="s">
        <v>289</v>
      </c>
      <c r="B251">
        <v>44.826038837432861</v>
      </c>
      <c r="C251">
        <v>44.826038837432861</v>
      </c>
    </row>
    <row r="252" spans="1:3" x14ac:dyDescent="0.45">
      <c r="A252" t="s">
        <v>291</v>
      </c>
      <c r="B252">
        <v>31.149882078170776</v>
      </c>
      <c r="C252">
        <v>31.149882078170776</v>
      </c>
    </row>
    <row r="253" spans="1:3" x14ac:dyDescent="0.45">
      <c r="A253" t="s">
        <v>293</v>
      </c>
      <c r="B253">
        <v>600.17565393447876</v>
      </c>
      <c r="C253">
        <v>600.17565393447876</v>
      </c>
    </row>
    <row r="254" spans="1:3" x14ac:dyDescent="0.45">
      <c r="A254" t="s">
        <v>294</v>
      </c>
      <c r="B254">
        <v>600.13513398170471</v>
      </c>
      <c r="C254">
        <v>600.13513398170471</v>
      </c>
    </row>
    <row r="255" spans="1:3" x14ac:dyDescent="0.45">
      <c r="A255" t="s">
        <v>295</v>
      </c>
      <c r="B255">
        <v>600.00072193145752</v>
      </c>
      <c r="C255">
        <v>600.00072193145752</v>
      </c>
    </row>
    <row r="256" spans="1:3" x14ac:dyDescent="0.45">
      <c r="A256" t="s">
        <v>296</v>
      </c>
      <c r="B256">
        <v>98.210875988006592</v>
      </c>
      <c r="C256">
        <v>98.210875988006592</v>
      </c>
    </row>
    <row r="257" spans="1:3" x14ac:dyDescent="0.45">
      <c r="A257" t="s">
        <v>297</v>
      </c>
      <c r="B257">
        <v>181.34421014785767</v>
      </c>
      <c r="C257">
        <v>181.34421014785767</v>
      </c>
    </row>
    <row r="258" spans="1:3" x14ac:dyDescent="0.45">
      <c r="A258" t="s">
        <v>298</v>
      </c>
      <c r="B258">
        <v>225.08423018455505</v>
      </c>
      <c r="C258">
        <v>225.08423018455505</v>
      </c>
    </row>
    <row r="259" spans="1:3" x14ac:dyDescent="0.45">
      <c r="A259" t="s">
        <v>299</v>
      </c>
      <c r="B259">
        <v>182.5286819934845</v>
      </c>
      <c r="C259">
        <v>182.5286819934845</v>
      </c>
    </row>
    <row r="260" spans="1:3" x14ac:dyDescent="0.45">
      <c r="A260" t="s">
        <v>302</v>
      </c>
      <c r="B260">
        <v>4.71909499168396</v>
      </c>
      <c r="C260">
        <v>4.71909499168396</v>
      </c>
    </row>
    <row r="261" spans="1:3" x14ac:dyDescent="0.45">
      <c r="A261" t="s">
        <v>304</v>
      </c>
      <c r="B261">
        <v>32.606716156005859</v>
      </c>
      <c r="C261">
        <v>32.606716156005859</v>
      </c>
    </row>
    <row r="262" spans="1:3" x14ac:dyDescent="0.45">
      <c r="A262" t="s">
        <v>305</v>
      </c>
      <c r="B262">
        <v>110.83280205726624</v>
      </c>
      <c r="C262">
        <v>110.83280205726624</v>
      </c>
    </row>
    <row r="263" spans="1:3" x14ac:dyDescent="0.45">
      <c r="A263" t="s">
        <v>306</v>
      </c>
      <c r="B263">
        <v>107.02815389633179</v>
      </c>
      <c r="C263">
        <v>107.02815389633179</v>
      </c>
    </row>
    <row r="264" spans="1:3" x14ac:dyDescent="0.45">
      <c r="A264" t="s">
        <v>307</v>
      </c>
      <c r="B264">
        <v>82.563839912414551</v>
      </c>
      <c r="C264">
        <v>82.563839912414551</v>
      </c>
    </row>
    <row r="265" spans="1:3" x14ac:dyDescent="0.45">
      <c r="A265" t="s">
        <v>308</v>
      </c>
      <c r="B265">
        <v>600.00057601928711</v>
      </c>
      <c r="C265">
        <v>600.00057601928711</v>
      </c>
    </row>
    <row r="266" spans="1:3" x14ac:dyDescent="0.45">
      <c r="A266" t="s">
        <v>309</v>
      </c>
      <c r="B266">
        <v>600.00154590606689</v>
      </c>
      <c r="C266">
        <v>600.00154590606689</v>
      </c>
    </row>
    <row r="267" spans="1:3" x14ac:dyDescent="0.45">
      <c r="A267" t="s">
        <v>310</v>
      </c>
      <c r="B267">
        <v>131.40772294998169</v>
      </c>
      <c r="C267">
        <v>131.40772294998169</v>
      </c>
    </row>
    <row r="268" spans="1:3" x14ac:dyDescent="0.45">
      <c r="A268" t="s">
        <v>311</v>
      </c>
      <c r="B268">
        <v>71.353535890579224</v>
      </c>
      <c r="C268">
        <v>71.353535890579224</v>
      </c>
    </row>
    <row r="269" spans="1:3" x14ac:dyDescent="0.45">
      <c r="A269" t="s">
        <v>312</v>
      </c>
      <c r="B269">
        <v>6.8977210521697998</v>
      </c>
      <c r="C269">
        <v>6.8977210521697998</v>
      </c>
    </row>
    <row r="270" spans="1:3" x14ac:dyDescent="0.45">
      <c r="A270" t="s">
        <v>313</v>
      </c>
      <c r="B270">
        <v>222.54629492759705</v>
      </c>
      <c r="C270">
        <v>222.54629492759705</v>
      </c>
    </row>
    <row r="271" spans="1:3" x14ac:dyDescent="0.45">
      <c r="A271" t="s">
        <v>314</v>
      </c>
      <c r="B271">
        <v>147.54955196380615</v>
      </c>
      <c r="C271">
        <v>147.54955196380615</v>
      </c>
    </row>
    <row r="272" spans="1:3" x14ac:dyDescent="0.45">
      <c r="A272" t="s">
        <v>315</v>
      </c>
      <c r="B272">
        <v>600.41037201881409</v>
      </c>
      <c r="C272">
        <v>600.41037201881409</v>
      </c>
    </row>
    <row r="273" spans="1:3" x14ac:dyDescent="0.45">
      <c r="A273" t="s">
        <v>316</v>
      </c>
      <c r="B273">
        <v>600.00302386283875</v>
      </c>
      <c r="C273">
        <v>600.00302386283875</v>
      </c>
    </row>
    <row r="274" spans="1:3" x14ac:dyDescent="0.45">
      <c r="A274" t="s">
        <v>317</v>
      </c>
      <c r="B274">
        <v>600.14456582069397</v>
      </c>
      <c r="C274">
        <v>600.14456582069397</v>
      </c>
    </row>
    <row r="275" spans="1:3" x14ac:dyDescent="0.45">
      <c r="A275" t="s">
        <v>318</v>
      </c>
      <c r="B275">
        <v>600.0026068687439</v>
      </c>
      <c r="C275">
        <v>600.0026068687439</v>
      </c>
    </row>
    <row r="276" spans="1:3" x14ac:dyDescent="0.45">
      <c r="A276" t="s">
        <v>319</v>
      </c>
      <c r="B276">
        <v>600.00103306770325</v>
      </c>
      <c r="C276">
        <v>600.00103306770325</v>
      </c>
    </row>
    <row r="277" spans="1:3" x14ac:dyDescent="0.45">
      <c r="A277" t="s">
        <v>320</v>
      </c>
      <c r="B277">
        <v>600.00487303733826</v>
      </c>
      <c r="C277">
        <v>600.00487303733826</v>
      </c>
    </row>
    <row r="278" spans="1:3" x14ac:dyDescent="0.45">
      <c r="A278" t="s">
        <v>321</v>
      </c>
      <c r="B278">
        <v>600.00082302093506</v>
      </c>
      <c r="C278">
        <v>600.00082302093506</v>
      </c>
    </row>
    <row r="279" spans="1:3" x14ac:dyDescent="0.45">
      <c r="A279" t="s">
        <v>322</v>
      </c>
      <c r="B279">
        <v>600.00409483909607</v>
      </c>
      <c r="C279">
        <v>600.00409483909607</v>
      </c>
    </row>
    <row r="280" spans="1:3" x14ac:dyDescent="0.45">
      <c r="A280" t="s">
        <v>323</v>
      </c>
      <c r="B280">
        <v>4.9404258728027344</v>
      </c>
      <c r="C280">
        <v>4.9404258728027344</v>
      </c>
    </row>
    <row r="281" spans="1:3" x14ac:dyDescent="0.45">
      <c r="A281" t="s">
        <v>324</v>
      </c>
      <c r="B281">
        <v>600.00311207771301</v>
      </c>
      <c r="C281">
        <v>600.00311207771301</v>
      </c>
    </row>
    <row r="282" spans="1:3" x14ac:dyDescent="0.45">
      <c r="A282" t="s">
        <v>325</v>
      </c>
      <c r="B282">
        <v>1.4278051853179932</v>
      </c>
      <c r="C282">
        <v>1.4278051853179932</v>
      </c>
    </row>
    <row r="283" spans="1:3" x14ac:dyDescent="0.45">
      <c r="A283" t="s">
        <v>326</v>
      </c>
      <c r="B283">
        <v>1.2990767955780029</v>
      </c>
      <c r="C283">
        <v>1.2990767955780029</v>
      </c>
    </row>
    <row r="284" spans="1:3" x14ac:dyDescent="0.45">
      <c r="A284" t="s">
        <v>327</v>
      </c>
      <c r="B284">
        <v>0.8143160343170166</v>
      </c>
      <c r="C284">
        <v>0.8143160343170166</v>
      </c>
    </row>
    <row r="285" spans="1:3" x14ac:dyDescent="0.45">
      <c r="A285" t="s">
        <v>328</v>
      </c>
      <c r="B285">
        <v>513.96723699569702</v>
      </c>
      <c r="C285">
        <v>513.96723699569702</v>
      </c>
    </row>
    <row r="286" spans="1:3" x14ac:dyDescent="0.45">
      <c r="A286" t="s">
        <v>329</v>
      </c>
      <c r="B286">
        <v>276.42589807510376</v>
      </c>
      <c r="C286">
        <v>276.42589807510376</v>
      </c>
    </row>
    <row r="287" spans="1:3" x14ac:dyDescent="0.45">
      <c r="A287" t="s">
        <v>330</v>
      </c>
      <c r="B287">
        <v>600.00129699707031</v>
      </c>
      <c r="C287">
        <v>600.00129699707031</v>
      </c>
    </row>
    <row r="288" spans="1:3" x14ac:dyDescent="0.45">
      <c r="A288" t="s">
        <v>331</v>
      </c>
      <c r="B288">
        <v>375.53869295120239</v>
      </c>
      <c r="C288">
        <v>375.53869295120239</v>
      </c>
    </row>
    <row r="289" spans="1:3" x14ac:dyDescent="0.45">
      <c r="A289" t="s">
        <v>332</v>
      </c>
      <c r="B289">
        <v>46.342580080032349</v>
      </c>
      <c r="C289">
        <v>46.342580080032349</v>
      </c>
    </row>
    <row r="290" spans="1:3" x14ac:dyDescent="0.45">
      <c r="A290" t="s">
        <v>334</v>
      </c>
      <c r="B290">
        <v>494.35216498374939</v>
      </c>
      <c r="C290">
        <v>494.35216498374939</v>
      </c>
    </row>
    <row r="291" spans="1:3" x14ac:dyDescent="0.45">
      <c r="A291" t="s">
        <v>335</v>
      </c>
      <c r="B291">
        <v>600.00117182731628</v>
      </c>
      <c r="C291">
        <v>600.00117182731628</v>
      </c>
    </row>
    <row r="292" spans="1:3" x14ac:dyDescent="0.45">
      <c r="A292" t="s">
        <v>336</v>
      </c>
      <c r="B292">
        <v>600.00054287910461</v>
      </c>
      <c r="C292">
        <v>600.00054287910461</v>
      </c>
    </row>
    <row r="293" spans="1:3" x14ac:dyDescent="0.45">
      <c r="A293" t="s">
        <v>337</v>
      </c>
      <c r="B293">
        <v>600.00461602210999</v>
      </c>
      <c r="C293">
        <v>600.00461602210999</v>
      </c>
    </row>
    <row r="294" spans="1:3" x14ac:dyDescent="0.45">
      <c r="A294" t="s">
        <v>338</v>
      </c>
      <c r="B294">
        <v>355.12613916397095</v>
      </c>
      <c r="C294">
        <v>355.12613916397095</v>
      </c>
    </row>
    <row r="295" spans="1:3" x14ac:dyDescent="0.45">
      <c r="A295" t="s">
        <v>340</v>
      </c>
      <c r="B295">
        <v>229.12447595596313</v>
      </c>
      <c r="C295">
        <v>229.12447595596313</v>
      </c>
    </row>
    <row r="296" spans="1:3" x14ac:dyDescent="0.45">
      <c r="A296" t="s">
        <v>341</v>
      </c>
      <c r="B296">
        <v>75.214217901229858</v>
      </c>
      <c r="C296">
        <v>75.214217901229858</v>
      </c>
    </row>
    <row r="297" spans="1:3" x14ac:dyDescent="0.45">
      <c r="A297" t="s">
        <v>342</v>
      </c>
      <c r="B297">
        <v>600.00149893760681</v>
      </c>
      <c r="C297">
        <v>600.00149893760681</v>
      </c>
    </row>
    <row r="298" spans="1:3" x14ac:dyDescent="0.45">
      <c r="A298" t="s">
        <v>343</v>
      </c>
      <c r="B298">
        <v>4.1581060886383057</v>
      </c>
      <c r="C298">
        <v>4.1581060886383057</v>
      </c>
    </row>
    <row r="299" spans="1:3" x14ac:dyDescent="0.45">
      <c r="A299" t="s">
        <v>344</v>
      </c>
      <c r="B299">
        <v>14.620568990707397</v>
      </c>
      <c r="C299">
        <v>14.620568990707397</v>
      </c>
    </row>
    <row r="300" spans="1:3" x14ac:dyDescent="0.45">
      <c r="A300" t="s">
        <v>345</v>
      </c>
      <c r="B300">
        <v>600.00743412971497</v>
      </c>
      <c r="C300">
        <v>600.00743412971497</v>
      </c>
    </row>
    <row r="301" spans="1:3" x14ac:dyDescent="0.45">
      <c r="A301" t="s">
        <v>346</v>
      </c>
      <c r="B301">
        <v>102.89832592010498</v>
      </c>
      <c r="C301">
        <v>102.89832592010498</v>
      </c>
    </row>
    <row r="302" spans="1:3" x14ac:dyDescent="0.45">
      <c r="A302" t="s">
        <v>347</v>
      </c>
      <c r="B302">
        <v>9.9708471298217773</v>
      </c>
      <c r="C302">
        <v>9.9708471298217773</v>
      </c>
    </row>
    <row r="303" spans="1:3" x14ac:dyDescent="0.45">
      <c r="A303" t="s">
        <v>348</v>
      </c>
      <c r="B303">
        <v>31.81354808807373</v>
      </c>
      <c r="C303">
        <v>31.81354808807373</v>
      </c>
    </row>
    <row r="304" spans="1:3" x14ac:dyDescent="0.45">
      <c r="A304" t="s">
        <v>349</v>
      </c>
      <c r="B304">
        <v>600.00357508659363</v>
      </c>
      <c r="C304">
        <v>600.00357508659363</v>
      </c>
    </row>
    <row r="305" spans="1:3" x14ac:dyDescent="0.45">
      <c r="A305" t="s">
        <v>350</v>
      </c>
      <c r="B305">
        <v>1.8443100452423096</v>
      </c>
      <c r="C305">
        <v>1.8443100452423096</v>
      </c>
    </row>
    <row r="306" spans="1:3" x14ac:dyDescent="0.45">
      <c r="A306" t="s">
        <v>352</v>
      </c>
      <c r="B306">
        <v>600.00065994262695</v>
      </c>
      <c r="C306">
        <v>600.00065994262695</v>
      </c>
    </row>
    <row r="307" spans="1:3" x14ac:dyDescent="0.45">
      <c r="A307" t="s">
        <v>353</v>
      </c>
      <c r="B307">
        <v>600.00334596633911</v>
      </c>
      <c r="C307">
        <v>600.00334596633911</v>
      </c>
    </row>
    <row r="308" spans="1:3" x14ac:dyDescent="0.45">
      <c r="A308" t="s">
        <v>354</v>
      </c>
      <c r="B308">
        <v>538.77902603149414</v>
      </c>
      <c r="C308">
        <v>538.77902603149414</v>
      </c>
    </row>
    <row r="309" spans="1:3" x14ac:dyDescent="0.45">
      <c r="A309" t="s">
        <v>355</v>
      </c>
      <c r="B309">
        <v>135.64176297187805</v>
      </c>
      <c r="C309">
        <v>135.64176297187805</v>
      </c>
    </row>
    <row r="310" spans="1:3" x14ac:dyDescent="0.45">
      <c r="A310" t="s">
        <v>356</v>
      </c>
      <c r="B310">
        <v>3.4197788238525391</v>
      </c>
      <c r="C310">
        <v>3.4197788238525391</v>
      </c>
    </row>
    <row r="311" spans="1:3" x14ac:dyDescent="0.45">
      <c r="A311" t="s">
        <v>357</v>
      </c>
      <c r="B311">
        <v>54.337419033050537</v>
      </c>
      <c r="C311">
        <v>54.337419033050537</v>
      </c>
    </row>
    <row r="312" spans="1:3" x14ac:dyDescent="0.45">
      <c r="A312" t="s">
        <v>358</v>
      </c>
      <c r="B312">
        <v>30.506999969482422</v>
      </c>
      <c r="C312">
        <v>30.506999969482422</v>
      </c>
    </row>
    <row r="313" spans="1:3" x14ac:dyDescent="0.45">
      <c r="A313" t="s">
        <v>359</v>
      </c>
      <c r="B313">
        <v>226.57564187049866</v>
      </c>
      <c r="C313">
        <v>226.57564187049866</v>
      </c>
    </row>
    <row r="314" spans="1:3" x14ac:dyDescent="0.45">
      <c r="A314" t="s">
        <v>360</v>
      </c>
      <c r="B314">
        <v>600.30742406845093</v>
      </c>
      <c r="C314">
        <v>600.30742406845093</v>
      </c>
    </row>
    <row r="315" spans="1:3" x14ac:dyDescent="0.45">
      <c r="A315" t="s">
        <v>361</v>
      </c>
      <c r="B315">
        <v>600.00211501121521</v>
      </c>
      <c r="C315">
        <v>600.00211501121521</v>
      </c>
    </row>
    <row r="316" spans="1:3" x14ac:dyDescent="0.45">
      <c r="A316" t="s">
        <v>362</v>
      </c>
      <c r="B316">
        <v>600.00372910499573</v>
      </c>
      <c r="C316">
        <v>600.00372910499573</v>
      </c>
    </row>
    <row r="317" spans="1:3" x14ac:dyDescent="0.45">
      <c r="A317" t="s">
        <v>363</v>
      </c>
      <c r="B317">
        <v>600.00513505935669</v>
      </c>
      <c r="C317">
        <v>600.00513505935669</v>
      </c>
    </row>
    <row r="318" spans="1:3" x14ac:dyDescent="0.45">
      <c r="A318" t="s">
        <v>364</v>
      </c>
      <c r="B318">
        <v>600.00279402732849</v>
      </c>
      <c r="C318">
        <v>600.00279402732849</v>
      </c>
    </row>
    <row r="319" spans="1:3" x14ac:dyDescent="0.45">
      <c r="A319" t="s">
        <v>365</v>
      </c>
      <c r="B319">
        <v>600.00433993339539</v>
      </c>
      <c r="C319">
        <v>600.00433993339539</v>
      </c>
    </row>
    <row r="320" spans="1:3" x14ac:dyDescent="0.45">
      <c r="A320" t="s">
        <v>367</v>
      </c>
      <c r="B320">
        <v>552.15382981300354</v>
      </c>
      <c r="C320">
        <v>552.15382981300354</v>
      </c>
    </row>
    <row r="321" spans="1:3" x14ac:dyDescent="0.45">
      <c r="A321" t="s">
        <v>368</v>
      </c>
      <c r="B321">
        <v>189.06957101821899</v>
      </c>
      <c r="C321">
        <v>189.06957101821899</v>
      </c>
    </row>
    <row r="322" spans="1:3" x14ac:dyDescent="0.45">
      <c r="A322" t="s">
        <v>369</v>
      </c>
      <c r="B322">
        <v>71.655341863632202</v>
      </c>
      <c r="C322">
        <v>71.655341863632202</v>
      </c>
    </row>
    <row r="323" spans="1:3" x14ac:dyDescent="0.45">
      <c r="A323" t="s">
        <v>370</v>
      </c>
      <c r="B323">
        <v>133.26070594787598</v>
      </c>
      <c r="C323">
        <v>133.26070594787598</v>
      </c>
    </row>
    <row r="324" spans="1:3" x14ac:dyDescent="0.45">
      <c r="A324" t="s">
        <v>371</v>
      </c>
      <c r="B324">
        <v>600.00500893592834</v>
      </c>
      <c r="C324">
        <v>600.00500893592834</v>
      </c>
    </row>
    <row r="325" spans="1:3" x14ac:dyDescent="0.45">
      <c r="A325" t="s">
        <v>372</v>
      </c>
      <c r="B325">
        <v>79.148194074630737</v>
      </c>
      <c r="C325">
        <v>79.148194074630737</v>
      </c>
    </row>
    <row r="326" spans="1:3" x14ac:dyDescent="0.45">
      <c r="A326" t="s">
        <v>373</v>
      </c>
      <c r="B326">
        <v>11.722734928131104</v>
      </c>
      <c r="C326">
        <v>11.722734928131104</v>
      </c>
    </row>
    <row r="327" spans="1:3" x14ac:dyDescent="0.45">
      <c r="A327" t="s">
        <v>374</v>
      </c>
      <c r="B327">
        <v>390.27892303466797</v>
      </c>
      <c r="C327">
        <v>390.27892303466797</v>
      </c>
    </row>
    <row r="328" spans="1:3" x14ac:dyDescent="0.45">
      <c r="A328" t="s">
        <v>376</v>
      </c>
      <c r="B328">
        <v>11.706534862518311</v>
      </c>
      <c r="C328">
        <v>11.706534862518311</v>
      </c>
    </row>
    <row r="329" spans="1:3" x14ac:dyDescent="0.45">
      <c r="A329" t="s">
        <v>378</v>
      </c>
      <c r="B329">
        <v>85.997255086898804</v>
      </c>
      <c r="C329">
        <v>85.997255086898804</v>
      </c>
    </row>
    <row r="330" spans="1:3" x14ac:dyDescent="0.45">
      <c r="A330" t="s">
        <v>379</v>
      </c>
      <c r="B330">
        <v>19.956974983215332</v>
      </c>
      <c r="C330">
        <v>19.956974983215332</v>
      </c>
    </row>
    <row r="331" spans="1:3" x14ac:dyDescent="0.45">
      <c r="A331" t="s">
        <v>380</v>
      </c>
      <c r="B331">
        <v>14.085724115371704</v>
      </c>
      <c r="C331">
        <v>14.085724115371704</v>
      </c>
    </row>
    <row r="332" spans="1:3" x14ac:dyDescent="0.45">
      <c r="A332" t="s">
        <v>381</v>
      </c>
      <c r="B332">
        <v>600.00439500808716</v>
      </c>
      <c r="C332">
        <v>600.00439500808716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5296-8DB8-4F70-9634-3741450B496E}">
  <dimension ref="A1:C319"/>
  <sheetViews>
    <sheetView workbookViewId="0">
      <selection activeCell="E7" sqref="E7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5.6905150413513184</v>
      </c>
      <c r="C2">
        <v>5.6905150413513184</v>
      </c>
    </row>
    <row r="3" spans="1:3" x14ac:dyDescent="0.45">
      <c r="A3" t="s">
        <v>4</v>
      </c>
      <c r="B3">
        <v>600.00051093101501</v>
      </c>
      <c r="C3">
        <v>600.00051093101501</v>
      </c>
    </row>
    <row r="4" spans="1:3" x14ac:dyDescent="0.45">
      <c r="A4" t="s">
        <v>5</v>
      </c>
      <c r="B4">
        <v>14.183048009872437</v>
      </c>
      <c r="C4">
        <v>14.183048009872437</v>
      </c>
    </row>
    <row r="5" spans="1:3" x14ac:dyDescent="0.45">
      <c r="A5" t="s">
        <v>6</v>
      </c>
      <c r="B5">
        <v>6.7688350677490234</v>
      </c>
      <c r="C5">
        <v>6.7688350677490234</v>
      </c>
    </row>
    <row r="6" spans="1:3" x14ac:dyDescent="0.45">
      <c r="A6" t="s">
        <v>7</v>
      </c>
      <c r="B6">
        <v>491.55239605903625</v>
      </c>
      <c r="C6">
        <v>491.55239605903625</v>
      </c>
    </row>
    <row r="7" spans="1:3" x14ac:dyDescent="0.45">
      <c r="A7" t="s">
        <v>8</v>
      </c>
      <c r="B7">
        <v>34.983599185943604</v>
      </c>
      <c r="C7">
        <v>34.983599185943604</v>
      </c>
    </row>
    <row r="8" spans="1:3" x14ac:dyDescent="0.45">
      <c r="A8" t="s">
        <v>9</v>
      </c>
      <c r="B8">
        <v>3.846682071685791</v>
      </c>
      <c r="C8">
        <v>3.846682071685791</v>
      </c>
    </row>
    <row r="9" spans="1:3" x14ac:dyDescent="0.45">
      <c r="A9" t="s">
        <v>10</v>
      </c>
      <c r="B9">
        <v>600.00079798698425</v>
      </c>
      <c r="C9">
        <v>600.00079798698425</v>
      </c>
    </row>
    <row r="10" spans="1:3" x14ac:dyDescent="0.45">
      <c r="A10" t="s">
        <v>11</v>
      </c>
      <c r="B10">
        <v>155.01005601882935</v>
      </c>
      <c r="C10">
        <v>155.01005601882935</v>
      </c>
    </row>
    <row r="11" spans="1:3" x14ac:dyDescent="0.45">
      <c r="A11" t="s">
        <v>13</v>
      </c>
      <c r="B11">
        <v>600.00251388549805</v>
      </c>
      <c r="C11">
        <v>600.00251388549805</v>
      </c>
    </row>
    <row r="12" spans="1:3" x14ac:dyDescent="0.45">
      <c r="A12" t="s">
        <v>14</v>
      </c>
      <c r="B12">
        <v>600.00382208824158</v>
      </c>
      <c r="C12">
        <v>600.00382208824158</v>
      </c>
    </row>
    <row r="13" spans="1:3" x14ac:dyDescent="0.45">
      <c r="A13" t="s">
        <v>15</v>
      </c>
      <c r="B13">
        <v>249.90309119224548</v>
      </c>
      <c r="C13">
        <v>249.90309119224548</v>
      </c>
    </row>
    <row r="14" spans="1:3" x14ac:dyDescent="0.45">
      <c r="A14" t="s">
        <v>16</v>
      </c>
      <c r="B14">
        <v>600.00403785705566</v>
      </c>
      <c r="C14">
        <v>600.00403785705566</v>
      </c>
    </row>
    <row r="15" spans="1:3" x14ac:dyDescent="0.45">
      <c r="A15" t="s">
        <v>17</v>
      </c>
      <c r="B15">
        <v>95.073661804199219</v>
      </c>
      <c r="C15">
        <v>95.073661804199219</v>
      </c>
    </row>
    <row r="16" spans="1:3" x14ac:dyDescent="0.45">
      <c r="A16" t="s">
        <v>18</v>
      </c>
      <c r="B16">
        <v>186.18300604820251</v>
      </c>
      <c r="C16">
        <v>186.18300604820251</v>
      </c>
    </row>
    <row r="17" spans="1:3" x14ac:dyDescent="0.45">
      <c r="A17" t="s">
        <v>19</v>
      </c>
      <c r="B17">
        <v>118.1336989402771</v>
      </c>
      <c r="C17">
        <v>118.1336989402771</v>
      </c>
    </row>
    <row r="18" spans="1:3" x14ac:dyDescent="0.45">
      <c r="A18" t="s">
        <v>20</v>
      </c>
      <c r="B18">
        <v>65.65953803062439</v>
      </c>
      <c r="C18">
        <v>65.65953803062439</v>
      </c>
    </row>
    <row r="19" spans="1:3" x14ac:dyDescent="0.45">
      <c r="A19" t="s">
        <v>21</v>
      </c>
      <c r="B19">
        <v>53.388897895812988</v>
      </c>
      <c r="C19">
        <v>53.388897895812988</v>
      </c>
    </row>
    <row r="20" spans="1:3" x14ac:dyDescent="0.45">
      <c r="A20" t="s">
        <v>22</v>
      </c>
      <c r="B20">
        <v>59.343005180358887</v>
      </c>
      <c r="C20">
        <v>59.343005180358887</v>
      </c>
    </row>
    <row r="21" spans="1:3" x14ac:dyDescent="0.45">
      <c r="A21" t="s">
        <v>24</v>
      </c>
      <c r="B21">
        <v>1.3277449607849121</v>
      </c>
      <c r="C21">
        <v>1.3277449607849121</v>
      </c>
    </row>
    <row r="22" spans="1:3" x14ac:dyDescent="0.45">
      <c r="A22" t="s">
        <v>25</v>
      </c>
      <c r="B22">
        <v>1.9117100238800049</v>
      </c>
      <c r="C22">
        <v>1.9117100238800049</v>
      </c>
    </row>
    <row r="23" spans="1:3" x14ac:dyDescent="0.45">
      <c r="A23" t="s">
        <v>26</v>
      </c>
      <c r="B23">
        <v>2.3196401596069336</v>
      </c>
      <c r="C23">
        <v>2.3196401596069336</v>
      </c>
    </row>
    <row r="24" spans="1:3" x14ac:dyDescent="0.45">
      <c r="A24" t="s">
        <v>27</v>
      </c>
      <c r="B24">
        <v>600.00111889839172</v>
      </c>
      <c r="C24">
        <v>600.00111889839172</v>
      </c>
    </row>
    <row r="25" spans="1:3" x14ac:dyDescent="0.45">
      <c r="A25" t="s">
        <v>28</v>
      </c>
      <c r="B25">
        <v>4.9504799842834473</v>
      </c>
      <c r="C25">
        <v>4.9504799842834473</v>
      </c>
    </row>
    <row r="26" spans="1:3" x14ac:dyDescent="0.45">
      <c r="A26" t="s">
        <v>29</v>
      </c>
      <c r="B26">
        <v>470.12617802619934</v>
      </c>
      <c r="C26">
        <v>470.12617802619934</v>
      </c>
    </row>
    <row r="27" spans="1:3" x14ac:dyDescent="0.45">
      <c r="A27" t="s">
        <v>30</v>
      </c>
      <c r="B27">
        <v>538.74719500541687</v>
      </c>
      <c r="C27">
        <v>538.74719500541687</v>
      </c>
    </row>
    <row r="28" spans="1:3" x14ac:dyDescent="0.45">
      <c r="A28" t="s">
        <v>31</v>
      </c>
      <c r="B28">
        <v>99.768939971923828</v>
      </c>
      <c r="C28">
        <v>99.768939971923828</v>
      </c>
    </row>
    <row r="29" spans="1:3" x14ac:dyDescent="0.45">
      <c r="A29" t="s">
        <v>33</v>
      </c>
      <c r="B29">
        <v>600.00238299369812</v>
      </c>
      <c r="C29">
        <v>600.00238299369812</v>
      </c>
    </row>
    <row r="30" spans="1:3" x14ac:dyDescent="0.45">
      <c r="A30" t="s">
        <v>34</v>
      </c>
      <c r="B30">
        <v>6.6602358818054199</v>
      </c>
      <c r="C30">
        <v>6.6602358818054199</v>
      </c>
    </row>
    <row r="31" spans="1:3" x14ac:dyDescent="0.45">
      <c r="A31" t="s">
        <v>35</v>
      </c>
      <c r="B31">
        <v>600.00057101249695</v>
      </c>
      <c r="C31">
        <v>600.00057101249695</v>
      </c>
    </row>
    <row r="32" spans="1:3" x14ac:dyDescent="0.45">
      <c r="A32" t="s">
        <v>36</v>
      </c>
      <c r="B32">
        <v>7.0251169204711914</v>
      </c>
      <c r="C32">
        <v>7.0251169204711914</v>
      </c>
    </row>
    <row r="33" spans="1:3" x14ac:dyDescent="0.45">
      <c r="A33" t="s">
        <v>37</v>
      </c>
      <c r="B33">
        <v>85.861639976501465</v>
      </c>
      <c r="C33">
        <v>85.861639976501465</v>
      </c>
    </row>
    <row r="34" spans="1:3" x14ac:dyDescent="0.45">
      <c r="A34" t="s">
        <v>39</v>
      </c>
      <c r="B34">
        <v>373.68285083770752</v>
      </c>
      <c r="C34">
        <v>373.68285083770752</v>
      </c>
    </row>
    <row r="35" spans="1:3" x14ac:dyDescent="0.45">
      <c r="A35" t="s">
        <v>40</v>
      </c>
      <c r="B35">
        <v>600.00044894218445</v>
      </c>
      <c r="C35">
        <v>600.00044894218445</v>
      </c>
    </row>
    <row r="36" spans="1:3" x14ac:dyDescent="0.45">
      <c r="A36" t="s">
        <v>41</v>
      </c>
      <c r="B36">
        <v>2.1615810394287109</v>
      </c>
      <c r="C36">
        <v>2.1615810394287109</v>
      </c>
    </row>
    <row r="37" spans="1:3" x14ac:dyDescent="0.45">
      <c r="A37" t="s">
        <v>42</v>
      </c>
      <c r="B37">
        <v>2.611487865447998</v>
      </c>
      <c r="C37">
        <v>2.611487865447998</v>
      </c>
    </row>
    <row r="38" spans="1:3" x14ac:dyDescent="0.45">
      <c r="A38" t="s">
        <v>43</v>
      </c>
      <c r="B38">
        <v>1.775982141494751</v>
      </c>
      <c r="C38">
        <v>1.775982141494751</v>
      </c>
    </row>
    <row r="39" spans="1:3" x14ac:dyDescent="0.45">
      <c r="A39" t="s">
        <v>44</v>
      </c>
      <c r="B39">
        <v>2.0720369815826416</v>
      </c>
      <c r="C39">
        <v>2.0720369815826416</v>
      </c>
    </row>
    <row r="40" spans="1:3" x14ac:dyDescent="0.45">
      <c r="A40" t="s">
        <v>46</v>
      </c>
      <c r="B40">
        <v>53.921482086181641</v>
      </c>
      <c r="C40">
        <v>53.921482086181641</v>
      </c>
    </row>
    <row r="41" spans="1:3" x14ac:dyDescent="0.45">
      <c r="A41" t="s">
        <v>47</v>
      </c>
      <c r="B41">
        <v>81.795202970504761</v>
      </c>
      <c r="C41">
        <v>81.795202970504761</v>
      </c>
    </row>
    <row r="42" spans="1:3" x14ac:dyDescent="0.45">
      <c r="A42" t="s">
        <v>48</v>
      </c>
      <c r="B42">
        <v>2.7301261425018311</v>
      </c>
      <c r="C42">
        <v>2.7301261425018311</v>
      </c>
    </row>
    <row r="43" spans="1:3" x14ac:dyDescent="0.45">
      <c r="A43" t="s">
        <v>49</v>
      </c>
      <c r="B43">
        <v>70.983753204345703</v>
      </c>
      <c r="C43">
        <v>70.983753204345703</v>
      </c>
    </row>
    <row r="44" spans="1:3" x14ac:dyDescent="0.45">
      <c r="A44" t="s">
        <v>50</v>
      </c>
      <c r="B44">
        <v>2.8430609703063965</v>
      </c>
      <c r="C44">
        <v>2.8430609703063965</v>
      </c>
    </row>
    <row r="45" spans="1:3" x14ac:dyDescent="0.45">
      <c r="A45" t="s">
        <v>51</v>
      </c>
      <c r="B45">
        <v>322.58188104629517</v>
      </c>
      <c r="C45">
        <v>322.58188104629517</v>
      </c>
    </row>
    <row r="46" spans="1:3" x14ac:dyDescent="0.45">
      <c r="A46" t="s">
        <v>55</v>
      </c>
      <c r="B46">
        <v>600.00172019004822</v>
      </c>
      <c r="C46">
        <v>600.00172019004822</v>
      </c>
    </row>
    <row r="47" spans="1:3" x14ac:dyDescent="0.45">
      <c r="A47" t="s">
        <v>56</v>
      </c>
      <c r="B47">
        <v>600.00321292877197</v>
      </c>
      <c r="C47">
        <v>600.00321292877197</v>
      </c>
    </row>
    <row r="48" spans="1:3" x14ac:dyDescent="0.45">
      <c r="A48" t="s">
        <v>57</v>
      </c>
      <c r="B48">
        <v>94.549355983734131</v>
      </c>
      <c r="C48">
        <v>94.549355983734131</v>
      </c>
    </row>
    <row r="49" spans="1:3" x14ac:dyDescent="0.45">
      <c r="A49" t="s">
        <v>58</v>
      </c>
      <c r="B49">
        <v>2.4142580032348633</v>
      </c>
      <c r="C49">
        <v>2.4142580032348633</v>
      </c>
    </row>
    <row r="50" spans="1:3" x14ac:dyDescent="0.45">
      <c r="A50" t="s">
        <v>59</v>
      </c>
      <c r="B50">
        <v>2.120326042175293</v>
      </c>
      <c r="C50">
        <v>2.120326042175293</v>
      </c>
    </row>
    <row r="51" spans="1:3" x14ac:dyDescent="0.45">
      <c r="A51" t="s">
        <v>60</v>
      </c>
      <c r="B51">
        <v>1.3993852138519287</v>
      </c>
      <c r="C51">
        <v>1.3993852138519287</v>
      </c>
    </row>
    <row r="52" spans="1:3" x14ac:dyDescent="0.45">
      <c r="A52" t="s">
        <v>61</v>
      </c>
      <c r="B52">
        <v>1.7903199195861816</v>
      </c>
      <c r="C52">
        <v>1.7903199195861816</v>
      </c>
    </row>
    <row r="53" spans="1:3" x14ac:dyDescent="0.45">
      <c r="A53" t="s">
        <v>62</v>
      </c>
      <c r="B53">
        <v>8.4138400554656982</v>
      </c>
      <c r="C53">
        <v>8.4138400554656982</v>
      </c>
    </row>
    <row r="54" spans="1:3" x14ac:dyDescent="0.45">
      <c r="A54" t="s">
        <v>63</v>
      </c>
      <c r="B54">
        <v>1.5813238620758057</v>
      </c>
      <c r="C54">
        <v>1.5813238620758057</v>
      </c>
    </row>
    <row r="55" spans="1:3" x14ac:dyDescent="0.45">
      <c r="A55" t="s">
        <v>64</v>
      </c>
      <c r="B55">
        <v>600.00722408294678</v>
      </c>
      <c r="C55">
        <v>600.00722408294678</v>
      </c>
    </row>
    <row r="56" spans="1:3" x14ac:dyDescent="0.45">
      <c r="A56" t="s">
        <v>65</v>
      </c>
      <c r="B56">
        <v>600.00106596946716</v>
      </c>
      <c r="C56">
        <v>600.00106596946716</v>
      </c>
    </row>
    <row r="57" spans="1:3" x14ac:dyDescent="0.45">
      <c r="A57" t="s">
        <v>66</v>
      </c>
      <c r="B57">
        <v>600.00462198257446</v>
      </c>
      <c r="C57">
        <v>600.00462198257446</v>
      </c>
    </row>
    <row r="58" spans="1:3" x14ac:dyDescent="0.45">
      <c r="A58" t="s">
        <v>67</v>
      </c>
      <c r="B58">
        <v>44.435354948043823</v>
      </c>
      <c r="C58">
        <v>44.435354948043823</v>
      </c>
    </row>
    <row r="59" spans="1:3" x14ac:dyDescent="0.45">
      <c r="A59" t="s">
        <v>396</v>
      </c>
      <c r="B59">
        <v>0.85882902145385742</v>
      </c>
      <c r="C59">
        <v>0.85882902145385742</v>
      </c>
    </row>
    <row r="60" spans="1:3" x14ac:dyDescent="0.45">
      <c r="A60" t="s">
        <v>69</v>
      </c>
      <c r="B60">
        <v>600.00562500953674</v>
      </c>
      <c r="C60">
        <v>600.00562500953674</v>
      </c>
    </row>
    <row r="61" spans="1:3" x14ac:dyDescent="0.45">
      <c r="A61" t="s">
        <v>70</v>
      </c>
      <c r="B61">
        <v>600.00025010108948</v>
      </c>
      <c r="C61">
        <v>600.00025010108948</v>
      </c>
    </row>
    <row r="62" spans="1:3" x14ac:dyDescent="0.45">
      <c r="A62" t="s">
        <v>71</v>
      </c>
      <c r="B62">
        <v>3.0208899974822998</v>
      </c>
      <c r="C62">
        <v>3.0208899974822998</v>
      </c>
    </row>
    <row r="63" spans="1:3" x14ac:dyDescent="0.45">
      <c r="A63" t="s">
        <v>72</v>
      </c>
      <c r="B63">
        <v>2.6458308696746826</v>
      </c>
      <c r="C63">
        <v>2.6458308696746826</v>
      </c>
    </row>
    <row r="64" spans="1:3" x14ac:dyDescent="0.45">
      <c r="A64" t="s">
        <v>73</v>
      </c>
      <c r="B64">
        <v>4.6618931293487549</v>
      </c>
      <c r="C64">
        <v>4.6618931293487549</v>
      </c>
    </row>
    <row r="65" spans="1:3" x14ac:dyDescent="0.45">
      <c r="A65" t="s">
        <v>74</v>
      </c>
      <c r="B65">
        <v>9.5219571590423584</v>
      </c>
      <c r="C65">
        <v>9.5219571590423584</v>
      </c>
    </row>
    <row r="66" spans="1:3" x14ac:dyDescent="0.45">
      <c r="A66" t="s">
        <v>76</v>
      </c>
      <c r="B66">
        <v>2.327653169631958</v>
      </c>
      <c r="C66">
        <v>2.327653169631958</v>
      </c>
    </row>
    <row r="67" spans="1:3" x14ac:dyDescent="0.45">
      <c r="A67" t="s">
        <v>78</v>
      </c>
      <c r="B67">
        <v>600.00122094154358</v>
      </c>
      <c r="C67">
        <v>600.00122094154358</v>
      </c>
    </row>
    <row r="68" spans="1:3" x14ac:dyDescent="0.45">
      <c r="A68" t="s">
        <v>79</v>
      </c>
      <c r="B68">
        <v>6.393798828125</v>
      </c>
      <c r="C68">
        <v>6.393798828125</v>
      </c>
    </row>
    <row r="69" spans="1:3" x14ac:dyDescent="0.45">
      <c r="A69" t="s">
        <v>80</v>
      </c>
      <c r="B69">
        <v>237.50341510772705</v>
      </c>
      <c r="C69">
        <v>237.50341510772705</v>
      </c>
    </row>
    <row r="70" spans="1:3" x14ac:dyDescent="0.45">
      <c r="A70" t="s">
        <v>81</v>
      </c>
      <c r="B70">
        <v>47.006960153579712</v>
      </c>
      <c r="C70">
        <v>47.006960153579712</v>
      </c>
    </row>
    <row r="71" spans="1:3" x14ac:dyDescent="0.45">
      <c r="A71" t="s">
        <v>82</v>
      </c>
      <c r="B71">
        <v>20.410076141357422</v>
      </c>
      <c r="C71">
        <v>20.410076141357422</v>
      </c>
    </row>
    <row r="72" spans="1:3" x14ac:dyDescent="0.45">
      <c r="A72" t="s">
        <v>83</v>
      </c>
      <c r="B72">
        <v>600.00191688537598</v>
      </c>
      <c r="C72">
        <v>600.00191688537598</v>
      </c>
    </row>
    <row r="73" spans="1:3" x14ac:dyDescent="0.45">
      <c r="A73" t="s">
        <v>84</v>
      </c>
      <c r="B73">
        <v>386.69612193107605</v>
      </c>
      <c r="C73">
        <v>386.69612193107605</v>
      </c>
    </row>
    <row r="74" spans="1:3" x14ac:dyDescent="0.45">
      <c r="A74" t="s">
        <v>86</v>
      </c>
      <c r="B74">
        <v>257.53096199035645</v>
      </c>
      <c r="C74">
        <v>257.53096199035645</v>
      </c>
    </row>
    <row r="75" spans="1:3" x14ac:dyDescent="0.45">
      <c r="A75" t="s">
        <v>88</v>
      </c>
      <c r="B75">
        <v>16.096741914749146</v>
      </c>
      <c r="C75">
        <v>16.096741914749146</v>
      </c>
    </row>
    <row r="76" spans="1:3" x14ac:dyDescent="0.45">
      <c r="A76" t="s">
        <v>89</v>
      </c>
      <c r="B76">
        <v>11.787680864334106</v>
      </c>
      <c r="C76">
        <v>11.787680864334106</v>
      </c>
    </row>
    <row r="77" spans="1:3" x14ac:dyDescent="0.45">
      <c r="A77" t="s">
        <v>90</v>
      </c>
      <c r="B77">
        <v>600.00471901893616</v>
      </c>
      <c r="C77">
        <v>600.00471901893616</v>
      </c>
    </row>
    <row r="78" spans="1:3" x14ac:dyDescent="0.45">
      <c r="A78" t="s">
        <v>91</v>
      </c>
      <c r="B78">
        <v>600.00339508056641</v>
      </c>
      <c r="C78">
        <v>600.00339508056641</v>
      </c>
    </row>
    <row r="79" spans="1:3" x14ac:dyDescent="0.45">
      <c r="A79" t="s">
        <v>93</v>
      </c>
      <c r="B79">
        <v>600.00367307662964</v>
      </c>
      <c r="C79">
        <v>600.00367307662964</v>
      </c>
    </row>
    <row r="80" spans="1:3" x14ac:dyDescent="0.45">
      <c r="A80" t="s">
        <v>94</v>
      </c>
      <c r="B80">
        <v>600.0005419254303</v>
      </c>
      <c r="C80">
        <v>600.0005419254303</v>
      </c>
    </row>
    <row r="81" spans="1:3" x14ac:dyDescent="0.45">
      <c r="A81" t="s">
        <v>95</v>
      </c>
      <c r="B81">
        <v>600.00200700759888</v>
      </c>
      <c r="C81">
        <v>600.00200700759888</v>
      </c>
    </row>
    <row r="82" spans="1:3" x14ac:dyDescent="0.45">
      <c r="A82" t="s">
        <v>96</v>
      </c>
      <c r="B82">
        <v>600.00112104415894</v>
      </c>
      <c r="C82">
        <v>600.00112104415894</v>
      </c>
    </row>
    <row r="83" spans="1:3" x14ac:dyDescent="0.45">
      <c r="A83" t="s">
        <v>97</v>
      </c>
      <c r="B83">
        <v>600.4169340133667</v>
      </c>
      <c r="C83">
        <v>600.4169340133667</v>
      </c>
    </row>
    <row r="84" spans="1:3" x14ac:dyDescent="0.45">
      <c r="A84" t="s">
        <v>98</v>
      </c>
      <c r="B84">
        <v>600.00211501121521</v>
      </c>
      <c r="C84">
        <v>600.00211501121521</v>
      </c>
    </row>
    <row r="85" spans="1:3" x14ac:dyDescent="0.45">
      <c r="A85" t="s">
        <v>99</v>
      </c>
      <c r="B85">
        <v>600.00074601173401</v>
      </c>
      <c r="C85">
        <v>600.00074601173401</v>
      </c>
    </row>
    <row r="86" spans="1:3" x14ac:dyDescent="0.45">
      <c r="A86" t="s">
        <v>100</v>
      </c>
      <c r="B86">
        <v>25.509680032730103</v>
      </c>
      <c r="C86">
        <v>25.509680032730103</v>
      </c>
    </row>
    <row r="87" spans="1:3" x14ac:dyDescent="0.45">
      <c r="A87" t="s">
        <v>101</v>
      </c>
      <c r="B87">
        <v>600.00315713882446</v>
      </c>
      <c r="C87">
        <v>600.00315713882446</v>
      </c>
    </row>
    <row r="88" spans="1:3" x14ac:dyDescent="0.45">
      <c r="A88" t="s">
        <v>102</v>
      </c>
      <c r="B88">
        <v>600.0030620098114</v>
      </c>
      <c r="C88">
        <v>600.0030620098114</v>
      </c>
    </row>
    <row r="89" spans="1:3" x14ac:dyDescent="0.45">
      <c r="A89" t="s">
        <v>103</v>
      </c>
      <c r="B89">
        <v>6.1875350475311279</v>
      </c>
      <c r="C89">
        <v>6.1875350475311279</v>
      </c>
    </row>
    <row r="90" spans="1:3" x14ac:dyDescent="0.45">
      <c r="A90" t="s">
        <v>104</v>
      </c>
      <c r="B90">
        <v>11.00679087638855</v>
      </c>
      <c r="C90">
        <v>11.00679087638855</v>
      </c>
    </row>
    <row r="91" spans="1:3" x14ac:dyDescent="0.45">
      <c r="A91" t="s">
        <v>105</v>
      </c>
      <c r="B91">
        <v>27.800233840942383</v>
      </c>
      <c r="C91">
        <v>27.800233840942383</v>
      </c>
    </row>
    <row r="92" spans="1:3" x14ac:dyDescent="0.45">
      <c r="A92" t="s">
        <v>106</v>
      </c>
      <c r="B92">
        <v>16.465042114257813</v>
      </c>
      <c r="C92">
        <v>16.465042114257813</v>
      </c>
    </row>
    <row r="93" spans="1:3" x14ac:dyDescent="0.45">
      <c r="A93" t="s">
        <v>107</v>
      </c>
      <c r="B93">
        <v>1.8866751194000244</v>
      </c>
      <c r="C93">
        <v>1.8866751194000244</v>
      </c>
    </row>
    <row r="94" spans="1:3" x14ac:dyDescent="0.45">
      <c r="A94" t="s">
        <v>108</v>
      </c>
      <c r="B94">
        <v>47.697690010070801</v>
      </c>
      <c r="C94">
        <v>47.697690010070801</v>
      </c>
    </row>
    <row r="95" spans="1:3" x14ac:dyDescent="0.45">
      <c r="A95" t="s">
        <v>109</v>
      </c>
      <c r="B95">
        <v>29.331434965133667</v>
      </c>
      <c r="C95">
        <v>29.331434965133667</v>
      </c>
    </row>
    <row r="96" spans="1:3" x14ac:dyDescent="0.45">
      <c r="A96" t="s">
        <v>110</v>
      </c>
      <c r="B96">
        <v>17.865356922149658</v>
      </c>
      <c r="C96">
        <v>17.865356922149658</v>
      </c>
    </row>
    <row r="97" spans="1:3" x14ac:dyDescent="0.45">
      <c r="A97" t="s">
        <v>111</v>
      </c>
      <c r="B97">
        <v>1.3853449821472168</v>
      </c>
      <c r="C97">
        <v>1.3853449821472168</v>
      </c>
    </row>
    <row r="98" spans="1:3" x14ac:dyDescent="0.45">
      <c r="A98" t="s">
        <v>113</v>
      </c>
      <c r="B98">
        <v>41.989362955093384</v>
      </c>
      <c r="C98">
        <v>41.989362955093384</v>
      </c>
    </row>
    <row r="99" spans="1:3" x14ac:dyDescent="0.45">
      <c r="A99" t="s">
        <v>114</v>
      </c>
      <c r="B99">
        <v>2.9742710590362549</v>
      </c>
      <c r="C99">
        <v>2.9742710590362549</v>
      </c>
    </row>
    <row r="100" spans="1:3" x14ac:dyDescent="0.45">
      <c r="A100" t="s">
        <v>116</v>
      </c>
      <c r="B100">
        <v>3.4859230518341064</v>
      </c>
      <c r="C100">
        <v>3.4859230518341064</v>
      </c>
    </row>
    <row r="101" spans="1:3" x14ac:dyDescent="0.45">
      <c r="A101" t="s">
        <v>117</v>
      </c>
      <c r="B101">
        <v>55.420631170272827</v>
      </c>
      <c r="C101">
        <v>55.420631170272827</v>
      </c>
    </row>
    <row r="102" spans="1:3" x14ac:dyDescent="0.45">
      <c r="A102" t="s">
        <v>119</v>
      </c>
      <c r="B102">
        <v>68.727416038513184</v>
      </c>
      <c r="C102">
        <v>68.727416038513184</v>
      </c>
    </row>
    <row r="103" spans="1:3" x14ac:dyDescent="0.45">
      <c r="A103" t="s">
        <v>122</v>
      </c>
      <c r="B103">
        <v>2.9260721206665039</v>
      </c>
      <c r="C103">
        <v>2.9260721206665039</v>
      </c>
    </row>
    <row r="104" spans="1:3" x14ac:dyDescent="0.45">
      <c r="A104" t="s">
        <v>123</v>
      </c>
      <c r="B104">
        <v>37.725078105926514</v>
      </c>
      <c r="C104">
        <v>37.725078105926514</v>
      </c>
    </row>
    <row r="105" spans="1:3" x14ac:dyDescent="0.45">
      <c r="A105" t="s">
        <v>125</v>
      </c>
      <c r="B105">
        <v>62.033120155334473</v>
      </c>
      <c r="C105">
        <v>62.033120155334473</v>
      </c>
    </row>
    <row r="106" spans="1:3" x14ac:dyDescent="0.45">
      <c r="A106" t="s">
        <v>126</v>
      </c>
      <c r="B106">
        <v>225.91685104370117</v>
      </c>
      <c r="C106">
        <v>225.91685104370117</v>
      </c>
    </row>
    <row r="107" spans="1:3" x14ac:dyDescent="0.45">
      <c r="A107" t="s">
        <v>127</v>
      </c>
      <c r="B107">
        <v>17.339855194091797</v>
      </c>
      <c r="C107">
        <v>17.339855194091797</v>
      </c>
    </row>
    <row r="108" spans="1:3" x14ac:dyDescent="0.45">
      <c r="A108" t="s">
        <v>131</v>
      </c>
      <c r="B108">
        <v>16.334115028381348</v>
      </c>
      <c r="C108">
        <v>16.334115028381348</v>
      </c>
    </row>
    <row r="109" spans="1:3" x14ac:dyDescent="0.45">
      <c r="A109" t="s">
        <v>132</v>
      </c>
      <c r="B109">
        <v>13.6772780418396</v>
      </c>
      <c r="C109">
        <v>13.6772780418396</v>
      </c>
    </row>
    <row r="110" spans="1:3" x14ac:dyDescent="0.45">
      <c r="A110" t="s">
        <v>134</v>
      </c>
      <c r="B110">
        <v>382.86169910430908</v>
      </c>
      <c r="C110">
        <v>382.86169910430908</v>
      </c>
    </row>
    <row r="111" spans="1:3" x14ac:dyDescent="0.45">
      <c r="A111" t="s">
        <v>135</v>
      </c>
      <c r="B111">
        <v>6.3264138698577881</v>
      </c>
      <c r="C111">
        <v>6.3264138698577881</v>
      </c>
    </row>
    <row r="112" spans="1:3" x14ac:dyDescent="0.45">
      <c r="A112" t="s">
        <v>136</v>
      </c>
      <c r="B112">
        <v>3.5719068050384521</v>
      </c>
      <c r="C112">
        <v>3.5719068050384521</v>
      </c>
    </row>
    <row r="113" spans="1:3" x14ac:dyDescent="0.45">
      <c r="A113" t="s">
        <v>138</v>
      </c>
      <c r="B113">
        <v>133.32745122909546</v>
      </c>
      <c r="C113">
        <v>133.32745122909546</v>
      </c>
    </row>
    <row r="114" spans="1:3" x14ac:dyDescent="0.45">
      <c r="A114" t="s">
        <v>139</v>
      </c>
      <c r="B114">
        <v>8.6901788711547852</v>
      </c>
      <c r="C114">
        <v>8.6901788711547852</v>
      </c>
    </row>
    <row r="115" spans="1:3" x14ac:dyDescent="0.45">
      <c r="A115" t="s">
        <v>142</v>
      </c>
      <c r="B115">
        <v>11.305639028549194</v>
      </c>
      <c r="C115">
        <v>11.305639028549194</v>
      </c>
    </row>
    <row r="116" spans="1:3" x14ac:dyDescent="0.45">
      <c r="A116" t="s">
        <v>143</v>
      </c>
      <c r="B116">
        <v>5.9819748401641846</v>
      </c>
      <c r="C116">
        <v>5.9819748401641846</v>
      </c>
    </row>
    <row r="117" spans="1:3" x14ac:dyDescent="0.45">
      <c r="A117" t="s">
        <v>144</v>
      </c>
      <c r="B117">
        <v>4.3957338333129883</v>
      </c>
      <c r="C117">
        <v>4.3957338333129883</v>
      </c>
    </row>
    <row r="118" spans="1:3" x14ac:dyDescent="0.45">
      <c r="A118" t="s">
        <v>146</v>
      </c>
      <c r="B118">
        <v>258.48152303695679</v>
      </c>
      <c r="C118">
        <v>258.48152303695679</v>
      </c>
    </row>
    <row r="119" spans="1:3" x14ac:dyDescent="0.45">
      <c r="A119" t="s">
        <v>147</v>
      </c>
      <c r="B119">
        <v>2.314816951751709</v>
      </c>
      <c r="C119">
        <v>2.314816951751709</v>
      </c>
    </row>
    <row r="120" spans="1:3" x14ac:dyDescent="0.45">
      <c r="A120" t="s">
        <v>149</v>
      </c>
      <c r="B120">
        <v>600.00004696846008</v>
      </c>
      <c r="C120">
        <v>600.00004696846008</v>
      </c>
    </row>
    <row r="121" spans="1:3" x14ac:dyDescent="0.45">
      <c r="A121" t="s">
        <v>151</v>
      </c>
      <c r="B121">
        <v>600.00003409385681</v>
      </c>
      <c r="C121">
        <v>600.00003409385681</v>
      </c>
    </row>
    <row r="122" spans="1:3" x14ac:dyDescent="0.45">
      <c r="A122" t="s">
        <v>152</v>
      </c>
      <c r="B122">
        <v>171.14308595657349</v>
      </c>
      <c r="C122">
        <v>171.14308595657349</v>
      </c>
    </row>
    <row r="123" spans="1:3" x14ac:dyDescent="0.45">
      <c r="A123" t="s">
        <v>153</v>
      </c>
      <c r="B123">
        <v>600.00104284286499</v>
      </c>
      <c r="C123">
        <v>600.00104284286499</v>
      </c>
    </row>
    <row r="124" spans="1:3" x14ac:dyDescent="0.45">
      <c r="A124" t="s">
        <v>154</v>
      </c>
      <c r="B124">
        <v>113.25595188140869</v>
      </c>
      <c r="C124">
        <v>113.25595188140869</v>
      </c>
    </row>
    <row r="125" spans="1:3" x14ac:dyDescent="0.45">
      <c r="A125" t="s">
        <v>155</v>
      </c>
      <c r="B125">
        <v>141.61315894126892</v>
      </c>
      <c r="C125">
        <v>141.61315894126892</v>
      </c>
    </row>
    <row r="126" spans="1:3" x14ac:dyDescent="0.45">
      <c r="A126" t="s">
        <v>156</v>
      </c>
      <c r="B126">
        <v>208.60439300537109</v>
      </c>
      <c r="C126">
        <v>208.60439300537109</v>
      </c>
    </row>
    <row r="127" spans="1:3" x14ac:dyDescent="0.45">
      <c r="A127" t="s">
        <v>157</v>
      </c>
      <c r="B127">
        <v>346.89915299415588</v>
      </c>
      <c r="C127">
        <v>346.89915299415588</v>
      </c>
    </row>
    <row r="128" spans="1:3" x14ac:dyDescent="0.45">
      <c r="A128" t="s">
        <v>158</v>
      </c>
      <c r="B128">
        <v>330.85692405700684</v>
      </c>
      <c r="C128">
        <v>330.85692405700684</v>
      </c>
    </row>
    <row r="129" spans="1:3" x14ac:dyDescent="0.45">
      <c r="A129" t="s">
        <v>159</v>
      </c>
      <c r="B129">
        <v>600.55902791023254</v>
      </c>
      <c r="C129">
        <v>600.55902791023254</v>
      </c>
    </row>
    <row r="130" spans="1:3" x14ac:dyDescent="0.45">
      <c r="A130" t="s">
        <v>160</v>
      </c>
      <c r="B130">
        <v>600.80166912078857</v>
      </c>
      <c r="C130">
        <v>600.80166912078857</v>
      </c>
    </row>
    <row r="131" spans="1:3" x14ac:dyDescent="0.45">
      <c r="A131" t="s">
        <v>161</v>
      </c>
      <c r="B131">
        <v>600.0046238899231</v>
      </c>
      <c r="C131">
        <v>600.0046238899231</v>
      </c>
    </row>
    <row r="132" spans="1:3" x14ac:dyDescent="0.45">
      <c r="A132" t="s">
        <v>162</v>
      </c>
      <c r="B132">
        <v>572.28271198272705</v>
      </c>
      <c r="C132">
        <v>572.28271198272705</v>
      </c>
    </row>
    <row r="133" spans="1:3" x14ac:dyDescent="0.45">
      <c r="A133" t="s">
        <v>163</v>
      </c>
      <c r="B133">
        <v>80.793416976928711</v>
      </c>
      <c r="C133">
        <v>80.793416976928711</v>
      </c>
    </row>
    <row r="134" spans="1:3" x14ac:dyDescent="0.45">
      <c r="A134" t="s">
        <v>165</v>
      </c>
      <c r="B134">
        <v>143.38573908805847</v>
      </c>
      <c r="C134">
        <v>143.38573908805847</v>
      </c>
    </row>
    <row r="135" spans="1:3" x14ac:dyDescent="0.45">
      <c r="A135" t="s">
        <v>166</v>
      </c>
      <c r="B135">
        <v>270.40295219421387</v>
      </c>
      <c r="C135">
        <v>270.40295219421387</v>
      </c>
    </row>
    <row r="136" spans="1:3" x14ac:dyDescent="0.45">
      <c r="A136" t="s">
        <v>167</v>
      </c>
      <c r="B136">
        <v>364.95925903320313</v>
      </c>
      <c r="C136">
        <v>364.95925903320313</v>
      </c>
    </row>
    <row r="137" spans="1:3" x14ac:dyDescent="0.45">
      <c r="A137" t="s">
        <v>168</v>
      </c>
      <c r="B137">
        <v>39.419926166534424</v>
      </c>
      <c r="C137">
        <v>39.419926166534424</v>
      </c>
    </row>
    <row r="138" spans="1:3" x14ac:dyDescent="0.45">
      <c r="A138" t="s">
        <v>169</v>
      </c>
      <c r="B138">
        <v>600.00726294517517</v>
      </c>
      <c r="C138">
        <v>600.00726294517517</v>
      </c>
    </row>
    <row r="139" spans="1:3" x14ac:dyDescent="0.45">
      <c r="A139" t="s">
        <v>170</v>
      </c>
      <c r="B139">
        <v>600.00003886222839</v>
      </c>
      <c r="C139">
        <v>600.00003886222839</v>
      </c>
    </row>
    <row r="140" spans="1:3" x14ac:dyDescent="0.45">
      <c r="A140" t="s">
        <v>171</v>
      </c>
      <c r="B140">
        <v>4.6695339679718018</v>
      </c>
      <c r="C140">
        <v>4.6695339679718018</v>
      </c>
    </row>
    <row r="141" spans="1:3" x14ac:dyDescent="0.45">
      <c r="A141" t="s">
        <v>172</v>
      </c>
      <c r="B141">
        <v>256.23785996437073</v>
      </c>
      <c r="C141">
        <v>256.23785996437073</v>
      </c>
    </row>
    <row r="142" spans="1:3" x14ac:dyDescent="0.45">
      <c r="A142" t="s">
        <v>173</v>
      </c>
      <c r="B142">
        <v>16.147804975509644</v>
      </c>
      <c r="C142">
        <v>16.147804975509644</v>
      </c>
    </row>
    <row r="143" spans="1:3" x14ac:dyDescent="0.45">
      <c r="A143" t="s">
        <v>174</v>
      </c>
      <c r="B143">
        <v>14.940887928009033</v>
      </c>
      <c r="C143">
        <v>14.940887928009033</v>
      </c>
    </row>
    <row r="144" spans="1:3" x14ac:dyDescent="0.45">
      <c r="A144" t="s">
        <v>175</v>
      </c>
      <c r="B144">
        <v>1.3316631317138672</v>
      </c>
      <c r="C144">
        <v>1.3316631317138672</v>
      </c>
    </row>
    <row r="145" spans="1:3" x14ac:dyDescent="0.45">
      <c r="A145" t="s">
        <v>178</v>
      </c>
      <c r="B145">
        <v>12.054075002670288</v>
      </c>
      <c r="C145">
        <v>12.054075002670288</v>
      </c>
    </row>
    <row r="146" spans="1:3" x14ac:dyDescent="0.45">
      <c r="A146" t="s">
        <v>179</v>
      </c>
      <c r="B146">
        <v>600.00322914123535</v>
      </c>
      <c r="C146">
        <v>600.00322914123535</v>
      </c>
    </row>
    <row r="147" spans="1:3" x14ac:dyDescent="0.45">
      <c r="A147" t="s">
        <v>180</v>
      </c>
      <c r="B147">
        <v>7.5561890602111816</v>
      </c>
      <c r="C147">
        <v>7.5561890602111816</v>
      </c>
    </row>
    <row r="148" spans="1:3" x14ac:dyDescent="0.45">
      <c r="A148" t="s">
        <v>181</v>
      </c>
      <c r="B148">
        <v>284.23572182655334</v>
      </c>
      <c r="C148">
        <v>284.23572182655334</v>
      </c>
    </row>
    <row r="149" spans="1:3" x14ac:dyDescent="0.45">
      <c r="A149" t="s">
        <v>182</v>
      </c>
      <c r="B149">
        <v>7.9911420345306396</v>
      </c>
      <c r="C149">
        <v>7.9911420345306396</v>
      </c>
    </row>
    <row r="150" spans="1:3" x14ac:dyDescent="0.45">
      <c r="A150" t="s">
        <v>183</v>
      </c>
      <c r="B150">
        <v>7.2081739902496338</v>
      </c>
      <c r="C150">
        <v>7.2081739902496338</v>
      </c>
    </row>
    <row r="151" spans="1:3" x14ac:dyDescent="0.45">
      <c r="A151" t="s">
        <v>184</v>
      </c>
      <c r="B151">
        <v>255.38504004478455</v>
      </c>
      <c r="C151">
        <v>255.38504004478455</v>
      </c>
    </row>
    <row r="152" spans="1:3" x14ac:dyDescent="0.45">
      <c r="A152" t="s">
        <v>185</v>
      </c>
      <c r="B152">
        <v>7.5868840217590332</v>
      </c>
      <c r="C152">
        <v>7.5868840217590332</v>
      </c>
    </row>
    <row r="153" spans="1:3" x14ac:dyDescent="0.45">
      <c r="A153" t="s">
        <v>186</v>
      </c>
      <c r="B153">
        <v>600.00446581840515</v>
      </c>
      <c r="C153">
        <v>600.00446581840515</v>
      </c>
    </row>
    <row r="154" spans="1:3" x14ac:dyDescent="0.45">
      <c r="A154" t="s">
        <v>187</v>
      </c>
      <c r="B154">
        <v>115.06152105331421</v>
      </c>
      <c r="C154">
        <v>115.06152105331421</v>
      </c>
    </row>
    <row r="155" spans="1:3" x14ac:dyDescent="0.45">
      <c r="A155" t="s">
        <v>188</v>
      </c>
      <c r="B155">
        <v>600.00282597541809</v>
      </c>
      <c r="C155">
        <v>600.00282597541809</v>
      </c>
    </row>
    <row r="156" spans="1:3" x14ac:dyDescent="0.45">
      <c r="A156" t="s">
        <v>189</v>
      </c>
      <c r="B156">
        <v>3.376060962677002</v>
      </c>
      <c r="C156">
        <v>3.376060962677002</v>
      </c>
    </row>
    <row r="157" spans="1:3" x14ac:dyDescent="0.45">
      <c r="A157" t="s">
        <v>190</v>
      </c>
      <c r="B157">
        <v>3.196660041809082</v>
      </c>
      <c r="C157">
        <v>3.196660041809082</v>
      </c>
    </row>
    <row r="158" spans="1:3" x14ac:dyDescent="0.45">
      <c r="A158" t="s">
        <v>191</v>
      </c>
      <c r="B158">
        <v>2.1425390243530273</v>
      </c>
      <c r="C158">
        <v>2.1425390243530273</v>
      </c>
    </row>
    <row r="159" spans="1:3" x14ac:dyDescent="0.45">
      <c r="A159" t="s">
        <v>192</v>
      </c>
      <c r="B159">
        <v>2.5886390209197998</v>
      </c>
      <c r="C159">
        <v>2.5886390209197998</v>
      </c>
    </row>
    <row r="160" spans="1:3" x14ac:dyDescent="0.45">
      <c r="A160" t="s">
        <v>193</v>
      </c>
      <c r="B160">
        <v>2.2898790836334229</v>
      </c>
      <c r="C160">
        <v>2.2898790836334229</v>
      </c>
    </row>
    <row r="161" spans="1:3" x14ac:dyDescent="0.45">
      <c r="A161" t="s">
        <v>194</v>
      </c>
      <c r="B161">
        <v>1.8701229095458984</v>
      </c>
      <c r="C161">
        <v>1.8701229095458984</v>
      </c>
    </row>
    <row r="162" spans="1:3" x14ac:dyDescent="0.45">
      <c r="A162" t="s">
        <v>195</v>
      </c>
      <c r="B162">
        <v>20.165671110153198</v>
      </c>
      <c r="C162">
        <v>20.165671110153198</v>
      </c>
    </row>
    <row r="163" spans="1:3" x14ac:dyDescent="0.45">
      <c r="A163" t="s">
        <v>196</v>
      </c>
      <c r="B163">
        <v>11.966711044311523</v>
      </c>
      <c r="C163">
        <v>11.966711044311523</v>
      </c>
    </row>
    <row r="164" spans="1:3" x14ac:dyDescent="0.45">
      <c r="A164" t="s">
        <v>197</v>
      </c>
      <c r="B164">
        <v>18.876638889312744</v>
      </c>
      <c r="C164">
        <v>18.876638889312744</v>
      </c>
    </row>
    <row r="165" spans="1:3" x14ac:dyDescent="0.45">
      <c r="A165" t="s">
        <v>198</v>
      </c>
      <c r="B165">
        <v>14.656982898712158</v>
      </c>
      <c r="C165">
        <v>14.656982898712158</v>
      </c>
    </row>
    <row r="166" spans="1:3" x14ac:dyDescent="0.45">
      <c r="A166" t="s">
        <v>199</v>
      </c>
      <c r="B166">
        <v>17.998333930969238</v>
      </c>
      <c r="C166">
        <v>17.998333930969238</v>
      </c>
    </row>
    <row r="167" spans="1:3" x14ac:dyDescent="0.45">
      <c r="A167" t="s">
        <v>200</v>
      </c>
      <c r="B167">
        <v>3.5459029674530029</v>
      </c>
      <c r="C167">
        <v>3.5459029674530029</v>
      </c>
    </row>
    <row r="168" spans="1:3" x14ac:dyDescent="0.45">
      <c r="A168" t="s">
        <v>202</v>
      </c>
      <c r="B168">
        <v>67.735843181610107</v>
      </c>
      <c r="C168">
        <v>67.735843181610107</v>
      </c>
    </row>
    <row r="169" spans="1:3" x14ac:dyDescent="0.45">
      <c r="A169" t="s">
        <v>203</v>
      </c>
      <c r="B169">
        <v>14.866625785827637</v>
      </c>
      <c r="C169">
        <v>14.866625785827637</v>
      </c>
    </row>
    <row r="170" spans="1:3" x14ac:dyDescent="0.45">
      <c r="A170" t="s">
        <v>204</v>
      </c>
      <c r="B170">
        <v>14.477707147598267</v>
      </c>
      <c r="C170">
        <v>14.477707147598267</v>
      </c>
    </row>
    <row r="171" spans="1:3" x14ac:dyDescent="0.45">
      <c r="A171" t="s">
        <v>205</v>
      </c>
      <c r="B171">
        <v>16.070097923278809</v>
      </c>
      <c r="C171">
        <v>16.070097923278809</v>
      </c>
    </row>
    <row r="172" spans="1:3" x14ac:dyDescent="0.45">
      <c r="A172" t="s">
        <v>206</v>
      </c>
      <c r="B172">
        <v>353.40597486495972</v>
      </c>
      <c r="C172">
        <v>353.40597486495972</v>
      </c>
    </row>
    <row r="173" spans="1:3" x14ac:dyDescent="0.45">
      <c r="A173" t="s">
        <v>207</v>
      </c>
      <c r="B173">
        <v>600.00041007995605</v>
      </c>
      <c r="C173">
        <v>600.00041007995605</v>
      </c>
    </row>
    <row r="174" spans="1:3" x14ac:dyDescent="0.45">
      <c r="A174" t="s">
        <v>208</v>
      </c>
      <c r="B174">
        <v>600.00436592102051</v>
      </c>
      <c r="C174">
        <v>600.00436592102051</v>
      </c>
    </row>
    <row r="175" spans="1:3" x14ac:dyDescent="0.45">
      <c r="A175" t="s">
        <v>209</v>
      </c>
      <c r="B175">
        <v>15.579958915710449</v>
      </c>
      <c r="C175">
        <v>15.579958915710449</v>
      </c>
    </row>
    <row r="176" spans="1:3" x14ac:dyDescent="0.45">
      <c r="A176" t="s">
        <v>210</v>
      </c>
      <c r="B176">
        <v>221.89239597320557</v>
      </c>
      <c r="C176">
        <v>221.89239597320557</v>
      </c>
    </row>
    <row r="177" spans="1:3" x14ac:dyDescent="0.45">
      <c r="A177" t="s">
        <v>211</v>
      </c>
      <c r="B177">
        <v>98.763772964477539</v>
      </c>
      <c r="C177">
        <v>98.763772964477539</v>
      </c>
    </row>
    <row r="178" spans="1:3" x14ac:dyDescent="0.45">
      <c r="A178" t="s">
        <v>212</v>
      </c>
      <c r="B178">
        <v>90.354081153869629</v>
      </c>
      <c r="C178">
        <v>90.354081153869629</v>
      </c>
    </row>
    <row r="179" spans="1:3" x14ac:dyDescent="0.45">
      <c r="A179" t="s">
        <v>214</v>
      </c>
      <c r="B179">
        <v>2.908344030380249</v>
      </c>
      <c r="C179">
        <v>2.908344030380249</v>
      </c>
    </row>
    <row r="180" spans="1:3" x14ac:dyDescent="0.45">
      <c r="A180" t="s">
        <v>215</v>
      </c>
      <c r="B180">
        <v>1.1291639804840088</v>
      </c>
      <c r="C180">
        <v>1.1291639804840088</v>
      </c>
    </row>
    <row r="181" spans="1:3" x14ac:dyDescent="0.45">
      <c r="A181" t="s">
        <v>216</v>
      </c>
      <c r="B181">
        <v>1.2423050403594971</v>
      </c>
      <c r="C181">
        <v>1.2423050403594971</v>
      </c>
    </row>
    <row r="182" spans="1:3" x14ac:dyDescent="0.45">
      <c r="A182" t="s">
        <v>217</v>
      </c>
      <c r="B182">
        <v>2.835468053817749</v>
      </c>
      <c r="C182">
        <v>2.835468053817749</v>
      </c>
    </row>
    <row r="183" spans="1:3" x14ac:dyDescent="0.45">
      <c r="A183" t="s">
        <v>218</v>
      </c>
      <c r="B183">
        <v>4.4126341342926025</v>
      </c>
      <c r="C183">
        <v>4.4126341342926025</v>
      </c>
    </row>
    <row r="184" spans="1:3" x14ac:dyDescent="0.45">
      <c r="A184" t="s">
        <v>219</v>
      </c>
      <c r="B184">
        <v>2.7999258041381836</v>
      </c>
      <c r="C184">
        <v>2.7999258041381836</v>
      </c>
    </row>
    <row r="185" spans="1:3" x14ac:dyDescent="0.45">
      <c r="A185" t="s">
        <v>220</v>
      </c>
      <c r="B185">
        <v>54.063320159912109</v>
      </c>
      <c r="C185">
        <v>54.063320159912109</v>
      </c>
    </row>
    <row r="186" spans="1:3" x14ac:dyDescent="0.45">
      <c r="A186" t="s">
        <v>221</v>
      </c>
      <c r="B186">
        <v>3.3821899890899658</v>
      </c>
      <c r="C186">
        <v>3.3821899890899658</v>
      </c>
    </row>
    <row r="187" spans="1:3" x14ac:dyDescent="0.45">
      <c r="A187" t="s">
        <v>222</v>
      </c>
      <c r="B187">
        <v>3.1451308727264404</v>
      </c>
      <c r="C187">
        <v>3.1451308727264404</v>
      </c>
    </row>
    <row r="188" spans="1:3" x14ac:dyDescent="0.45">
      <c r="A188" t="s">
        <v>223</v>
      </c>
      <c r="B188">
        <v>6.7845709323883057</v>
      </c>
      <c r="C188">
        <v>6.7845709323883057</v>
      </c>
    </row>
    <row r="189" spans="1:3" x14ac:dyDescent="0.45">
      <c r="A189" t="s">
        <v>225</v>
      </c>
      <c r="B189">
        <v>2.3353140354156494</v>
      </c>
      <c r="C189">
        <v>2.3353140354156494</v>
      </c>
    </row>
    <row r="190" spans="1:3" x14ac:dyDescent="0.45">
      <c r="A190" t="s">
        <v>226</v>
      </c>
      <c r="B190">
        <v>3.8548908233642578</v>
      </c>
      <c r="C190">
        <v>3.8548908233642578</v>
      </c>
    </row>
    <row r="191" spans="1:3" x14ac:dyDescent="0.45">
      <c r="A191" t="s">
        <v>227</v>
      </c>
      <c r="B191">
        <v>41.181218862533569</v>
      </c>
      <c r="C191">
        <v>41.181218862533569</v>
      </c>
    </row>
    <row r="192" spans="1:3" x14ac:dyDescent="0.45">
      <c r="A192" t="s">
        <v>228</v>
      </c>
      <c r="B192">
        <v>51.441663980484009</v>
      </c>
      <c r="C192">
        <v>51.441663980484009</v>
      </c>
    </row>
    <row r="193" spans="1:3" x14ac:dyDescent="0.45">
      <c r="A193" t="s">
        <v>229</v>
      </c>
      <c r="B193">
        <v>21.79119086265564</v>
      </c>
      <c r="C193">
        <v>21.79119086265564</v>
      </c>
    </row>
    <row r="194" spans="1:3" x14ac:dyDescent="0.45">
      <c r="A194" t="s">
        <v>230</v>
      </c>
      <c r="B194">
        <v>81.545387983322144</v>
      </c>
      <c r="C194">
        <v>81.545387983322144</v>
      </c>
    </row>
    <row r="195" spans="1:3" x14ac:dyDescent="0.45">
      <c r="A195" t="s">
        <v>231</v>
      </c>
      <c r="B195">
        <v>5.4172730445861816</v>
      </c>
      <c r="C195">
        <v>5.4172730445861816</v>
      </c>
    </row>
    <row r="196" spans="1:3" x14ac:dyDescent="0.45">
      <c r="A196" t="s">
        <v>233</v>
      </c>
      <c r="B196">
        <v>6.6434190273284912</v>
      </c>
      <c r="C196">
        <v>6.6434190273284912</v>
      </c>
    </row>
    <row r="197" spans="1:3" x14ac:dyDescent="0.45">
      <c r="A197" t="s">
        <v>234</v>
      </c>
      <c r="B197">
        <v>3.1962459087371826</v>
      </c>
      <c r="C197">
        <v>3.1962459087371826</v>
      </c>
    </row>
    <row r="198" spans="1:3" x14ac:dyDescent="0.45">
      <c r="A198" t="s">
        <v>235</v>
      </c>
      <c r="B198">
        <v>505.81510996818542</v>
      </c>
      <c r="C198">
        <v>505.81510996818542</v>
      </c>
    </row>
    <row r="199" spans="1:3" x14ac:dyDescent="0.45">
      <c r="A199" t="s">
        <v>236</v>
      </c>
      <c r="B199">
        <v>63.488273859024048</v>
      </c>
      <c r="C199">
        <v>63.488273859024048</v>
      </c>
    </row>
    <row r="200" spans="1:3" x14ac:dyDescent="0.45">
      <c r="A200" t="s">
        <v>237</v>
      </c>
      <c r="B200">
        <v>600.00028491020203</v>
      </c>
      <c r="C200">
        <v>600.00028491020203</v>
      </c>
    </row>
    <row r="201" spans="1:3" x14ac:dyDescent="0.45">
      <c r="A201" t="s">
        <v>238</v>
      </c>
      <c r="B201">
        <v>337.51854681968689</v>
      </c>
      <c r="C201">
        <v>337.51854681968689</v>
      </c>
    </row>
    <row r="202" spans="1:3" x14ac:dyDescent="0.45">
      <c r="A202" t="s">
        <v>239</v>
      </c>
      <c r="B202">
        <v>600.00593996047974</v>
      </c>
      <c r="C202">
        <v>600.00593996047974</v>
      </c>
    </row>
    <row r="203" spans="1:3" x14ac:dyDescent="0.45">
      <c r="A203" t="s">
        <v>240</v>
      </c>
      <c r="B203">
        <v>600.00427579879761</v>
      </c>
      <c r="C203">
        <v>600.00427579879761</v>
      </c>
    </row>
    <row r="204" spans="1:3" x14ac:dyDescent="0.45">
      <c r="A204" t="s">
        <v>241</v>
      </c>
      <c r="B204">
        <v>2.466439962387085</v>
      </c>
      <c r="C204">
        <v>2.466439962387085</v>
      </c>
    </row>
    <row r="205" spans="1:3" x14ac:dyDescent="0.45">
      <c r="A205" t="s">
        <v>242</v>
      </c>
      <c r="B205">
        <v>24.251986980438232</v>
      </c>
      <c r="C205">
        <v>24.251986980438232</v>
      </c>
    </row>
    <row r="206" spans="1:3" x14ac:dyDescent="0.45">
      <c r="A206" t="s">
        <v>244</v>
      </c>
      <c r="B206">
        <v>1.2343070507049561</v>
      </c>
      <c r="C206">
        <v>1.2343070507049561</v>
      </c>
    </row>
    <row r="207" spans="1:3" x14ac:dyDescent="0.45">
      <c r="A207" t="s">
        <v>245</v>
      </c>
      <c r="B207">
        <v>1.4221630096435547</v>
      </c>
      <c r="C207">
        <v>1.4221630096435547</v>
      </c>
    </row>
    <row r="208" spans="1:3" x14ac:dyDescent="0.45">
      <c r="A208" t="s">
        <v>246</v>
      </c>
      <c r="B208">
        <v>36.078285932540894</v>
      </c>
      <c r="C208">
        <v>36.078285932540894</v>
      </c>
    </row>
    <row r="209" spans="1:3" x14ac:dyDescent="0.45">
      <c r="A209" t="s">
        <v>247</v>
      </c>
      <c r="B209">
        <v>19.016007900238037</v>
      </c>
      <c r="C209">
        <v>19.016007900238037</v>
      </c>
    </row>
    <row r="210" spans="1:3" x14ac:dyDescent="0.45">
      <c r="A210" t="s">
        <v>248</v>
      </c>
      <c r="B210">
        <v>58.254963874816895</v>
      </c>
      <c r="C210">
        <v>58.254963874816895</v>
      </c>
    </row>
    <row r="211" spans="1:3" x14ac:dyDescent="0.45">
      <c r="A211" t="s">
        <v>249</v>
      </c>
      <c r="B211">
        <v>600.75525283813477</v>
      </c>
      <c r="C211">
        <v>600.75525283813477</v>
      </c>
    </row>
    <row r="212" spans="1:3" x14ac:dyDescent="0.45">
      <c r="A212" t="s">
        <v>250</v>
      </c>
      <c r="B212">
        <v>7.9542050361633301</v>
      </c>
      <c r="C212">
        <v>7.9542050361633301</v>
      </c>
    </row>
    <row r="213" spans="1:3" x14ac:dyDescent="0.45">
      <c r="A213" t="s">
        <v>251</v>
      </c>
      <c r="B213">
        <v>25.247148990631104</v>
      </c>
      <c r="C213">
        <v>25.247148990631104</v>
      </c>
    </row>
    <row r="214" spans="1:3" x14ac:dyDescent="0.45">
      <c r="A214" t="s">
        <v>255</v>
      </c>
      <c r="B214">
        <v>24.334803104400635</v>
      </c>
      <c r="C214">
        <v>24.334803104400635</v>
      </c>
    </row>
    <row r="215" spans="1:3" x14ac:dyDescent="0.45">
      <c r="A215" t="s">
        <v>256</v>
      </c>
      <c r="B215">
        <v>31.252929925918579</v>
      </c>
      <c r="C215">
        <v>31.252929925918579</v>
      </c>
    </row>
    <row r="216" spans="1:3" x14ac:dyDescent="0.45">
      <c r="A216" t="s">
        <v>257</v>
      </c>
      <c r="B216">
        <v>7.7997219562530518</v>
      </c>
      <c r="C216">
        <v>7.7997219562530518</v>
      </c>
    </row>
    <row r="217" spans="1:3" x14ac:dyDescent="0.45">
      <c r="A217" t="s">
        <v>259</v>
      </c>
      <c r="B217">
        <v>184.57701110839844</v>
      </c>
      <c r="C217">
        <v>184.57701110839844</v>
      </c>
    </row>
    <row r="218" spans="1:3" x14ac:dyDescent="0.45">
      <c r="A218" t="s">
        <v>261</v>
      </c>
      <c r="B218">
        <v>181.90228199958801</v>
      </c>
      <c r="C218">
        <v>181.90228199958801</v>
      </c>
    </row>
    <row r="219" spans="1:3" x14ac:dyDescent="0.45">
      <c r="A219" t="s">
        <v>262</v>
      </c>
      <c r="B219">
        <v>600.0006959438324</v>
      </c>
      <c r="C219">
        <v>600.0006959438324</v>
      </c>
    </row>
    <row r="220" spans="1:3" x14ac:dyDescent="0.45">
      <c r="A220" t="s">
        <v>263</v>
      </c>
      <c r="B220">
        <v>600.00218915939331</v>
      </c>
      <c r="C220">
        <v>600.00218915939331</v>
      </c>
    </row>
    <row r="221" spans="1:3" x14ac:dyDescent="0.45">
      <c r="A221" t="s">
        <v>264</v>
      </c>
      <c r="B221">
        <v>600.54814600944519</v>
      </c>
      <c r="C221">
        <v>600.54814600944519</v>
      </c>
    </row>
    <row r="222" spans="1:3" x14ac:dyDescent="0.45">
      <c r="A222" t="s">
        <v>266</v>
      </c>
      <c r="B222">
        <v>600.0034441947937</v>
      </c>
      <c r="C222">
        <v>600.0034441947937</v>
      </c>
    </row>
    <row r="223" spans="1:3" x14ac:dyDescent="0.45">
      <c r="A223" t="s">
        <v>267</v>
      </c>
      <c r="B223">
        <v>600.00394606590271</v>
      </c>
      <c r="C223">
        <v>600.00394606590271</v>
      </c>
    </row>
    <row r="224" spans="1:3" x14ac:dyDescent="0.45">
      <c r="A224" t="s">
        <v>268</v>
      </c>
      <c r="B224">
        <v>600.55709195137024</v>
      </c>
      <c r="C224">
        <v>600.55709195137024</v>
      </c>
    </row>
    <row r="225" spans="1:3" x14ac:dyDescent="0.45">
      <c r="A225" t="s">
        <v>269</v>
      </c>
      <c r="B225">
        <v>600.00153589248657</v>
      </c>
      <c r="C225">
        <v>600.00153589248657</v>
      </c>
    </row>
    <row r="226" spans="1:3" x14ac:dyDescent="0.45">
      <c r="A226" t="s">
        <v>270</v>
      </c>
      <c r="B226">
        <v>600.00001382827759</v>
      </c>
      <c r="C226">
        <v>600.00001382827759</v>
      </c>
    </row>
    <row r="227" spans="1:3" x14ac:dyDescent="0.45">
      <c r="A227" t="s">
        <v>272</v>
      </c>
      <c r="B227">
        <v>600.70898294448853</v>
      </c>
      <c r="C227">
        <v>600.70898294448853</v>
      </c>
    </row>
    <row r="228" spans="1:3" x14ac:dyDescent="0.45">
      <c r="A228" t="s">
        <v>273</v>
      </c>
      <c r="B228">
        <v>600.00034999847412</v>
      </c>
      <c r="C228">
        <v>600.00034999847412</v>
      </c>
    </row>
    <row r="229" spans="1:3" x14ac:dyDescent="0.45">
      <c r="A229" t="s">
        <v>274</v>
      </c>
      <c r="B229">
        <v>600.56670808792114</v>
      </c>
      <c r="C229">
        <v>600.56670808792114</v>
      </c>
    </row>
    <row r="230" spans="1:3" x14ac:dyDescent="0.45">
      <c r="A230" t="s">
        <v>275</v>
      </c>
      <c r="B230">
        <v>600.00216007232666</v>
      </c>
      <c r="C230">
        <v>600.00216007232666</v>
      </c>
    </row>
    <row r="231" spans="1:3" x14ac:dyDescent="0.45">
      <c r="A231" t="s">
        <v>277</v>
      </c>
      <c r="B231">
        <v>136.22784399986267</v>
      </c>
      <c r="C231">
        <v>136.22784399986267</v>
      </c>
    </row>
    <row r="232" spans="1:3" x14ac:dyDescent="0.45">
      <c r="A232" t="s">
        <v>279</v>
      </c>
      <c r="B232">
        <v>12.619472026824951</v>
      </c>
      <c r="C232">
        <v>12.619472026824951</v>
      </c>
    </row>
    <row r="233" spans="1:3" x14ac:dyDescent="0.45">
      <c r="A233" t="s">
        <v>280</v>
      </c>
      <c r="B233">
        <v>49.22993803024292</v>
      </c>
      <c r="C233">
        <v>49.22993803024292</v>
      </c>
    </row>
    <row r="234" spans="1:3" x14ac:dyDescent="0.45">
      <c r="A234" t="s">
        <v>281</v>
      </c>
      <c r="B234">
        <v>60.743611812591553</v>
      </c>
      <c r="C234">
        <v>60.743611812591553</v>
      </c>
    </row>
    <row r="235" spans="1:3" x14ac:dyDescent="0.45">
      <c r="A235" t="s">
        <v>282</v>
      </c>
      <c r="B235">
        <v>429.31905102729797</v>
      </c>
      <c r="C235">
        <v>429.31905102729797</v>
      </c>
    </row>
    <row r="236" spans="1:3" x14ac:dyDescent="0.45">
      <c r="A236" t="s">
        <v>283</v>
      </c>
      <c r="B236">
        <v>516.19006705284119</v>
      </c>
      <c r="C236">
        <v>516.19006705284119</v>
      </c>
    </row>
    <row r="237" spans="1:3" x14ac:dyDescent="0.45">
      <c r="A237" t="s">
        <v>285</v>
      </c>
      <c r="B237">
        <v>600.00331616401672</v>
      </c>
      <c r="C237">
        <v>600.00331616401672</v>
      </c>
    </row>
    <row r="238" spans="1:3" x14ac:dyDescent="0.45">
      <c r="A238" t="s">
        <v>286</v>
      </c>
      <c r="B238">
        <v>600.23211693763733</v>
      </c>
      <c r="C238">
        <v>600.23211693763733</v>
      </c>
    </row>
    <row r="239" spans="1:3" x14ac:dyDescent="0.45">
      <c r="A239" t="s">
        <v>288</v>
      </c>
      <c r="B239">
        <v>34.087258100509644</v>
      </c>
      <c r="C239">
        <v>34.087258100509644</v>
      </c>
    </row>
    <row r="240" spans="1:3" x14ac:dyDescent="0.45">
      <c r="A240" t="s">
        <v>289</v>
      </c>
      <c r="B240">
        <v>33.490422010421753</v>
      </c>
      <c r="C240">
        <v>33.490422010421753</v>
      </c>
    </row>
    <row r="241" spans="1:3" x14ac:dyDescent="0.45">
      <c r="A241" t="s">
        <v>291</v>
      </c>
      <c r="B241">
        <v>33.145915985107422</v>
      </c>
      <c r="C241">
        <v>33.145915985107422</v>
      </c>
    </row>
    <row r="242" spans="1:3" x14ac:dyDescent="0.45">
      <c r="A242" t="s">
        <v>293</v>
      </c>
      <c r="B242">
        <v>600.00132083892822</v>
      </c>
      <c r="C242">
        <v>600.00132083892822</v>
      </c>
    </row>
    <row r="243" spans="1:3" x14ac:dyDescent="0.45">
      <c r="A243" t="s">
        <v>294</v>
      </c>
      <c r="B243">
        <v>600.00407290458679</v>
      </c>
      <c r="C243">
        <v>600.00407290458679</v>
      </c>
    </row>
    <row r="244" spans="1:3" x14ac:dyDescent="0.45">
      <c r="A244" t="s">
        <v>295</v>
      </c>
      <c r="B244">
        <v>600.00222110748291</v>
      </c>
      <c r="C244">
        <v>600.00222110748291</v>
      </c>
    </row>
    <row r="245" spans="1:3" x14ac:dyDescent="0.45">
      <c r="A245" t="s">
        <v>296</v>
      </c>
      <c r="B245">
        <v>71.092678070068359</v>
      </c>
      <c r="C245">
        <v>71.092678070068359</v>
      </c>
    </row>
    <row r="246" spans="1:3" x14ac:dyDescent="0.45">
      <c r="A246" t="s">
        <v>297</v>
      </c>
      <c r="B246">
        <v>335.67076587677002</v>
      </c>
      <c r="C246">
        <v>335.67076587677002</v>
      </c>
    </row>
    <row r="247" spans="1:3" x14ac:dyDescent="0.45">
      <c r="A247" t="s">
        <v>298</v>
      </c>
      <c r="B247">
        <v>140.93702793121338</v>
      </c>
      <c r="C247">
        <v>140.93702793121338</v>
      </c>
    </row>
    <row r="248" spans="1:3" x14ac:dyDescent="0.45">
      <c r="A248" t="s">
        <v>299</v>
      </c>
      <c r="B248">
        <v>227.98987007141113</v>
      </c>
      <c r="C248">
        <v>227.98987007141113</v>
      </c>
    </row>
    <row r="249" spans="1:3" x14ac:dyDescent="0.45">
      <c r="A249" t="s">
        <v>302</v>
      </c>
      <c r="B249">
        <v>4.7820439338684082</v>
      </c>
      <c r="C249">
        <v>4.7820439338684082</v>
      </c>
    </row>
    <row r="250" spans="1:3" x14ac:dyDescent="0.45">
      <c r="A250" t="s">
        <v>304</v>
      </c>
      <c r="B250">
        <v>37.506493091583252</v>
      </c>
      <c r="C250">
        <v>37.506493091583252</v>
      </c>
    </row>
    <row r="251" spans="1:3" x14ac:dyDescent="0.45">
      <c r="A251" t="s">
        <v>305</v>
      </c>
      <c r="B251">
        <v>103.74499797821045</v>
      </c>
      <c r="C251">
        <v>103.74499797821045</v>
      </c>
    </row>
    <row r="252" spans="1:3" x14ac:dyDescent="0.45">
      <c r="A252" t="s">
        <v>306</v>
      </c>
      <c r="B252">
        <v>96.704029083251953</v>
      </c>
      <c r="C252">
        <v>96.704029083251953</v>
      </c>
    </row>
    <row r="253" spans="1:3" x14ac:dyDescent="0.45">
      <c r="A253" t="s">
        <v>307</v>
      </c>
      <c r="B253">
        <v>92.597035884857178</v>
      </c>
      <c r="C253">
        <v>92.597035884857178</v>
      </c>
    </row>
    <row r="254" spans="1:3" x14ac:dyDescent="0.45">
      <c r="A254" t="s">
        <v>308</v>
      </c>
      <c r="B254">
        <v>600.01622605323792</v>
      </c>
      <c r="C254">
        <v>600.01622605323792</v>
      </c>
    </row>
    <row r="255" spans="1:3" x14ac:dyDescent="0.45">
      <c r="A255" t="s">
        <v>309</v>
      </c>
      <c r="B255">
        <v>600.00024700164795</v>
      </c>
      <c r="C255">
        <v>600.00024700164795</v>
      </c>
    </row>
    <row r="256" spans="1:3" x14ac:dyDescent="0.45">
      <c r="A256" t="s">
        <v>310</v>
      </c>
      <c r="B256">
        <v>171.37368583679199</v>
      </c>
      <c r="C256">
        <v>171.37368583679199</v>
      </c>
    </row>
    <row r="257" spans="1:3" x14ac:dyDescent="0.45">
      <c r="A257" t="s">
        <v>311</v>
      </c>
      <c r="B257">
        <v>43.057225942611694</v>
      </c>
      <c r="C257">
        <v>43.057225942611694</v>
      </c>
    </row>
    <row r="258" spans="1:3" x14ac:dyDescent="0.45">
      <c r="A258" t="s">
        <v>312</v>
      </c>
      <c r="B258">
        <v>7.4739170074462891</v>
      </c>
      <c r="C258">
        <v>7.4739170074462891</v>
      </c>
    </row>
    <row r="259" spans="1:3" x14ac:dyDescent="0.45">
      <c r="A259" t="s">
        <v>313</v>
      </c>
      <c r="B259">
        <v>105.25040698051453</v>
      </c>
      <c r="C259">
        <v>105.25040698051453</v>
      </c>
    </row>
    <row r="260" spans="1:3" x14ac:dyDescent="0.45">
      <c r="A260" t="s">
        <v>314</v>
      </c>
      <c r="B260">
        <v>104.48076319694519</v>
      </c>
      <c r="C260">
        <v>104.48076319694519</v>
      </c>
    </row>
    <row r="261" spans="1:3" x14ac:dyDescent="0.45">
      <c r="A261" t="s">
        <v>315</v>
      </c>
      <c r="B261">
        <v>600.74224615097046</v>
      </c>
      <c r="C261">
        <v>600.74224615097046</v>
      </c>
    </row>
    <row r="262" spans="1:3" x14ac:dyDescent="0.45">
      <c r="A262" t="s">
        <v>316</v>
      </c>
      <c r="B262">
        <v>600.00775504112244</v>
      </c>
      <c r="C262">
        <v>600.00775504112244</v>
      </c>
    </row>
    <row r="263" spans="1:3" x14ac:dyDescent="0.45">
      <c r="A263" t="s">
        <v>317</v>
      </c>
      <c r="B263">
        <v>600.00159406661987</v>
      </c>
      <c r="C263">
        <v>600.00159406661987</v>
      </c>
    </row>
    <row r="264" spans="1:3" x14ac:dyDescent="0.45">
      <c r="A264" t="s">
        <v>318</v>
      </c>
      <c r="B264">
        <v>600.00312900543213</v>
      </c>
      <c r="C264">
        <v>600.00312900543213</v>
      </c>
    </row>
    <row r="265" spans="1:3" x14ac:dyDescent="0.45">
      <c r="A265" t="s">
        <v>319</v>
      </c>
      <c r="B265">
        <v>600.0024471282959</v>
      </c>
      <c r="C265">
        <v>600.0024471282959</v>
      </c>
    </row>
    <row r="266" spans="1:3" x14ac:dyDescent="0.45">
      <c r="A266" t="s">
        <v>320</v>
      </c>
      <c r="B266">
        <v>600.00105500221252</v>
      </c>
      <c r="C266">
        <v>600.00105500221252</v>
      </c>
    </row>
    <row r="267" spans="1:3" x14ac:dyDescent="0.45">
      <c r="A267" t="s">
        <v>321</v>
      </c>
      <c r="B267">
        <v>600.00508308410645</v>
      </c>
      <c r="C267">
        <v>600.00508308410645</v>
      </c>
    </row>
    <row r="268" spans="1:3" x14ac:dyDescent="0.45">
      <c r="A268" t="s">
        <v>322</v>
      </c>
      <c r="B268">
        <v>600.00080299377441</v>
      </c>
      <c r="C268">
        <v>600.00080299377441</v>
      </c>
    </row>
    <row r="269" spans="1:3" x14ac:dyDescent="0.45">
      <c r="A269" t="s">
        <v>323</v>
      </c>
      <c r="B269">
        <v>4.6281571388244629</v>
      </c>
      <c r="C269">
        <v>4.6281571388244629</v>
      </c>
    </row>
    <row r="270" spans="1:3" x14ac:dyDescent="0.45">
      <c r="A270" t="s">
        <v>324</v>
      </c>
      <c r="B270">
        <v>600.0035240650177</v>
      </c>
      <c r="C270">
        <v>600.0035240650177</v>
      </c>
    </row>
    <row r="271" spans="1:3" x14ac:dyDescent="0.45">
      <c r="A271" t="s">
        <v>325</v>
      </c>
      <c r="B271">
        <v>0.90853786468505859</v>
      </c>
      <c r="C271">
        <v>0.90853786468505859</v>
      </c>
    </row>
    <row r="272" spans="1:3" x14ac:dyDescent="0.45">
      <c r="A272" t="s">
        <v>326</v>
      </c>
      <c r="B272">
        <v>0.94377803802490234</v>
      </c>
      <c r="C272">
        <v>0.94377803802490234</v>
      </c>
    </row>
    <row r="273" spans="1:3" x14ac:dyDescent="0.45">
      <c r="A273" t="s">
        <v>327</v>
      </c>
      <c r="B273">
        <v>0.53663897514343262</v>
      </c>
      <c r="C273">
        <v>0.53663897514343262</v>
      </c>
    </row>
    <row r="274" spans="1:3" x14ac:dyDescent="0.45">
      <c r="A274" t="s">
        <v>328</v>
      </c>
      <c r="B274">
        <v>492.59848690032959</v>
      </c>
      <c r="C274">
        <v>492.59848690032959</v>
      </c>
    </row>
    <row r="275" spans="1:3" x14ac:dyDescent="0.45">
      <c r="A275" t="s">
        <v>329</v>
      </c>
      <c r="B275">
        <v>600.0041332244873</v>
      </c>
      <c r="C275">
        <v>600.0041332244873</v>
      </c>
    </row>
    <row r="276" spans="1:3" x14ac:dyDescent="0.45">
      <c r="A276" t="s">
        <v>330</v>
      </c>
      <c r="B276">
        <v>600.06287908554077</v>
      </c>
      <c r="C276">
        <v>600.06287908554077</v>
      </c>
    </row>
    <row r="277" spans="1:3" x14ac:dyDescent="0.45">
      <c r="A277" t="s">
        <v>331</v>
      </c>
      <c r="B277">
        <v>364.67145800590515</v>
      </c>
      <c r="C277">
        <v>364.67145800590515</v>
      </c>
    </row>
    <row r="278" spans="1:3" x14ac:dyDescent="0.45">
      <c r="A278" t="s">
        <v>332</v>
      </c>
      <c r="B278">
        <v>24.754714012145996</v>
      </c>
      <c r="C278">
        <v>24.754714012145996</v>
      </c>
    </row>
    <row r="279" spans="1:3" x14ac:dyDescent="0.45">
      <c r="A279" t="s">
        <v>334</v>
      </c>
      <c r="B279">
        <v>507.57879304885864</v>
      </c>
      <c r="C279">
        <v>507.57879304885864</v>
      </c>
    </row>
    <row r="280" spans="1:3" x14ac:dyDescent="0.45">
      <c r="A280" t="s">
        <v>335</v>
      </c>
      <c r="B280">
        <v>600.00001406669617</v>
      </c>
      <c r="C280">
        <v>600.00001406669617</v>
      </c>
    </row>
    <row r="281" spans="1:3" x14ac:dyDescent="0.45">
      <c r="A281" t="s">
        <v>336</v>
      </c>
      <c r="B281">
        <v>600.00181794166565</v>
      </c>
      <c r="C281">
        <v>600.00181794166565</v>
      </c>
    </row>
    <row r="282" spans="1:3" x14ac:dyDescent="0.45">
      <c r="A282" t="s">
        <v>338</v>
      </c>
      <c r="B282">
        <v>403.24396419525146</v>
      </c>
      <c r="C282">
        <v>403.24396419525146</v>
      </c>
    </row>
    <row r="283" spans="1:3" x14ac:dyDescent="0.45">
      <c r="A283" t="s">
        <v>340</v>
      </c>
      <c r="B283">
        <v>373.62572288513184</v>
      </c>
      <c r="C283">
        <v>373.62572288513184</v>
      </c>
    </row>
    <row r="284" spans="1:3" x14ac:dyDescent="0.45">
      <c r="A284" t="s">
        <v>341</v>
      </c>
      <c r="B284">
        <v>136.87058305740356</v>
      </c>
      <c r="C284">
        <v>136.87058305740356</v>
      </c>
    </row>
    <row r="285" spans="1:3" x14ac:dyDescent="0.45">
      <c r="A285" t="s">
        <v>342</v>
      </c>
      <c r="B285">
        <v>600.00092196464539</v>
      </c>
      <c r="C285">
        <v>600.00092196464539</v>
      </c>
    </row>
    <row r="286" spans="1:3" x14ac:dyDescent="0.45">
      <c r="A286" t="s">
        <v>343</v>
      </c>
      <c r="B286">
        <v>3.3003940582275391</v>
      </c>
      <c r="C286">
        <v>3.3003940582275391</v>
      </c>
    </row>
    <row r="287" spans="1:3" x14ac:dyDescent="0.45">
      <c r="A287" t="s">
        <v>344</v>
      </c>
      <c r="B287">
        <v>14.689278125762939</v>
      </c>
      <c r="C287">
        <v>14.689278125762939</v>
      </c>
    </row>
    <row r="288" spans="1:3" x14ac:dyDescent="0.45">
      <c r="A288" t="s">
        <v>345</v>
      </c>
      <c r="B288">
        <v>600.00547885894775</v>
      </c>
      <c r="C288">
        <v>600.00547885894775</v>
      </c>
    </row>
    <row r="289" spans="1:3" x14ac:dyDescent="0.45">
      <c r="A289" t="s">
        <v>346</v>
      </c>
      <c r="B289">
        <v>55.069924116134644</v>
      </c>
      <c r="C289">
        <v>55.069924116134644</v>
      </c>
    </row>
    <row r="290" spans="1:3" x14ac:dyDescent="0.45">
      <c r="A290" t="s">
        <v>347</v>
      </c>
      <c r="B290">
        <v>7.6658298969268799</v>
      </c>
      <c r="C290">
        <v>7.6658298969268799</v>
      </c>
    </row>
    <row r="291" spans="1:3" x14ac:dyDescent="0.45">
      <c r="A291" t="s">
        <v>348</v>
      </c>
      <c r="B291">
        <v>47.599320888519287</v>
      </c>
      <c r="C291">
        <v>47.599320888519287</v>
      </c>
    </row>
    <row r="292" spans="1:3" x14ac:dyDescent="0.45">
      <c r="A292" t="s">
        <v>349</v>
      </c>
      <c r="B292">
        <v>600.00028610229492</v>
      </c>
      <c r="C292">
        <v>600.00028610229492</v>
      </c>
    </row>
    <row r="293" spans="1:3" x14ac:dyDescent="0.45">
      <c r="A293" t="s">
        <v>350</v>
      </c>
      <c r="B293">
        <v>1.8674499988555908</v>
      </c>
      <c r="C293">
        <v>1.8674499988555908</v>
      </c>
    </row>
    <row r="294" spans="1:3" x14ac:dyDescent="0.45">
      <c r="A294" t="s">
        <v>352</v>
      </c>
      <c r="B294">
        <v>600.00316596031189</v>
      </c>
      <c r="C294">
        <v>600.00316596031189</v>
      </c>
    </row>
    <row r="295" spans="1:3" x14ac:dyDescent="0.45">
      <c r="A295" t="s">
        <v>354</v>
      </c>
      <c r="B295">
        <v>359.83243703842163</v>
      </c>
      <c r="C295">
        <v>359.83243703842163</v>
      </c>
    </row>
    <row r="296" spans="1:3" x14ac:dyDescent="0.45">
      <c r="A296" t="s">
        <v>355</v>
      </c>
      <c r="B296">
        <v>105.26283979415894</v>
      </c>
      <c r="C296">
        <v>105.26283979415894</v>
      </c>
    </row>
    <row r="297" spans="1:3" x14ac:dyDescent="0.45">
      <c r="A297" t="s">
        <v>356</v>
      </c>
      <c r="B297">
        <v>3.8227250576019287</v>
      </c>
      <c r="C297">
        <v>3.8227250576019287</v>
      </c>
    </row>
    <row r="298" spans="1:3" x14ac:dyDescent="0.45">
      <c r="A298" t="s">
        <v>357</v>
      </c>
      <c r="B298">
        <v>83.855855941772461</v>
      </c>
      <c r="C298">
        <v>83.855855941772461</v>
      </c>
    </row>
    <row r="299" spans="1:3" x14ac:dyDescent="0.45">
      <c r="A299" t="s">
        <v>358</v>
      </c>
      <c r="B299">
        <v>28.639315843582153</v>
      </c>
      <c r="C299">
        <v>28.639315843582153</v>
      </c>
    </row>
    <row r="300" spans="1:3" x14ac:dyDescent="0.45">
      <c r="A300" t="s">
        <v>359</v>
      </c>
      <c r="B300">
        <v>336.41362500190735</v>
      </c>
      <c r="C300">
        <v>336.41362500190735</v>
      </c>
    </row>
    <row r="301" spans="1:3" x14ac:dyDescent="0.45">
      <c r="A301" t="s">
        <v>360</v>
      </c>
      <c r="B301">
        <v>600.00325107574463</v>
      </c>
      <c r="C301">
        <v>600.00325107574463</v>
      </c>
    </row>
    <row r="302" spans="1:3" x14ac:dyDescent="0.45">
      <c r="A302" t="s">
        <v>361</v>
      </c>
      <c r="B302">
        <v>600.0022931098938</v>
      </c>
      <c r="C302">
        <v>600.0022931098938</v>
      </c>
    </row>
    <row r="303" spans="1:3" x14ac:dyDescent="0.45">
      <c r="A303" t="s">
        <v>362</v>
      </c>
      <c r="B303">
        <v>600.00270485877991</v>
      </c>
      <c r="C303">
        <v>600.00270485877991</v>
      </c>
    </row>
    <row r="304" spans="1:3" x14ac:dyDescent="0.45">
      <c r="A304" t="s">
        <v>363</v>
      </c>
      <c r="B304">
        <v>600.00283598899841</v>
      </c>
      <c r="C304">
        <v>600.00283598899841</v>
      </c>
    </row>
    <row r="305" spans="1:3" x14ac:dyDescent="0.45">
      <c r="A305" t="s">
        <v>364</v>
      </c>
      <c r="B305">
        <v>600.00233793258667</v>
      </c>
      <c r="C305">
        <v>600.00233793258667</v>
      </c>
    </row>
    <row r="306" spans="1:3" x14ac:dyDescent="0.45">
      <c r="A306" t="s">
        <v>365</v>
      </c>
      <c r="B306">
        <v>600.00644397735596</v>
      </c>
      <c r="C306">
        <v>600.00644397735596</v>
      </c>
    </row>
    <row r="307" spans="1:3" x14ac:dyDescent="0.45">
      <c r="A307" t="s">
        <v>367</v>
      </c>
      <c r="B307">
        <v>387.23610186576843</v>
      </c>
      <c r="C307">
        <v>387.23610186576843</v>
      </c>
    </row>
    <row r="308" spans="1:3" x14ac:dyDescent="0.45">
      <c r="A308" t="s">
        <v>368</v>
      </c>
      <c r="B308">
        <v>141.82401394844055</v>
      </c>
      <c r="C308">
        <v>141.82401394844055</v>
      </c>
    </row>
    <row r="309" spans="1:3" x14ac:dyDescent="0.45">
      <c r="A309" t="s">
        <v>369</v>
      </c>
      <c r="B309">
        <v>179.98159408569336</v>
      </c>
      <c r="C309">
        <v>179.98159408569336</v>
      </c>
    </row>
    <row r="310" spans="1:3" x14ac:dyDescent="0.45">
      <c r="A310" t="s">
        <v>370</v>
      </c>
      <c r="B310">
        <v>182.40632295608521</v>
      </c>
      <c r="C310">
        <v>182.40632295608521</v>
      </c>
    </row>
    <row r="311" spans="1:3" x14ac:dyDescent="0.45">
      <c r="A311" t="s">
        <v>371</v>
      </c>
      <c r="B311">
        <v>600.001620054245</v>
      </c>
      <c r="C311">
        <v>600.001620054245</v>
      </c>
    </row>
    <row r="312" spans="1:3" x14ac:dyDescent="0.45">
      <c r="A312" t="s">
        <v>372</v>
      </c>
      <c r="B312">
        <v>80.134788036346436</v>
      </c>
      <c r="C312">
        <v>80.134788036346436</v>
      </c>
    </row>
    <row r="313" spans="1:3" x14ac:dyDescent="0.45">
      <c r="A313" t="s">
        <v>373</v>
      </c>
      <c r="B313">
        <v>12.065285921096802</v>
      </c>
      <c r="C313">
        <v>12.065285921096802</v>
      </c>
    </row>
    <row r="314" spans="1:3" x14ac:dyDescent="0.45">
      <c r="A314" t="s">
        <v>374</v>
      </c>
      <c r="B314">
        <v>464.17401599884033</v>
      </c>
      <c r="C314">
        <v>464.17401599884033</v>
      </c>
    </row>
    <row r="315" spans="1:3" x14ac:dyDescent="0.45">
      <c r="A315" t="s">
        <v>376</v>
      </c>
      <c r="B315">
        <v>10.599744081497192</v>
      </c>
      <c r="C315">
        <v>10.599744081497192</v>
      </c>
    </row>
    <row r="316" spans="1:3" x14ac:dyDescent="0.45">
      <c r="A316" t="s">
        <v>378</v>
      </c>
      <c r="B316">
        <v>81.528445959091187</v>
      </c>
      <c r="C316">
        <v>81.528445959091187</v>
      </c>
    </row>
    <row r="317" spans="1:3" x14ac:dyDescent="0.45">
      <c r="A317" t="s">
        <v>379</v>
      </c>
      <c r="B317">
        <v>21.301009178161621</v>
      </c>
      <c r="C317">
        <v>21.301009178161621</v>
      </c>
    </row>
    <row r="318" spans="1:3" x14ac:dyDescent="0.45">
      <c r="A318" t="s">
        <v>380</v>
      </c>
      <c r="B318">
        <v>12.461279153823853</v>
      </c>
      <c r="C318">
        <v>12.461279153823853</v>
      </c>
    </row>
    <row r="319" spans="1:3" x14ac:dyDescent="0.45">
      <c r="A319" t="s">
        <v>381</v>
      </c>
      <c r="B319">
        <v>600.00299286842346</v>
      </c>
      <c r="C319">
        <v>600.00299286842346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6FB5-DEB0-4DD6-9389-951C9199BB38}">
  <dimension ref="A1:C202"/>
  <sheetViews>
    <sheetView workbookViewId="0">
      <selection activeCell="E192" sqref="E192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2.9994659423828125</v>
      </c>
      <c r="C2">
        <v>2.9994659423828125</v>
      </c>
    </row>
    <row r="3" spans="1:3" x14ac:dyDescent="0.45">
      <c r="A3" t="s">
        <v>4</v>
      </c>
      <c r="B3">
        <v>600.00213408470154</v>
      </c>
      <c r="C3">
        <v>600.00213408470154</v>
      </c>
    </row>
    <row r="4" spans="1:3" x14ac:dyDescent="0.45">
      <c r="A4" t="s">
        <v>5</v>
      </c>
      <c r="B4">
        <v>20.092599153518677</v>
      </c>
      <c r="C4">
        <v>20.092599153518677</v>
      </c>
    </row>
    <row r="5" spans="1:3" x14ac:dyDescent="0.45">
      <c r="A5" t="s">
        <v>10</v>
      </c>
      <c r="B5">
        <v>600.00709986686707</v>
      </c>
      <c r="C5">
        <v>600.00709986686707</v>
      </c>
    </row>
    <row r="6" spans="1:3" x14ac:dyDescent="0.45">
      <c r="A6" t="s">
        <v>13</v>
      </c>
      <c r="B6">
        <v>600.00287580490112</v>
      </c>
      <c r="C6">
        <v>600.00287580490112</v>
      </c>
    </row>
    <row r="7" spans="1:3" x14ac:dyDescent="0.45">
      <c r="A7" t="s">
        <v>14</v>
      </c>
      <c r="B7">
        <v>600.00262713432312</v>
      </c>
      <c r="C7">
        <v>600.00262713432312</v>
      </c>
    </row>
    <row r="8" spans="1:3" x14ac:dyDescent="0.45">
      <c r="A8" t="s">
        <v>15</v>
      </c>
      <c r="B8">
        <v>243.70821809768677</v>
      </c>
      <c r="C8">
        <v>243.70821809768677</v>
      </c>
    </row>
    <row r="9" spans="1:3" x14ac:dyDescent="0.45">
      <c r="A9" t="s">
        <v>16</v>
      </c>
      <c r="B9">
        <v>600.00420808792114</v>
      </c>
      <c r="C9">
        <v>600.00420808792114</v>
      </c>
    </row>
    <row r="10" spans="1:3" x14ac:dyDescent="0.45">
      <c r="A10" t="s">
        <v>18</v>
      </c>
      <c r="B10">
        <v>121.99018597602844</v>
      </c>
      <c r="C10">
        <v>121.99018597602844</v>
      </c>
    </row>
    <row r="11" spans="1:3" x14ac:dyDescent="0.45">
      <c r="A11" t="s">
        <v>19</v>
      </c>
      <c r="B11">
        <v>133.65709400177002</v>
      </c>
      <c r="C11">
        <v>133.65709400177002</v>
      </c>
    </row>
    <row r="12" spans="1:3" x14ac:dyDescent="0.45">
      <c r="A12" t="s">
        <v>20</v>
      </c>
      <c r="B12">
        <v>71.69569206237793</v>
      </c>
      <c r="C12">
        <v>71.69569206237793</v>
      </c>
    </row>
    <row r="13" spans="1:3" x14ac:dyDescent="0.45">
      <c r="A13" t="s">
        <v>21</v>
      </c>
      <c r="B13">
        <v>82.805572986602783</v>
      </c>
      <c r="C13">
        <v>82.805572986602783</v>
      </c>
    </row>
    <row r="14" spans="1:3" x14ac:dyDescent="0.45">
      <c r="A14" t="s">
        <v>22</v>
      </c>
      <c r="B14">
        <v>65.731694936752319</v>
      </c>
      <c r="C14">
        <v>65.731694936752319</v>
      </c>
    </row>
    <row r="15" spans="1:3" x14ac:dyDescent="0.45">
      <c r="A15" t="s">
        <v>26</v>
      </c>
      <c r="B15">
        <v>0.78504800796508789</v>
      </c>
      <c r="C15">
        <v>0.78504800796508789</v>
      </c>
    </row>
    <row r="16" spans="1:3" x14ac:dyDescent="0.45">
      <c r="A16" t="s">
        <v>27</v>
      </c>
      <c r="B16">
        <v>600.00534200668335</v>
      </c>
      <c r="C16">
        <v>600.00534200668335</v>
      </c>
    </row>
    <row r="17" spans="1:3" x14ac:dyDescent="0.45">
      <c r="A17" t="s">
        <v>29</v>
      </c>
      <c r="B17">
        <v>359.95806193351746</v>
      </c>
      <c r="C17">
        <v>359.95806193351746</v>
      </c>
    </row>
    <row r="18" spans="1:3" x14ac:dyDescent="0.45">
      <c r="A18" t="s">
        <v>31</v>
      </c>
      <c r="B18">
        <v>98.168323040008545</v>
      </c>
      <c r="C18">
        <v>98.168323040008545</v>
      </c>
    </row>
    <row r="19" spans="1:3" x14ac:dyDescent="0.45">
      <c r="A19" t="s">
        <v>33</v>
      </c>
      <c r="B19">
        <v>600.00177693367004</v>
      </c>
      <c r="C19">
        <v>600.00177693367004</v>
      </c>
    </row>
    <row r="20" spans="1:3" x14ac:dyDescent="0.45">
      <c r="A20" t="s">
        <v>35</v>
      </c>
      <c r="B20">
        <v>600.00040197372437</v>
      </c>
      <c r="C20">
        <v>600.00040197372437</v>
      </c>
    </row>
    <row r="21" spans="1:3" x14ac:dyDescent="0.45">
      <c r="A21" t="s">
        <v>36</v>
      </c>
      <c r="B21">
        <v>606.80834412574768</v>
      </c>
      <c r="C21">
        <v>606.80834412574768</v>
      </c>
    </row>
    <row r="22" spans="1:3" x14ac:dyDescent="0.45">
      <c r="A22" t="s">
        <v>38</v>
      </c>
      <c r="B22">
        <v>600.00492906570435</v>
      </c>
      <c r="C22">
        <v>600.00492906570435</v>
      </c>
    </row>
    <row r="23" spans="1:3" x14ac:dyDescent="0.45">
      <c r="A23" t="s">
        <v>39</v>
      </c>
      <c r="B23">
        <v>433.73258209228516</v>
      </c>
      <c r="C23">
        <v>433.73258209228516</v>
      </c>
    </row>
    <row r="24" spans="1:3" x14ac:dyDescent="0.45">
      <c r="A24" t="s">
        <v>40</v>
      </c>
      <c r="B24">
        <v>600.00087904930115</v>
      </c>
      <c r="C24">
        <v>600.00087904930115</v>
      </c>
    </row>
    <row r="25" spans="1:3" x14ac:dyDescent="0.45">
      <c r="A25" t="s">
        <v>41</v>
      </c>
      <c r="B25">
        <v>1.06414794921875</v>
      </c>
      <c r="C25">
        <v>1.06414794921875</v>
      </c>
    </row>
    <row r="26" spans="1:3" x14ac:dyDescent="0.45">
      <c r="A26" t="s">
        <v>42</v>
      </c>
      <c r="B26">
        <v>2.1161668300628662</v>
      </c>
      <c r="C26">
        <v>2.1161668300628662</v>
      </c>
    </row>
    <row r="27" spans="1:3" x14ac:dyDescent="0.45">
      <c r="A27" t="s">
        <v>47</v>
      </c>
      <c r="B27">
        <v>66.384763956069946</v>
      </c>
      <c r="C27">
        <v>66.384763956069946</v>
      </c>
    </row>
    <row r="28" spans="1:3" x14ac:dyDescent="0.45">
      <c r="A28" t="s">
        <v>48</v>
      </c>
      <c r="B28">
        <v>1.9380888938903809</v>
      </c>
      <c r="C28">
        <v>1.9380888938903809</v>
      </c>
    </row>
    <row r="29" spans="1:3" x14ac:dyDescent="0.45">
      <c r="A29" t="s">
        <v>49</v>
      </c>
      <c r="B29">
        <v>82.197341918945313</v>
      </c>
      <c r="C29">
        <v>82.197341918945313</v>
      </c>
    </row>
    <row r="30" spans="1:3" x14ac:dyDescent="0.45">
      <c r="A30" t="s">
        <v>55</v>
      </c>
      <c r="B30">
        <v>600.00275802612305</v>
      </c>
      <c r="C30">
        <v>600.00275802612305</v>
      </c>
    </row>
    <row r="31" spans="1:3" x14ac:dyDescent="0.45">
      <c r="A31" t="s">
        <v>56</v>
      </c>
      <c r="B31">
        <v>600.19352293014526</v>
      </c>
      <c r="C31">
        <v>600.19352293014526</v>
      </c>
    </row>
    <row r="32" spans="1:3" x14ac:dyDescent="0.45">
      <c r="A32" t="s">
        <v>57</v>
      </c>
      <c r="B32">
        <v>465.39573097229004</v>
      </c>
      <c r="C32">
        <v>465.39573097229004</v>
      </c>
    </row>
    <row r="33" spans="1:3" x14ac:dyDescent="0.45">
      <c r="A33" t="s">
        <v>58</v>
      </c>
      <c r="B33">
        <v>0.58834385871887207</v>
      </c>
      <c r="C33">
        <v>0.58834385871887207</v>
      </c>
    </row>
    <row r="34" spans="1:3" x14ac:dyDescent="0.45">
      <c r="A34" t="s">
        <v>61</v>
      </c>
      <c r="B34">
        <v>1.8681740760803223</v>
      </c>
      <c r="C34">
        <v>1.8681740760803223</v>
      </c>
    </row>
    <row r="35" spans="1:3" x14ac:dyDescent="0.45">
      <c r="A35" t="s">
        <v>62</v>
      </c>
      <c r="B35">
        <v>14.010101079940796</v>
      </c>
      <c r="C35">
        <v>14.010101079940796</v>
      </c>
    </row>
    <row r="36" spans="1:3" x14ac:dyDescent="0.45">
      <c r="A36" t="s">
        <v>64</v>
      </c>
      <c r="B36">
        <v>390.62593507766724</v>
      </c>
      <c r="C36">
        <v>390.62593507766724</v>
      </c>
    </row>
    <row r="37" spans="1:3" x14ac:dyDescent="0.45">
      <c r="A37" t="s">
        <v>65</v>
      </c>
      <c r="B37">
        <v>600.00635981559753</v>
      </c>
      <c r="C37">
        <v>600.00635981559753</v>
      </c>
    </row>
    <row r="38" spans="1:3" x14ac:dyDescent="0.45">
      <c r="A38" t="s">
        <v>66</v>
      </c>
      <c r="B38">
        <v>600.00131702423096</v>
      </c>
      <c r="C38">
        <v>600.00131702423096</v>
      </c>
    </row>
    <row r="39" spans="1:3" x14ac:dyDescent="0.45">
      <c r="A39" t="s">
        <v>67</v>
      </c>
      <c r="B39">
        <v>50.563685178756714</v>
      </c>
      <c r="C39">
        <v>50.563685178756714</v>
      </c>
    </row>
    <row r="40" spans="1:3" x14ac:dyDescent="0.45">
      <c r="A40" t="s">
        <v>69</v>
      </c>
      <c r="B40">
        <v>600.00161504745483</v>
      </c>
      <c r="C40">
        <v>600.00161504745483</v>
      </c>
    </row>
    <row r="41" spans="1:3" x14ac:dyDescent="0.45">
      <c r="A41" t="s">
        <v>71</v>
      </c>
      <c r="B41">
        <v>1.5187208652496338</v>
      </c>
      <c r="C41">
        <v>1.5187208652496338</v>
      </c>
    </row>
    <row r="42" spans="1:3" x14ac:dyDescent="0.45">
      <c r="A42" t="s">
        <v>73</v>
      </c>
      <c r="B42">
        <v>2.069782018661499</v>
      </c>
      <c r="C42">
        <v>2.069782018661499</v>
      </c>
    </row>
    <row r="43" spans="1:3" x14ac:dyDescent="0.45">
      <c r="A43" t="s">
        <v>74</v>
      </c>
      <c r="B43">
        <v>3.7182722091674805</v>
      </c>
      <c r="C43">
        <v>3.7182722091674805</v>
      </c>
    </row>
    <row r="44" spans="1:3" x14ac:dyDescent="0.45">
      <c r="A44" t="s">
        <v>78</v>
      </c>
      <c r="B44">
        <v>600.00362706184387</v>
      </c>
      <c r="C44">
        <v>600.00362706184387</v>
      </c>
    </row>
    <row r="45" spans="1:3" x14ac:dyDescent="0.45">
      <c r="A45" t="s">
        <v>79</v>
      </c>
      <c r="B45">
        <v>12.306848049163818</v>
      </c>
      <c r="C45">
        <v>12.306848049163818</v>
      </c>
    </row>
    <row r="46" spans="1:3" x14ac:dyDescent="0.45">
      <c r="A46" t="s">
        <v>81</v>
      </c>
      <c r="B46">
        <v>26.031537055969238</v>
      </c>
      <c r="C46">
        <v>26.031537055969238</v>
      </c>
    </row>
    <row r="47" spans="1:3" x14ac:dyDescent="0.45">
      <c r="A47" t="s">
        <v>82</v>
      </c>
      <c r="B47">
        <v>25.590620040893555</v>
      </c>
      <c r="C47">
        <v>25.590620040893555</v>
      </c>
    </row>
    <row r="48" spans="1:3" x14ac:dyDescent="0.45">
      <c r="A48" t="s">
        <v>84</v>
      </c>
      <c r="B48">
        <v>593.72257399559021</v>
      </c>
      <c r="C48">
        <v>593.72257399559021</v>
      </c>
    </row>
    <row r="49" spans="1:3" x14ac:dyDescent="0.45">
      <c r="A49" t="s">
        <v>85</v>
      </c>
      <c r="B49">
        <v>600.00455689430237</v>
      </c>
      <c r="C49">
        <v>600.00455689430237</v>
      </c>
    </row>
    <row r="50" spans="1:3" x14ac:dyDescent="0.45">
      <c r="A50" t="s">
        <v>86</v>
      </c>
      <c r="B50">
        <v>254.37609601020813</v>
      </c>
      <c r="C50">
        <v>254.37609601020813</v>
      </c>
    </row>
    <row r="51" spans="1:3" x14ac:dyDescent="0.45">
      <c r="A51" t="s">
        <v>87</v>
      </c>
      <c r="B51">
        <v>600.0019588470459</v>
      </c>
      <c r="C51">
        <v>600.0019588470459</v>
      </c>
    </row>
    <row r="52" spans="1:3" x14ac:dyDescent="0.45">
      <c r="A52" t="s">
        <v>88</v>
      </c>
      <c r="B52">
        <v>39.987189054489136</v>
      </c>
      <c r="C52">
        <v>39.987189054489136</v>
      </c>
    </row>
    <row r="53" spans="1:3" x14ac:dyDescent="0.45">
      <c r="A53" t="s">
        <v>89</v>
      </c>
      <c r="B53">
        <v>7.1932568550109863</v>
      </c>
      <c r="C53">
        <v>7.1932568550109863</v>
      </c>
    </row>
    <row r="54" spans="1:3" x14ac:dyDescent="0.45">
      <c r="A54" t="s">
        <v>90</v>
      </c>
      <c r="B54">
        <v>600.00252985954285</v>
      </c>
      <c r="C54">
        <v>600.00252985954285</v>
      </c>
    </row>
    <row r="55" spans="1:3" x14ac:dyDescent="0.45">
      <c r="A55" t="s">
        <v>91</v>
      </c>
      <c r="B55">
        <v>600.00229787826538</v>
      </c>
      <c r="C55">
        <v>600.00229787826538</v>
      </c>
    </row>
    <row r="56" spans="1:3" x14ac:dyDescent="0.45">
      <c r="A56" t="s">
        <v>99</v>
      </c>
      <c r="B56">
        <v>600.00024890899658</v>
      </c>
      <c r="C56">
        <v>600.00024890899658</v>
      </c>
    </row>
    <row r="57" spans="1:3" x14ac:dyDescent="0.45">
      <c r="A57" t="s">
        <v>100</v>
      </c>
      <c r="B57">
        <v>22.706585884094238</v>
      </c>
      <c r="C57">
        <v>22.706585884094238</v>
      </c>
    </row>
    <row r="58" spans="1:3" x14ac:dyDescent="0.45">
      <c r="A58" t="s">
        <v>101</v>
      </c>
      <c r="B58">
        <v>600.00866079330444</v>
      </c>
      <c r="C58">
        <v>600.00866079330444</v>
      </c>
    </row>
    <row r="59" spans="1:3" x14ac:dyDescent="0.45">
      <c r="A59" t="s">
        <v>102</v>
      </c>
      <c r="B59">
        <v>600.0012891292572</v>
      </c>
      <c r="C59">
        <v>600.0012891292572</v>
      </c>
    </row>
    <row r="60" spans="1:3" x14ac:dyDescent="0.45">
      <c r="A60" t="s">
        <v>103</v>
      </c>
      <c r="B60">
        <v>5.7573299407958984</v>
      </c>
      <c r="C60">
        <v>5.7573299407958984</v>
      </c>
    </row>
    <row r="61" spans="1:3" x14ac:dyDescent="0.45">
      <c r="A61" t="s">
        <v>105</v>
      </c>
      <c r="B61">
        <v>28.170483112335205</v>
      </c>
      <c r="C61">
        <v>28.170483112335205</v>
      </c>
    </row>
    <row r="62" spans="1:3" x14ac:dyDescent="0.45">
      <c r="A62" t="s">
        <v>106</v>
      </c>
      <c r="B62">
        <v>77.893224000930786</v>
      </c>
      <c r="C62">
        <v>77.893224000930786</v>
      </c>
    </row>
    <row r="63" spans="1:3" x14ac:dyDescent="0.45">
      <c r="A63" t="s">
        <v>107</v>
      </c>
      <c r="B63">
        <v>1.5782840251922607</v>
      </c>
      <c r="C63">
        <v>1.5782840251922607</v>
      </c>
    </row>
    <row r="64" spans="1:3" x14ac:dyDescent="0.45">
      <c r="A64" t="s">
        <v>108</v>
      </c>
      <c r="B64">
        <v>45.976948976516724</v>
      </c>
      <c r="C64">
        <v>45.976948976516724</v>
      </c>
    </row>
    <row r="65" spans="1:3" x14ac:dyDescent="0.45">
      <c r="A65" t="s">
        <v>110</v>
      </c>
      <c r="B65">
        <v>7.4870738983154297</v>
      </c>
      <c r="C65">
        <v>7.4870738983154297</v>
      </c>
    </row>
    <row r="66" spans="1:3" x14ac:dyDescent="0.45">
      <c r="A66" t="s">
        <v>116</v>
      </c>
      <c r="B66">
        <v>0.70980191230773926</v>
      </c>
      <c r="C66">
        <v>0.70980191230773926</v>
      </c>
    </row>
    <row r="67" spans="1:3" x14ac:dyDescent="0.45">
      <c r="A67" t="s">
        <v>117</v>
      </c>
      <c r="B67">
        <v>30.882068872451782</v>
      </c>
      <c r="C67">
        <v>30.882068872451782</v>
      </c>
    </row>
    <row r="68" spans="1:3" x14ac:dyDescent="0.45">
      <c r="A68" t="s">
        <v>118</v>
      </c>
      <c r="B68">
        <v>600.01143717765808</v>
      </c>
      <c r="C68">
        <v>600.01143717765808</v>
      </c>
    </row>
    <row r="69" spans="1:3" x14ac:dyDescent="0.45">
      <c r="A69" t="s">
        <v>120</v>
      </c>
      <c r="B69">
        <v>0.15667390823364258</v>
      </c>
      <c r="C69">
        <v>0.15667390823364258</v>
      </c>
    </row>
    <row r="70" spans="1:3" x14ac:dyDescent="0.45">
      <c r="A70" t="s">
        <v>121</v>
      </c>
      <c r="B70">
        <v>0.5306699275970459</v>
      </c>
      <c r="C70">
        <v>0.5306699275970459</v>
      </c>
    </row>
    <row r="71" spans="1:3" x14ac:dyDescent="0.45">
      <c r="A71" t="s">
        <v>123</v>
      </c>
      <c r="B71">
        <v>15.517993927001953</v>
      </c>
      <c r="C71">
        <v>15.517993927001953</v>
      </c>
    </row>
    <row r="72" spans="1:3" x14ac:dyDescent="0.45">
      <c r="A72" t="s">
        <v>125</v>
      </c>
      <c r="B72">
        <v>39.34643292427063</v>
      </c>
      <c r="C72">
        <v>39.34643292427063</v>
      </c>
    </row>
    <row r="73" spans="1:3" x14ac:dyDescent="0.45">
      <c r="A73" t="s">
        <v>126</v>
      </c>
      <c r="B73">
        <v>194.0167338848114</v>
      </c>
      <c r="C73">
        <v>194.0167338848114</v>
      </c>
    </row>
    <row r="74" spans="1:3" x14ac:dyDescent="0.45">
      <c r="A74" t="s">
        <v>127</v>
      </c>
      <c r="B74">
        <v>12.516640901565552</v>
      </c>
      <c r="C74">
        <v>12.516640901565552</v>
      </c>
    </row>
    <row r="75" spans="1:3" x14ac:dyDescent="0.45">
      <c r="A75" t="s">
        <v>130</v>
      </c>
      <c r="B75">
        <v>9.0286250114440918</v>
      </c>
      <c r="C75">
        <v>9.0286250114440918</v>
      </c>
    </row>
    <row r="76" spans="1:3" x14ac:dyDescent="0.45">
      <c r="A76" t="s">
        <v>134</v>
      </c>
      <c r="B76">
        <v>119.64931011199951</v>
      </c>
      <c r="C76">
        <v>119.64931011199951</v>
      </c>
    </row>
    <row r="77" spans="1:3" x14ac:dyDescent="0.45">
      <c r="A77" t="s">
        <v>136</v>
      </c>
      <c r="B77">
        <v>4.4465079307556152</v>
      </c>
      <c r="C77">
        <v>4.4465079307556152</v>
      </c>
    </row>
    <row r="78" spans="1:3" x14ac:dyDescent="0.45">
      <c r="A78" t="s">
        <v>138</v>
      </c>
      <c r="B78">
        <v>47.13681697845459</v>
      </c>
      <c r="C78">
        <v>47.13681697845459</v>
      </c>
    </row>
    <row r="79" spans="1:3" x14ac:dyDescent="0.45">
      <c r="A79" t="s">
        <v>140</v>
      </c>
      <c r="B79">
        <v>600.14318108558655</v>
      </c>
      <c r="C79">
        <v>600.14318108558655</v>
      </c>
    </row>
    <row r="80" spans="1:3" x14ac:dyDescent="0.45">
      <c r="A80" t="s">
        <v>141</v>
      </c>
      <c r="B80">
        <v>600.13796401023865</v>
      </c>
      <c r="C80">
        <v>600.13796401023865</v>
      </c>
    </row>
    <row r="81" spans="1:3" x14ac:dyDescent="0.45">
      <c r="A81" t="s">
        <v>143</v>
      </c>
      <c r="B81">
        <v>6.9818658828735352</v>
      </c>
      <c r="C81">
        <v>6.9818658828735352</v>
      </c>
    </row>
    <row r="82" spans="1:3" x14ac:dyDescent="0.45">
      <c r="A82" t="s">
        <v>149</v>
      </c>
      <c r="B82">
        <v>600.00634002685547</v>
      </c>
      <c r="C82">
        <v>600.00634002685547</v>
      </c>
    </row>
    <row r="83" spans="1:3" x14ac:dyDescent="0.45">
      <c r="A83" t="s">
        <v>150</v>
      </c>
      <c r="B83">
        <v>600.00163197517395</v>
      </c>
      <c r="C83">
        <v>600.00163197517395</v>
      </c>
    </row>
    <row r="84" spans="1:3" x14ac:dyDescent="0.45">
      <c r="A84" t="s">
        <v>151</v>
      </c>
      <c r="B84">
        <v>600.04626703262329</v>
      </c>
      <c r="C84">
        <v>600.04626703262329</v>
      </c>
    </row>
    <row r="85" spans="1:3" x14ac:dyDescent="0.45">
      <c r="A85" t="s">
        <v>152</v>
      </c>
      <c r="B85">
        <v>409.99897003173828</v>
      </c>
      <c r="C85">
        <v>409.99897003173828</v>
      </c>
    </row>
    <row r="86" spans="1:3" x14ac:dyDescent="0.45">
      <c r="A86" t="s">
        <v>153</v>
      </c>
      <c r="B86">
        <v>476.00939607620239</v>
      </c>
      <c r="C86">
        <v>476.00939607620239</v>
      </c>
    </row>
    <row r="87" spans="1:3" x14ac:dyDescent="0.45">
      <c r="A87" t="s">
        <v>154</v>
      </c>
      <c r="B87">
        <v>207.11186504364014</v>
      </c>
      <c r="C87">
        <v>207.11186504364014</v>
      </c>
    </row>
    <row r="88" spans="1:3" x14ac:dyDescent="0.45">
      <c r="A88" t="s">
        <v>155</v>
      </c>
      <c r="B88">
        <v>137.80665516853333</v>
      </c>
      <c r="C88">
        <v>137.80665516853333</v>
      </c>
    </row>
    <row r="89" spans="1:3" x14ac:dyDescent="0.45">
      <c r="A89" t="s">
        <v>156</v>
      </c>
      <c r="B89">
        <v>47.482761859893799</v>
      </c>
      <c r="C89">
        <v>47.482761859893799</v>
      </c>
    </row>
    <row r="90" spans="1:3" x14ac:dyDescent="0.45">
      <c r="A90" t="s">
        <v>162</v>
      </c>
      <c r="B90">
        <v>600.00518703460693</v>
      </c>
      <c r="C90">
        <v>600.00518703460693</v>
      </c>
    </row>
    <row r="91" spans="1:3" x14ac:dyDescent="0.45">
      <c r="A91" t="s">
        <v>163</v>
      </c>
      <c r="B91">
        <v>112.11222004890442</v>
      </c>
      <c r="C91">
        <v>112.11222004890442</v>
      </c>
    </row>
    <row r="92" spans="1:3" x14ac:dyDescent="0.45">
      <c r="A92" t="s">
        <v>165</v>
      </c>
      <c r="B92">
        <v>118.95762205123901</v>
      </c>
      <c r="C92">
        <v>118.95762205123901</v>
      </c>
    </row>
    <row r="93" spans="1:3" x14ac:dyDescent="0.45">
      <c r="A93" t="s">
        <v>166</v>
      </c>
      <c r="B93">
        <v>536.56579303741455</v>
      </c>
      <c r="C93">
        <v>536.56579303741455</v>
      </c>
    </row>
    <row r="94" spans="1:3" x14ac:dyDescent="0.45">
      <c r="A94" t="s">
        <v>167</v>
      </c>
      <c r="B94">
        <v>370.22096300125122</v>
      </c>
      <c r="C94">
        <v>370.22096300125122</v>
      </c>
    </row>
    <row r="95" spans="1:3" x14ac:dyDescent="0.45">
      <c r="A95" t="s">
        <v>168</v>
      </c>
      <c r="B95">
        <v>42.493546009063721</v>
      </c>
      <c r="C95">
        <v>42.493546009063721</v>
      </c>
    </row>
    <row r="96" spans="1:3" x14ac:dyDescent="0.45">
      <c r="A96" t="s">
        <v>169</v>
      </c>
      <c r="B96">
        <v>600.00366187095642</v>
      </c>
      <c r="C96">
        <v>600.00366187095642</v>
      </c>
    </row>
    <row r="97" spans="1:3" x14ac:dyDescent="0.45">
      <c r="A97" t="s">
        <v>170</v>
      </c>
      <c r="B97">
        <v>600.00008082389832</v>
      </c>
      <c r="C97">
        <v>600.00008082389832</v>
      </c>
    </row>
    <row r="98" spans="1:3" x14ac:dyDescent="0.45">
      <c r="A98" t="s">
        <v>171</v>
      </c>
      <c r="B98">
        <v>3.0004088878631592</v>
      </c>
      <c r="C98">
        <v>3.0004088878631592</v>
      </c>
    </row>
    <row r="99" spans="1:3" x14ac:dyDescent="0.45">
      <c r="A99" t="s">
        <v>172</v>
      </c>
      <c r="B99">
        <v>336.06645607948303</v>
      </c>
      <c r="C99">
        <v>336.06645607948303</v>
      </c>
    </row>
    <row r="100" spans="1:3" x14ac:dyDescent="0.45">
      <c r="A100" t="s">
        <v>173</v>
      </c>
      <c r="B100">
        <v>12.558081150054932</v>
      </c>
      <c r="C100">
        <v>12.558081150054932</v>
      </c>
    </row>
    <row r="101" spans="1:3" x14ac:dyDescent="0.45">
      <c r="A101" t="s">
        <v>174</v>
      </c>
      <c r="B101">
        <v>24.880164861679077</v>
      </c>
      <c r="C101">
        <v>24.880164861679077</v>
      </c>
    </row>
    <row r="102" spans="1:3" x14ac:dyDescent="0.45">
      <c r="A102" t="s">
        <v>178</v>
      </c>
      <c r="B102">
        <v>14.089128017425537</v>
      </c>
      <c r="C102">
        <v>14.089128017425537</v>
      </c>
    </row>
    <row r="103" spans="1:3" x14ac:dyDescent="0.45">
      <c r="A103" t="s">
        <v>179</v>
      </c>
      <c r="B103">
        <v>527.19685506820679</v>
      </c>
      <c r="C103">
        <v>527.19685506820679</v>
      </c>
    </row>
    <row r="104" spans="1:3" x14ac:dyDescent="0.45">
      <c r="A104" t="s">
        <v>180</v>
      </c>
      <c r="B104">
        <v>15.254904985427856</v>
      </c>
      <c r="C104">
        <v>15.254904985427856</v>
      </c>
    </row>
    <row r="105" spans="1:3" x14ac:dyDescent="0.45">
      <c r="A105" t="s">
        <v>181</v>
      </c>
      <c r="B105">
        <v>273.51927399635315</v>
      </c>
      <c r="C105">
        <v>273.51927399635315</v>
      </c>
    </row>
    <row r="106" spans="1:3" x14ac:dyDescent="0.45">
      <c r="A106" t="s">
        <v>182</v>
      </c>
      <c r="B106">
        <v>5.4418909549713135</v>
      </c>
      <c r="C106">
        <v>5.4418909549713135</v>
      </c>
    </row>
    <row r="107" spans="1:3" x14ac:dyDescent="0.45">
      <c r="A107" t="s">
        <v>183</v>
      </c>
      <c r="B107">
        <v>5.6142690181732178</v>
      </c>
      <c r="C107">
        <v>5.6142690181732178</v>
      </c>
    </row>
    <row r="108" spans="1:3" x14ac:dyDescent="0.45">
      <c r="A108" t="s">
        <v>184</v>
      </c>
      <c r="B108">
        <v>258.18394589424133</v>
      </c>
      <c r="C108">
        <v>258.18394589424133</v>
      </c>
    </row>
    <row r="109" spans="1:3" x14ac:dyDescent="0.45">
      <c r="A109" t="s">
        <v>185</v>
      </c>
      <c r="B109">
        <v>5.2443208694458008</v>
      </c>
      <c r="C109">
        <v>5.2443208694458008</v>
      </c>
    </row>
    <row r="110" spans="1:3" x14ac:dyDescent="0.45">
      <c r="A110" t="s">
        <v>186</v>
      </c>
      <c r="B110">
        <v>600.00291991233826</v>
      </c>
      <c r="C110">
        <v>600.00291991233826</v>
      </c>
    </row>
    <row r="111" spans="1:3" x14ac:dyDescent="0.45">
      <c r="A111" t="s">
        <v>187</v>
      </c>
      <c r="B111">
        <v>185.67913103103638</v>
      </c>
      <c r="C111">
        <v>185.67913103103638</v>
      </c>
    </row>
    <row r="112" spans="1:3" x14ac:dyDescent="0.45">
      <c r="A112" t="s">
        <v>188</v>
      </c>
      <c r="B112">
        <v>546.17241907119751</v>
      </c>
      <c r="C112">
        <v>546.17241907119751</v>
      </c>
    </row>
    <row r="113" spans="1:3" x14ac:dyDescent="0.45">
      <c r="A113" t="s">
        <v>190</v>
      </c>
      <c r="B113">
        <v>2.9246609210968018</v>
      </c>
      <c r="C113">
        <v>2.9246609210968018</v>
      </c>
    </row>
    <row r="114" spans="1:3" x14ac:dyDescent="0.45">
      <c r="A114" t="s">
        <v>191</v>
      </c>
      <c r="B114">
        <v>2.0013079643249512</v>
      </c>
      <c r="C114">
        <v>2.0013079643249512</v>
      </c>
    </row>
    <row r="115" spans="1:3" x14ac:dyDescent="0.45">
      <c r="A115" t="s">
        <v>192</v>
      </c>
      <c r="B115">
        <v>1.8443129062652588</v>
      </c>
      <c r="C115">
        <v>1.8443129062652588</v>
      </c>
    </row>
    <row r="116" spans="1:3" x14ac:dyDescent="0.45">
      <c r="A116" t="s">
        <v>193</v>
      </c>
      <c r="B116">
        <v>2.0773169994354248</v>
      </c>
      <c r="C116">
        <v>2.0773169994354248</v>
      </c>
    </row>
    <row r="117" spans="1:3" x14ac:dyDescent="0.45">
      <c r="A117" t="s">
        <v>195</v>
      </c>
      <c r="B117">
        <v>26.05579400062561</v>
      </c>
      <c r="C117">
        <v>26.05579400062561</v>
      </c>
    </row>
    <row r="118" spans="1:3" x14ac:dyDescent="0.45">
      <c r="A118" t="s">
        <v>196</v>
      </c>
      <c r="B118">
        <v>17.919204950332642</v>
      </c>
      <c r="C118">
        <v>17.919204950332642</v>
      </c>
    </row>
    <row r="119" spans="1:3" x14ac:dyDescent="0.45">
      <c r="A119" t="s">
        <v>197</v>
      </c>
      <c r="B119">
        <v>2.4218199253082275</v>
      </c>
      <c r="C119">
        <v>2.4218199253082275</v>
      </c>
    </row>
    <row r="120" spans="1:3" x14ac:dyDescent="0.45">
      <c r="A120" t="s">
        <v>198</v>
      </c>
      <c r="B120">
        <v>18.324753046035767</v>
      </c>
      <c r="C120">
        <v>18.324753046035767</v>
      </c>
    </row>
    <row r="121" spans="1:3" x14ac:dyDescent="0.45">
      <c r="A121" t="s">
        <v>199</v>
      </c>
      <c r="B121">
        <v>26.893467903137207</v>
      </c>
      <c r="C121">
        <v>26.893467903137207</v>
      </c>
    </row>
    <row r="122" spans="1:3" x14ac:dyDescent="0.45">
      <c r="A122" t="s">
        <v>200</v>
      </c>
      <c r="B122">
        <v>5.2342591285705566</v>
      </c>
      <c r="C122">
        <v>5.2342591285705566</v>
      </c>
    </row>
    <row r="123" spans="1:3" x14ac:dyDescent="0.45">
      <c r="A123" t="s">
        <v>203</v>
      </c>
      <c r="B123">
        <v>8.0081188678741455</v>
      </c>
      <c r="C123">
        <v>8.0081188678741455</v>
      </c>
    </row>
    <row r="124" spans="1:3" x14ac:dyDescent="0.45">
      <c r="A124" t="s">
        <v>206</v>
      </c>
      <c r="B124">
        <v>600.00496602058411</v>
      </c>
      <c r="C124">
        <v>600.00496602058411</v>
      </c>
    </row>
    <row r="125" spans="1:3" x14ac:dyDescent="0.45">
      <c r="A125" t="s">
        <v>207</v>
      </c>
      <c r="B125">
        <v>141.5295991897583</v>
      </c>
      <c r="C125">
        <v>141.5295991897583</v>
      </c>
    </row>
    <row r="126" spans="1:3" x14ac:dyDescent="0.45">
      <c r="A126" t="s">
        <v>208</v>
      </c>
      <c r="B126">
        <v>454.0759220123291</v>
      </c>
      <c r="C126">
        <v>454.0759220123291</v>
      </c>
    </row>
    <row r="127" spans="1:3" x14ac:dyDescent="0.45">
      <c r="A127" t="s">
        <v>209</v>
      </c>
      <c r="B127">
        <v>15.941570043563843</v>
      </c>
      <c r="C127">
        <v>15.941570043563843</v>
      </c>
    </row>
    <row r="128" spans="1:3" x14ac:dyDescent="0.45">
      <c r="A128" t="s">
        <v>216</v>
      </c>
      <c r="B128">
        <v>0.39738893508911133</v>
      </c>
      <c r="C128">
        <v>0.39738893508911133</v>
      </c>
    </row>
    <row r="129" spans="1:3" x14ac:dyDescent="0.45">
      <c r="A129" t="s">
        <v>217</v>
      </c>
      <c r="B129">
        <v>2.7929651737213135</v>
      </c>
      <c r="C129">
        <v>2.7929651737213135</v>
      </c>
    </row>
    <row r="130" spans="1:3" x14ac:dyDescent="0.45">
      <c r="A130" t="s">
        <v>218</v>
      </c>
      <c r="B130">
        <v>3.1798601150512695</v>
      </c>
      <c r="C130">
        <v>3.1798601150512695</v>
      </c>
    </row>
    <row r="131" spans="1:3" x14ac:dyDescent="0.45">
      <c r="A131" t="s">
        <v>219</v>
      </c>
      <c r="B131">
        <v>2.120136022567749</v>
      </c>
      <c r="C131">
        <v>2.120136022567749</v>
      </c>
    </row>
    <row r="132" spans="1:3" x14ac:dyDescent="0.45">
      <c r="A132" t="s">
        <v>222</v>
      </c>
      <c r="B132">
        <v>5.1569488048553467</v>
      </c>
      <c r="C132">
        <v>5.1569488048553467</v>
      </c>
    </row>
    <row r="133" spans="1:3" x14ac:dyDescent="0.45">
      <c r="A133" t="s">
        <v>223</v>
      </c>
      <c r="B133">
        <v>10.073129892349243</v>
      </c>
      <c r="C133">
        <v>10.073129892349243</v>
      </c>
    </row>
    <row r="134" spans="1:3" x14ac:dyDescent="0.45">
      <c r="A134" t="s">
        <v>228</v>
      </c>
      <c r="B134">
        <v>24.276165008544922</v>
      </c>
      <c r="C134">
        <v>24.276165008544922</v>
      </c>
    </row>
    <row r="135" spans="1:3" x14ac:dyDescent="0.45">
      <c r="A135" t="s">
        <v>235</v>
      </c>
      <c r="B135">
        <v>254.7134690284729</v>
      </c>
      <c r="C135">
        <v>254.7134690284729</v>
      </c>
    </row>
    <row r="136" spans="1:3" x14ac:dyDescent="0.45">
      <c r="A136" t="s">
        <v>236</v>
      </c>
      <c r="B136">
        <v>133.32511520385742</v>
      </c>
      <c r="C136">
        <v>133.32511520385742</v>
      </c>
    </row>
    <row r="137" spans="1:3" x14ac:dyDescent="0.45">
      <c r="A137" t="s">
        <v>237</v>
      </c>
      <c r="B137">
        <v>600.00476002693176</v>
      </c>
      <c r="C137">
        <v>600.00476002693176</v>
      </c>
    </row>
    <row r="138" spans="1:3" x14ac:dyDescent="0.45">
      <c r="A138" t="s">
        <v>238</v>
      </c>
      <c r="B138">
        <v>239.22867178916931</v>
      </c>
      <c r="C138">
        <v>239.22867178916931</v>
      </c>
    </row>
    <row r="139" spans="1:3" x14ac:dyDescent="0.45">
      <c r="A139" t="s">
        <v>240</v>
      </c>
      <c r="B139">
        <v>600.00020813941956</v>
      </c>
      <c r="C139">
        <v>600.00020813941956</v>
      </c>
    </row>
    <row r="140" spans="1:3" x14ac:dyDescent="0.45">
      <c r="A140" t="s">
        <v>241</v>
      </c>
      <c r="B140">
        <v>0.92081212997436523</v>
      </c>
      <c r="C140">
        <v>0.92081212997436523</v>
      </c>
    </row>
    <row r="141" spans="1:3" x14ac:dyDescent="0.45">
      <c r="A141" t="s">
        <v>242</v>
      </c>
      <c r="B141">
        <v>25.229101181030273</v>
      </c>
      <c r="C141">
        <v>25.229101181030273</v>
      </c>
    </row>
    <row r="142" spans="1:3" x14ac:dyDescent="0.45">
      <c r="A142" t="s">
        <v>244</v>
      </c>
      <c r="B142">
        <v>0.48988914489746094</v>
      </c>
      <c r="C142">
        <v>0.48988914489746094</v>
      </c>
    </row>
    <row r="143" spans="1:3" x14ac:dyDescent="0.45">
      <c r="A143" t="s">
        <v>252</v>
      </c>
      <c r="B143">
        <v>67.152393102645874</v>
      </c>
      <c r="C143">
        <v>67.152393102645874</v>
      </c>
    </row>
    <row r="144" spans="1:3" x14ac:dyDescent="0.45">
      <c r="A144" t="s">
        <v>261</v>
      </c>
      <c r="B144">
        <v>288.88620901107788</v>
      </c>
      <c r="C144">
        <v>288.88620901107788</v>
      </c>
    </row>
    <row r="145" spans="1:3" x14ac:dyDescent="0.45">
      <c r="A145" t="s">
        <v>262</v>
      </c>
      <c r="B145">
        <v>600.00358104705811</v>
      </c>
      <c r="C145">
        <v>600.00358104705811</v>
      </c>
    </row>
    <row r="146" spans="1:3" x14ac:dyDescent="0.45">
      <c r="A146" t="s">
        <v>263</v>
      </c>
      <c r="B146">
        <v>322.01122903823853</v>
      </c>
      <c r="C146">
        <v>322.01122903823853</v>
      </c>
    </row>
    <row r="147" spans="1:3" x14ac:dyDescent="0.45">
      <c r="A147" t="s">
        <v>264</v>
      </c>
      <c r="B147">
        <v>600.00423812866211</v>
      </c>
      <c r="C147">
        <v>600.00423812866211</v>
      </c>
    </row>
    <row r="148" spans="1:3" x14ac:dyDescent="0.45">
      <c r="A148" t="s">
        <v>266</v>
      </c>
      <c r="B148">
        <v>600.00362300872803</v>
      </c>
      <c r="C148">
        <v>600.00362300872803</v>
      </c>
    </row>
    <row r="149" spans="1:3" x14ac:dyDescent="0.45">
      <c r="A149" t="s">
        <v>269</v>
      </c>
      <c r="B149">
        <v>600.02098488807678</v>
      </c>
      <c r="C149">
        <v>600.02098488807678</v>
      </c>
    </row>
    <row r="150" spans="1:3" x14ac:dyDescent="0.45">
      <c r="A150" t="s">
        <v>279</v>
      </c>
      <c r="B150">
        <v>25.440260171890259</v>
      </c>
      <c r="C150">
        <v>25.440260171890259</v>
      </c>
    </row>
    <row r="151" spans="1:3" x14ac:dyDescent="0.45">
      <c r="A151" t="s">
        <v>280</v>
      </c>
      <c r="B151">
        <v>38.019987821578979</v>
      </c>
      <c r="C151">
        <v>38.019987821578979</v>
      </c>
    </row>
    <row r="152" spans="1:3" x14ac:dyDescent="0.45">
      <c r="A152" t="s">
        <v>281</v>
      </c>
      <c r="B152">
        <v>114.5752489566803</v>
      </c>
      <c r="C152">
        <v>114.5752489566803</v>
      </c>
    </row>
    <row r="153" spans="1:3" x14ac:dyDescent="0.45">
      <c r="A153" t="s">
        <v>285</v>
      </c>
      <c r="B153">
        <v>600.0008270740509</v>
      </c>
      <c r="C153">
        <v>600.0008270740509</v>
      </c>
    </row>
    <row r="154" spans="1:3" x14ac:dyDescent="0.45">
      <c r="A154" t="s">
        <v>286</v>
      </c>
      <c r="B154">
        <v>600.00223112106323</v>
      </c>
      <c r="C154">
        <v>600.00223112106323</v>
      </c>
    </row>
    <row r="155" spans="1:3" x14ac:dyDescent="0.45">
      <c r="A155" t="s">
        <v>291</v>
      </c>
      <c r="B155">
        <v>24.568965911865234</v>
      </c>
      <c r="C155">
        <v>24.568965911865234</v>
      </c>
    </row>
    <row r="156" spans="1:3" x14ac:dyDescent="0.45">
      <c r="A156" t="s">
        <v>293</v>
      </c>
      <c r="B156">
        <v>600.09949398040771</v>
      </c>
      <c r="C156">
        <v>600.09949398040771</v>
      </c>
    </row>
    <row r="157" spans="1:3" x14ac:dyDescent="0.45">
      <c r="A157" t="s">
        <v>294</v>
      </c>
      <c r="B157">
        <v>600.00206780433655</v>
      </c>
      <c r="C157">
        <v>600.00206780433655</v>
      </c>
    </row>
    <row r="158" spans="1:3" x14ac:dyDescent="0.45">
      <c r="A158" t="s">
        <v>295</v>
      </c>
      <c r="B158">
        <v>600.00127005577087</v>
      </c>
      <c r="C158">
        <v>600.00127005577087</v>
      </c>
    </row>
    <row r="159" spans="1:3" x14ac:dyDescent="0.45">
      <c r="A159" t="s">
        <v>299</v>
      </c>
      <c r="B159">
        <v>252.67610812187195</v>
      </c>
      <c r="C159">
        <v>252.67610812187195</v>
      </c>
    </row>
    <row r="160" spans="1:3" x14ac:dyDescent="0.45">
      <c r="A160" t="s">
        <v>302</v>
      </c>
      <c r="B160">
        <v>3.4728820323944092</v>
      </c>
      <c r="C160">
        <v>3.4728820323944092</v>
      </c>
    </row>
    <row r="161" spans="1:3" x14ac:dyDescent="0.45">
      <c r="A161" t="s">
        <v>304</v>
      </c>
      <c r="B161">
        <v>82.200411081314087</v>
      </c>
      <c r="C161">
        <v>82.200411081314087</v>
      </c>
    </row>
    <row r="162" spans="1:3" x14ac:dyDescent="0.45">
      <c r="A162" t="s">
        <v>305</v>
      </c>
      <c r="B162">
        <v>175.83859205245972</v>
      </c>
      <c r="C162">
        <v>175.83859205245972</v>
      </c>
    </row>
    <row r="163" spans="1:3" x14ac:dyDescent="0.45">
      <c r="A163" t="s">
        <v>306</v>
      </c>
      <c r="B163">
        <v>90.438177108764648</v>
      </c>
      <c r="C163">
        <v>90.438177108764648</v>
      </c>
    </row>
    <row r="164" spans="1:3" x14ac:dyDescent="0.45">
      <c r="A164" t="s">
        <v>307</v>
      </c>
      <c r="B164">
        <v>611.92313003540039</v>
      </c>
      <c r="C164">
        <v>611.92313003540039</v>
      </c>
    </row>
    <row r="165" spans="1:3" x14ac:dyDescent="0.45">
      <c r="A165" t="s">
        <v>308</v>
      </c>
      <c r="B165">
        <v>600.00161695480347</v>
      </c>
      <c r="C165">
        <v>600.00161695480347</v>
      </c>
    </row>
    <row r="166" spans="1:3" x14ac:dyDescent="0.45">
      <c r="A166" t="s">
        <v>309</v>
      </c>
      <c r="B166">
        <v>600.00452995300293</v>
      </c>
      <c r="C166">
        <v>600.00452995300293</v>
      </c>
    </row>
    <row r="167" spans="1:3" x14ac:dyDescent="0.45">
      <c r="A167" t="s">
        <v>310</v>
      </c>
      <c r="B167">
        <v>196.1671290397644</v>
      </c>
      <c r="C167">
        <v>196.1671290397644</v>
      </c>
    </row>
    <row r="168" spans="1:3" x14ac:dyDescent="0.45">
      <c r="A168" t="s">
        <v>311</v>
      </c>
      <c r="B168">
        <v>24.758105993270874</v>
      </c>
      <c r="C168">
        <v>24.758105993270874</v>
      </c>
    </row>
    <row r="169" spans="1:3" x14ac:dyDescent="0.45">
      <c r="A169" t="s">
        <v>312</v>
      </c>
      <c r="B169">
        <v>5.1276299953460693</v>
      </c>
      <c r="C169">
        <v>5.1276299953460693</v>
      </c>
    </row>
    <row r="170" spans="1:3" x14ac:dyDescent="0.45">
      <c r="A170" t="s">
        <v>313</v>
      </c>
      <c r="B170">
        <v>119.57075500488281</v>
      </c>
      <c r="C170">
        <v>119.57075500488281</v>
      </c>
    </row>
    <row r="171" spans="1:3" x14ac:dyDescent="0.45">
      <c r="A171" t="s">
        <v>314</v>
      </c>
      <c r="B171">
        <v>38.673507213592529</v>
      </c>
      <c r="C171">
        <v>38.673507213592529</v>
      </c>
    </row>
    <row r="172" spans="1:3" x14ac:dyDescent="0.45">
      <c r="A172" t="s">
        <v>315</v>
      </c>
      <c r="B172">
        <v>604.82618188858032</v>
      </c>
      <c r="C172">
        <v>604.82618188858032</v>
      </c>
    </row>
    <row r="173" spans="1:3" x14ac:dyDescent="0.45">
      <c r="A173" t="s">
        <v>316</v>
      </c>
      <c r="B173">
        <v>600.00135684013367</v>
      </c>
      <c r="C173">
        <v>600.00135684013367</v>
      </c>
    </row>
    <row r="174" spans="1:3" x14ac:dyDescent="0.45">
      <c r="A174" t="s">
        <v>317</v>
      </c>
      <c r="B174">
        <v>606.29020500183105</v>
      </c>
      <c r="C174">
        <v>606.29020500183105</v>
      </c>
    </row>
    <row r="175" spans="1:3" x14ac:dyDescent="0.45">
      <c r="A175" t="s">
        <v>319</v>
      </c>
      <c r="B175">
        <v>600.00086188316345</v>
      </c>
      <c r="C175">
        <v>600.00086188316345</v>
      </c>
    </row>
    <row r="176" spans="1:3" x14ac:dyDescent="0.45">
      <c r="A176" t="s">
        <v>326</v>
      </c>
      <c r="B176">
        <v>0.12719011306762695</v>
      </c>
      <c r="C176">
        <v>0.12719011306762695</v>
      </c>
    </row>
    <row r="177" spans="1:3" x14ac:dyDescent="0.45">
      <c r="A177" t="s">
        <v>327</v>
      </c>
      <c r="B177">
        <v>0.19652795791625977</v>
      </c>
      <c r="C177">
        <v>0.19652795791625977</v>
      </c>
    </row>
    <row r="178" spans="1:3" x14ac:dyDescent="0.45">
      <c r="A178" t="s">
        <v>332</v>
      </c>
      <c r="B178">
        <v>53.965845823287964</v>
      </c>
      <c r="C178">
        <v>53.965845823287964</v>
      </c>
    </row>
    <row r="179" spans="1:3" x14ac:dyDescent="0.45">
      <c r="A179" t="s">
        <v>334</v>
      </c>
      <c r="B179">
        <v>345.26253986358643</v>
      </c>
      <c r="C179">
        <v>345.26253986358643</v>
      </c>
    </row>
    <row r="180" spans="1:3" x14ac:dyDescent="0.45">
      <c r="A180" t="s">
        <v>335</v>
      </c>
      <c r="B180">
        <v>600.00466704368591</v>
      </c>
      <c r="C180">
        <v>600.00466704368591</v>
      </c>
    </row>
    <row r="181" spans="1:3" x14ac:dyDescent="0.45">
      <c r="A181" t="s">
        <v>336</v>
      </c>
      <c r="B181">
        <v>600.00270509719849</v>
      </c>
      <c r="C181">
        <v>600.00270509719849</v>
      </c>
    </row>
    <row r="182" spans="1:3" x14ac:dyDescent="0.45">
      <c r="A182" t="s">
        <v>337</v>
      </c>
      <c r="B182">
        <v>609.87642598152161</v>
      </c>
      <c r="C182">
        <v>609.87642598152161</v>
      </c>
    </row>
    <row r="183" spans="1:3" x14ac:dyDescent="0.45">
      <c r="A183" t="s">
        <v>338</v>
      </c>
      <c r="B183">
        <v>550.13547801971436</v>
      </c>
      <c r="C183">
        <v>550.13547801971436</v>
      </c>
    </row>
    <row r="184" spans="1:3" x14ac:dyDescent="0.45">
      <c r="A184" t="s">
        <v>341</v>
      </c>
      <c r="B184">
        <v>118.69214510917664</v>
      </c>
      <c r="C184">
        <v>118.69214510917664</v>
      </c>
    </row>
    <row r="185" spans="1:3" x14ac:dyDescent="0.45">
      <c r="A185" t="s">
        <v>342</v>
      </c>
      <c r="B185">
        <v>600.00003600120544</v>
      </c>
      <c r="C185">
        <v>600.00003600120544</v>
      </c>
    </row>
    <row r="186" spans="1:3" x14ac:dyDescent="0.45">
      <c r="A186" t="s">
        <v>343</v>
      </c>
      <c r="B186">
        <v>2.8507239818572998</v>
      </c>
      <c r="C186">
        <v>2.8507239818572998</v>
      </c>
    </row>
    <row r="187" spans="1:3" x14ac:dyDescent="0.45">
      <c r="A187" t="s">
        <v>344</v>
      </c>
      <c r="B187">
        <v>13.301247835159302</v>
      </c>
      <c r="C187">
        <v>13.301247835159302</v>
      </c>
    </row>
    <row r="188" spans="1:3" x14ac:dyDescent="0.45">
      <c r="A188" t="s">
        <v>345</v>
      </c>
      <c r="B188">
        <v>398.25924491882324</v>
      </c>
      <c r="C188">
        <v>398.25924491882324</v>
      </c>
    </row>
    <row r="189" spans="1:3" x14ac:dyDescent="0.45">
      <c r="A189" t="s">
        <v>347</v>
      </c>
      <c r="B189">
        <v>16.873813152313232</v>
      </c>
      <c r="C189">
        <v>16.873813152313232</v>
      </c>
    </row>
    <row r="190" spans="1:3" x14ac:dyDescent="0.45">
      <c r="A190" t="s">
        <v>350</v>
      </c>
      <c r="B190">
        <v>1.2664051055908203</v>
      </c>
      <c r="C190">
        <v>1.2664051055908203</v>
      </c>
    </row>
    <row r="191" spans="1:3" x14ac:dyDescent="0.45">
      <c r="A191" t="s">
        <v>352</v>
      </c>
      <c r="B191">
        <v>600.00112915039063</v>
      </c>
      <c r="C191">
        <v>600.00112915039063</v>
      </c>
    </row>
    <row r="192" spans="1:3" x14ac:dyDescent="0.45">
      <c r="A192" t="s">
        <v>353</v>
      </c>
      <c r="B192">
        <v>617.95442295074463</v>
      </c>
      <c r="C192">
        <v>617.95442295074463</v>
      </c>
    </row>
    <row r="193" spans="1:3" x14ac:dyDescent="0.45">
      <c r="A193" t="s">
        <v>355</v>
      </c>
      <c r="B193">
        <v>123.79704999923706</v>
      </c>
      <c r="C193">
        <v>123.79704999923706</v>
      </c>
    </row>
    <row r="194" spans="1:3" x14ac:dyDescent="0.45">
      <c r="A194" t="s">
        <v>359</v>
      </c>
      <c r="B194">
        <v>226.99122190475464</v>
      </c>
      <c r="C194">
        <v>226.99122190475464</v>
      </c>
    </row>
    <row r="195" spans="1:3" x14ac:dyDescent="0.45">
      <c r="A195" t="s">
        <v>360</v>
      </c>
      <c r="B195">
        <v>600.00220799446106</v>
      </c>
      <c r="C195">
        <v>600.00220799446106</v>
      </c>
    </row>
    <row r="196" spans="1:3" x14ac:dyDescent="0.45">
      <c r="A196" t="s">
        <v>371</v>
      </c>
      <c r="B196">
        <v>600.00740694999695</v>
      </c>
      <c r="C196">
        <v>600.00740694999695</v>
      </c>
    </row>
    <row r="197" spans="1:3" x14ac:dyDescent="0.45">
      <c r="A197" t="s">
        <v>372</v>
      </c>
      <c r="B197">
        <v>51.664772987365723</v>
      </c>
      <c r="C197">
        <v>51.664772987365723</v>
      </c>
    </row>
    <row r="198" spans="1:3" x14ac:dyDescent="0.45">
      <c r="A198" t="s">
        <v>373</v>
      </c>
      <c r="B198">
        <v>14.680745124816895</v>
      </c>
      <c r="C198">
        <v>14.680745124816895</v>
      </c>
    </row>
    <row r="199" spans="1:3" x14ac:dyDescent="0.45">
      <c r="A199" t="s">
        <v>378</v>
      </c>
      <c r="B199">
        <v>76.782620191574097</v>
      </c>
      <c r="C199">
        <v>76.782620191574097</v>
      </c>
    </row>
    <row r="200" spans="1:3" x14ac:dyDescent="0.45">
      <c r="A200" t="s">
        <v>379</v>
      </c>
      <c r="B200">
        <v>14.647490978240967</v>
      </c>
      <c r="C200">
        <v>14.647490978240967</v>
      </c>
    </row>
    <row r="201" spans="1:3" x14ac:dyDescent="0.45">
      <c r="A201" t="s">
        <v>380</v>
      </c>
      <c r="B201">
        <v>7.9503669738769531</v>
      </c>
      <c r="C201">
        <v>7.9503669738769531</v>
      </c>
    </row>
    <row r="202" spans="1:3" x14ac:dyDescent="0.45">
      <c r="A202" t="s">
        <v>381</v>
      </c>
      <c r="B202">
        <v>600.00598692893982</v>
      </c>
      <c r="C202">
        <v>600.00598692893982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AF89-78A7-45C1-BD13-83FA6CDD8671}">
  <sheetPr filterMode="1"/>
  <dimension ref="A1:AN381"/>
  <sheetViews>
    <sheetView topLeftCell="I1" workbookViewId="0">
      <selection activeCell="I2" sqref="I2:M331"/>
    </sheetView>
  </sheetViews>
  <sheetFormatPr defaultRowHeight="14.25" x14ac:dyDescent="0.45"/>
  <cols>
    <col min="1" max="1" width="19.33203125" hidden="1" customWidth="1"/>
    <col min="2" max="2" width="0" hidden="1" customWidth="1"/>
    <col min="3" max="3" width="11.86328125" hidden="1" customWidth="1"/>
    <col min="4" max="8" width="0" hidden="1" customWidth="1"/>
    <col min="9" max="9" width="20.6640625" style="1" customWidth="1"/>
    <col min="10" max="10" width="9.19921875" hidden="1" customWidth="1"/>
    <col min="11" max="11" width="11.6640625" customWidth="1"/>
    <col min="12" max="13" width="9.19921875" customWidth="1"/>
    <col min="14" max="15" width="9.19921875" hidden="1" customWidth="1"/>
    <col min="16" max="16" width="10.86328125" customWidth="1"/>
    <col min="17" max="18" width="10.53125" customWidth="1"/>
    <col min="19" max="19" width="10.53125" style="9" customWidth="1"/>
    <col min="20" max="22" width="10.53125" customWidth="1"/>
    <col min="24" max="24" width="12.3984375" customWidth="1"/>
    <col min="25" max="25" width="12.33203125" customWidth="1"/>
    <col min="26" max="26" width="10.73046875" customWidth="1"/>
    <col min="27" max="27" width="12.73046875" customWidth="1"/>
    <col min="28" max="28" width="11.86328125" customWidth="1"/>
  </cols>
  <sheetData>
    <row r="1" spans="1:40" x14ac:dyDescent="0.45">
      <c r="K1" s="31" t="s">
        <v>408</v>
      </c>
      <c r="L1" s="31"/>
      <c r="M1" s="31"/>
      <c r="R1" s="31" t="s">
        <v>409</v>
      </c>
      <c r="S1" s="31"/>
      <c r="T1" s="31"/>
    </row>
    <row r="2" spans="1:40" x14ac:dyDescent="0.45">
      <c r="A2" s="1" t="s">
        <v>0</v>
      </c>
      <c r="B2" s="1" t="s">
        <v>1</v>
      </c>
      <c r="C2" s="1" t="s">
        <v>383</v>
      </c>
      <c r="D2" s="1" t="s">
        <v>384</v>
      </c>
      <c r="E2" s="1" t="s">
        <v>385</v>
      </c>
      <c r="I2" s="1" t="s">
        <v>0</v>
      </c>
      <c r="J2" s="1" t="s">
        <v>1</v>
      </c>
      <c r="K2" s="1" t="s">
        <v>383</v>
      </c>
      <c r="L2" s="1" t="s">
        <v>384</v>
      </c>
      <c r="M2" s="1" t="s">
        <v>397</v>
      </c>
      <c r="N2" s="1" t="s">
        <v>388</v>
      </c>
      <c r="O2" s="1" t="s">
        <v>394</v>
      </c>
      <c r="P2" s="1" t="s">
        <v>395</v>
      </c>
      <c r="Q2" s="1" t="s">
        <v>401</v>
      </c>
      <c r="R2" s="1" t="s">
        <v>383</v>
      </c>
      <c r="S2" s="8" t="s">
        <v>384</v>
      </c>
      <c r="T2" s="1" t="s">
        <v>397</v>
      </c>
      <c r="U2" s="1" t="s">
        <v>395</v>
      </c>
      <c r="V2" s="1" t="s">
        <v>401</v>
      </c>
      <c r="W2" s="1" t="s">
        <v>413</v>
      </c>
      <c r="AD2" s="1" t="s">
        <v>389</v>
      </c>
      <c r="AE2">
        <v>10</v>
      </c>
      <c r="AF2" t="s">
        <v>391</v>
      </c>
      <c r="AG2" t="s">
        <v>391</v>
      </c>
      <c r="AH2" t="s">
        <v>391</v>
      </c>
      <c r="AK2" t="s">
        <v>392</v>
      </c>
      <c r="AL2" t="s">
        <v>392</v>
      </c>
      <c r="AM2" t="s">
        <v>392</v>
      </c>
    </row>
    <row r="3" spans="1:40" x14ac:dyDescent="0.45">
      <c r="A3" s="1" t="s">
        <v>3</v>
      </c>
      <c r="B3">
        <v>3.4153420925140381</v>
      </c>
      <c r="C3">
        <v>2.5812649726867676</v>
      </c>
      <c r="D3">
        <v>3.8776969909667969</v>
      </c>
      <c r="E3">
        <f>(B3-D3)/B3</f>
        <v>-0.13537586746176244</v>
      </c>
      <c r="I3" s="1" t="str" cm="1">
        <f t="array" ref="I3:J332">_xlfn._xlws.FILTER(
    instances_cuPDLP_old[[Instance]:[cuPDLP]],
    NOT(
        ISNA(
            _xlfn.XLOOKUP(
                instances_cuPDLP_old[Instance],
                instances_gpu[Instance],
                instances_gpu[Instance]
                )
            )
        ),
    ""
)</f>
        <v>2club200v15p5scn</v>
      </c>
      <c r="J3" s="5">
        <v>3.4153420925140381</v>
      </c>
      <c r="K3" s="5" cm="1">
        <f t="array" ref="K3:K332">_xlfn._xlws.FILTER(
    instances_cuPDLP_new[cuPDLP],
    NOT(
        ISNA(
            _xlfn.XLOOKUP(
                instances_cuPDLP_new[Instance],
                instances_gpu[Instance],
                instances_gpu[Instance]
                )
            )
        ),
    ""
)</f>
        <v>2.5812649726867676</v>
      </c>
      <c r="L3" s="5" cm="1">
        <f t="array" ref="L3:L4">instances_gpu!B2:B3</f>
        <v>3.8776969909667969</v>
      </c>
      <c r="M3" s="5">
        <f>IFERROR(VLOOKUP(I3, instances_gpu_matrix[[Instance]:[cuPDLP]], 2, FALSE), "")</f>
        <v>5.6905150413513184</v>
      </c>
      <c r="N3" s="7">
        <f>IF(AND($J3&lt;600, K3&lt;600),($J3-K3)/$J3, 0)</f>
        <v>0.24421480988843058</v>
      </c>
      <c r="O3" s="7">
        <f>IF(AND($J3&lt;600, L3&lt;600),($J3-L3)/$J3, 0)</f>
        <v>-0.13537586746176244</v>
      </c>
      <c r="P3" s="7">
        <f>IF(NOT(AND($K3&gt;=600, L3&gt;=600)),($K3-L3)/$K3, 0)</f>
        <v>-0.50224677900099846</v>
      </c>
      <c r="Q3" s="7">
        <f>IF(ISNUMBER(M3), IF(OR($K3&lt;600, M3&lt;600),($K3-M3)/$K3, 0), "")</f>
        <v>-1.204545097680622</v>
      </c>
      <c r="R3" s="11">
        <f>IFERROR(VLOOKUP(I3, iterations_cuPDLP_new[[Instance]:[cuPDLP]], 2, FALSE), "")</f>
        <v>1051</v>
      </c>
      <c r="S3" s="11">
        <f>IFERROR(VLOOKUP(I3, iterations_gpu[[Instance]:[cuPDLP]], 2, FALSE), "")</f>
        <v>872</v>
      </c>
      <c r="T3" s="11">
        <f>IFERROR(VLOOKUP(I3, iterations_gpu_matrix[[Instance]:[cuPDLP]], 2, FALSE), "")</f>
        <v>1018</v>
      </c>
      <c r="U3" s="7" t="str">
        <f>IF(AND(K3&gt;5,OR(K3&lt;=600,L3&lt;=600)),($R3-S3)/$R3,"")</f>
        <v/>
      </c>
      <c r="V3" s="7" t="str">
        <f>IF(AND(L3&gt;5,OR(L3&lt;=600,M3&lt;=600)),($R3-T3)/$R3,"")</f>
        <v/>
      </c>
      <c r="W3" s="5" t="b">
        <f>AND(K3&lt;=600)</f>
        <v>1</v>
      </c>
      <c r="X3" s="2"/>
      <c r="Y3" s="3" t="s">
        <v>387</v>
      </c>
      <c r="Z3" s="3" t="str">
        <f>_xlfn.CONCAT("SGM",$AE$2," old")</f>
        <v>SGM10 old</v>
      </c>
      <c r="AA3" s="3" t="str">
        <f>_xlfn.CONCAT("SGM",$AE$2," new")</f>
        <v>SGM10 new</v>
      </c>
      <c r="AB3" s="3" t="str">
        <f>_xlfn.CONCAT("SGM",$AE$2," IR")</f>
        <v>SGM10 IR</v>
      </c>
      <c r="AF3">
        <f t="shared" ref="AF3:AF66" si="0">IF(AND(J3&lt;600, K3&lt;600),J3,-9)+$AE$2</f>
        <v>13.415342092514038</v>
      </c>
      <c r="AG3">
        <f t="shared" ref="AG3:AG66" si="1">IF(AND(J3&lt;600, K3&lt;600),K3,-9)+$AE$2</f>
        <v>12.581264972686768</v>
      </c>
      <c r="AH3">
        <f>IF(AND(J3&lt;600, K3&lt;600),L3,-9)+$AE$2</f>
        <v>13.877696990966797</v>
      </c>
      <c r="AI3">
        <f>IF(AND(K3&lt;600, L3&lt;600),M3,-9)+$AE$2</f>
        <v>15.690515041351318</v>
      </c>
      <c r="AK3" cm="1">
        <f t="array" ref="AK3:AK242">_xlfn._xlws.FILTER(AF3:AF332,AF3:AF332&gt;1)</f>
        <v>13.415342092514038</v>
      </c>
      <c r="AL3" cm="1">
        <f t="array" ref="AL3:AL242">_xlfn._xlws.FILTER(AG3:AG332,AG3:AG332&gt;1)</f>
        <v>12.581264972686768</v>
      </c>
      <c r="AM3" cm="1">
        <f t="array" ref="AM3:AM242">_xlfn._xlws.FILTER(AH3:AH332,AH3:AH332&gt;1)</f>
        <v>13.877696990966797</v>
      </c>
      <c r="AN3" t="e" cm="1">
        <f t="array" ref="AN3">_xlfn._xlws.FILTER(AI3:AI332,AI3:AI332&gt;1)</f>
        <v>#VALUE!</v>
      </c>
    </row>
    <row r="4" spans="1:40" hidden="1" x14ac:dyDescent="0.45">
      <c r="A4" s="1" t="s">
        <v>4</v>
      </c>
      <c r="B4">
        <v>600.45139503479004</v>
      </c>
      <c r="C4">
        <v>600.00703811645508</v>
      </c>
      <c r="D4">
        <v>600.00620698928833</v>
      </c>
      <c r="E4">
        <f t="shared" ref="E4:E67" si="2">(B4-D4)/B4</f>
        <v>7.4142228527242389E-4</v>
      </c>
      <c r="I4" s="1" t="str">
        <v>30n20b8</v>
      </c>
      <c r="J4" s="5">
        <v>600.45139503479004</v>
      </c>
      <c r="K4" s="5">
        <v>600.00703811645508</v>
      </c>
      <c r="L4" s="5">
        <v>600.00620698928833</v>
      </c>
      <c r="M4" s="5">
        <f>IFERROR(VLOOKUP(I4, instances_gpu_matrix[[Instance]:[cuPDLP]], 2, FALSE), "")</f>
        <v>600.00051093101501</v>
      </c>
      <c r="N4" s="7">
        <f t="shared" ref="N4:N67" si="3">IF(AND($J4&lt;600, K4&lt;600),($J4-K4)/$J4, 0)</f>
        <v>0</v>
      </c>
      <c r="O4" s="7">
        <f t="shared" ref="O4:O67" si="4">IF(AND($J4&lt;600, L4&lt;600),($J4-L4)/$J4, 0)</f>
        <v>0</v>
      </c>
      <c r="P4" s="7">
        <f t="shared" ref="P4:P67" si="5">IF(NOT(AND($K4&gt;=600, L4&gt;=600)),($K4-L4)/$K4, 0)</f>
        <v>0</v>
      </c>
      <c r="Q4" s="7">
        <f t="shared" ref="Q4:Q67" si="6">IF(ISNUMBER(M4), IF(OR($K4&lt;600, M4&lt;600),($K4-M4)/$K4, 0), "")</f>
        <v>0</v>
      </c>
      <c r="R4" s="11">
        <f>IFERROR(VLOOKUP(I4, iterations_cuPDLP_new[[Instance]:[cuPDLP]], 2, FALSE), "")</f>
        <v>89771</v>
      </c>
      <c r="S4" s="11">
        <f>IFERROR(VLOOKUP(I4, iterations_gpu[[Instance]:[cuPDLP]], 2, FALSE), "")</f>
        <v>85228</v>
      </c>
      <c r="T4" s="11">
        <f>IFERROR(VLOOKUP(I4, iterations_gpu_matrix[[Instance]:[cuPDLP]], 2, FALSE), "")</f>
        <v>90410</v>
      </c>
      <c r="U4" s="7" t="str">
        <f t="shared" ref="U4:U67" si="7">IF(AND(K4&gt;5,OR(K4&lt;=600,L4&lt;=600)),($R4-S4)/$R4,"")</f>
        <v/>
      </c>
      <c r="V4" s="7" t="str">
        <f t="shared" ref="V4:V67" si="8">IF(AND(L4&gt;5,OR(L4&lt;=600,M4&lt;=600)),($R4-T4)/$R4,"")</f>
        <v/>
      </c>
      <c r="W4" s="5" t="b">
        <f t="shared" ref="W4:W67" si="9">AND(K4&lt;=600)</f>
        <v>0</v>
      </c>
      <c r="X4" s="3" t="s">
        <v>390</v>
      </c>
      <c r="Y4" s="2">
        <f>COUNT(J3:J332)</f>
        <v>330</v>
      </c>
      <c r="Z4" s="4" cm="1">
        <f t="array" ref="Z4">GEOMEAN(J3:J332+$AE$2)-$AE$2</f>
        <v>86.023883859462444</v>
      </c>
      <c r="AA4" s="4" cm="1">
        <f t="array" ref="AA4">GEOMEAN(K3:K332+$AE$2)-$AE$2</f>
        <v>85.988723709526596</v>
      </c>
      <c r="AB4" s="4" cm="1">
        <f t="array" ref="AB4">GEOMEAN(L3:L332+$AE$2)-$AE$2</f>
        <v>87.898374843152737</v>
      </c>
      <c r="AC4" s="2" t="e" cm="1">
        <f t="array" ref="AC4">GEOMEAN(M3:M332+$AE$2)-$AE$2</f>
        <v>#VALUE!</v>
      </c>
      <c r="AF4">
        <f t="shared" si="0"/>
        <v>1</v>
      </c>
      <c r="AG4">
        <f t="shared" si="1"/>
        <v>1</v>
      </c>
      <c r="AH4">
        <f t="shared" ref="AH4:AH67" si="10">IF(AND(J4&lt;600, K4&lt;600),L4,-9)+$AE$2</f>
        <v>1</v>
      </c>
      <c r="AI4">
        <f t="shared" ref="AI4:AI67" si="11">IF(AND(K4&lt;600, L4&lt;600),M4,-9)+$AE$2</f>
        <v>1</v>
      </c>
      <c r="AK4">
        <v>21.276189804077148</v>
      </c>
      <c r="AL4">
        <v>20.915977001190186</v>
      </c>
      <c r="AM4">
        <v>18.92258095741272</v>
      </c>
    </row>
    <row r="5" spans="1:40" x14ac:dyDescent="0.45">
      <c r="A5" s="1" t="s">
        <v>5</v>
      </c>
      <c r="B5">
        <v>11.276189804077148</v>
      </c>
      <c r="C5">
        <v>10.915977001190186</v>
      </c>
      <c r="D5">
        <v>17.741013050079346</v>
      </c>
      <c r="E5">
        <f t="shared" si="2"/>
        <v>-0.57331628487352193</v>
      </c>
      <c r="I5" s="1" t="str">
        <v>academictimetablebig</v>
      </c>
      <c r="J5" s="5">
        <v>11.276189804077148</v>
      </c>
      <c r="K5" s="5">
        <v>10.915977001190186</v>
      </c>
      <c r="L5" s="5" cm="1">
        <f t="array" ref="L5:L332">instances_gpu!B5:B332</f>
        <v>8.9225809574127197</v>
      </c>
      <c r="M5" s="5">
        <f>IFERROR(VLOOKUP(I5, instances_gpu_matrix[[Instance]:[cuPDLP]], 2, FALSE), "")</f>
        <v>14.183048009872437</v>
      </c>
      <c r="N5" s="7">
        <f t="shared" si="3"/>
        <v>3.1944549457363712E-2</v>
      </c>
      <c r="O5" s="7">
        <f t="shared" si="4"/>
        <v>0.20872376995759959</v>
      </c>
      <c r="P5" s="7">
        <f t="shared" si="5"/>
        <v>0.18261270095751603</v>
      </c>
      <c r="Q5" s="7">
        <f t="shared" si="6"/>
        <v>-0.29929258813260939</v>
      </c>
      <c r="R5" s="11">
        <f>IFERROR(VLOOKUP(I5, iterations_cuPDLP_new[[Instance]:[cuPDLP]], 2, FALSE), "")</f>
        <v>2048</v>
      </c>
      <c r="S5" s="11">
        <f>IFERROR(VLOOKUP(I5, iterations_gpu[[Instance]:[cuPDLP]], 2, FALSE), "")</f>
        <v>1476</v>
      </c>
      <c r="T5" s="11">
        <f>IFERROR(VLOOKUP(I5, iterations_gpu_matrix[[Instance]:[cuPDLP]], 2, FALSE), "")</f>
        <v>2365</v>
      </c>
      <c r="U5" s="7">
        <f t="shared" si="7"/>
        <v>0.279296875</v>
      </c>
      <c r="V5" s="7">
        <f t="shared" si="8"/>
        <v>-0.15478515625</v>
      </c>
      <c r="W5" s="5" t="b">
        <f t="shared" si="9"/>
        <v>1</v>
      </c>
      <c r="X5" s="3" t="s">
        <v>391</v>
      </c>
      <c r="Y5" s="2">
        <f>COUNTIF(N3:N332, "&lt;&gt;0")</f>
        <v>240</v>
      </c>
      <c r="Z5" s="4">
        <f>GEOMEAN(_xlfn.ANCHORARRAY(AK3))-$AE$2</f>
        <v>38.0026836606133</v>
      </c>
      <c r="AA5" s="4">
        <f>GEOMEAN(_xlfn.ANCHORARRAY(AL3))-$AE$2</f>
        <v>37.978796841721412</v>
      </c>
      <c r="AB5" s="4">
        <f>GEOMEAN(_xlfn.ANCHORARRAY(AM3))-$AE$2</f>
        <v>40.038819446574706</v>
      </c>
      <c r="AF5">
        <f t="shared" si="0"/>
        <v>21.276189804077148</v>
      </c>
      <c r="AG5">
        <f t="shared" si="1"/>
        <v>20.915977001190186</v>
      </c>
      <c r="AH5">
        <f t="shared" si="10"/>
        <v>18.92258095741272</v>
      </c>
      <c r="AI5">
        <f t="shared" si="11"/>
        <v>24.183048009872437</v>
      </c>
      <c r="AK5">
        <v>19.622115135192871</v>
      </c>
      <c r="AL5">
        <v>19.785586833953857</v>
      </c>
      <c r="AM5">
        <v>19.392736911773682</v>
      </c>
    </row>
    <row r="6" spans="1:40" x14ac:dyDescent="0.45">
      <c r="A6" s="1" t="s">
        <v>6</v>
      </c>
      <c r="B6">
        <v>9.6221151351928711</v>
      </c>
      <c r="C6">
        <v>9.7855868339538574</v>
      </c>
      <c r="D6">
        <v>8.9225809574127197</v>
      </c>
      <c r="E6">
        <f t="shared" si="2"/>
        <v>7.2700665908850562E-2</v>
      </c>
      <c r="I6" s="1" t="str">
        <v>academictimetablesmall</v>
      </c>
      <c r="J6" s="5">
        <v>9.6221151351928711</v>
      </c>
      <c r="K6" s="5">
        <v>9.7855868339538574</v>
      </c>
      <c r="L6" s="5">
        <v>9.3927369117736816</v>
      </c>
      <c r="M6" s="5">
        <f>IFERROR(VLOOKUP(I6, instances_gpu_matrix[[Instance]:[cuPDLP]], 2, FALSE), "")</f>
        <v>6.7688350677490234</v>
      </c>
      <c r="N6" s="7">
        <f t="shared" si="3"/>
        <v>-1.6989164696552927E-2</v>
      </c>
      <c r="O6" s="7">
        <f t="shared" si="4"/>
        <v>2.383864879980899E-2</v>
      </c>
      <c r="P6" s="7">
        <f t="shared" si="5"/>
        <v>4.0145770391313888E-2</v>
      </c>
      <c r="Q6" s="7">
        <f t="shared" si="6"/>
        <v>0.30828521757503208</v>
      </c>
      <c r="R6" s="11">
        <f>IFERROR(VLOOKUP(I6, iterations_cuPDLP_new[[Instance]:[cuPDLP]], 2, FALSE), "")</f>
        <v>1619</v>
      </c>
      <c r="S6" s="11">
        <f>IFERROR(VLOOKUP(I6, iterations_gpu[[Instance]:[cuPDLP]], 2, FALSE), "")</f>
        <v>1354</v>
      </c>
      <c r="T6" s="11">
        <f>IFERROR(VLOOKUP(I6, iterations_gpu_matrix[[Instance]:[cuPDLP]], 2, FALSE), "")</f>
        <v>1003</v>
      </c>
      <c r="U6" s="7">
        <f t="shared" si="7"/>
        <v>0.16368128474366894</v>
      </c>
      <c r="V6" s="7">
        <f t="shared" si="8"/>
        <v>0.38048177887584927</v>
      </c>
      <c r="W6" s="5" t="b">
        <f t="shared" si="9"/>
        <v>1</v>
      </c>
      <c r="Z6" s="5"/>
      <c r="AA6" s="5"/>
      <c r="AB6" s="5"/>
      <c r="AF6">
        <f t="shared" si="0"/>
        <v>19.622115135192871</v>
      </c>
      <c r="AG6">
        <f t="shared" si="1"/>
        <v>19.785586833953857</v>
      </c>
      <c r="AH6">
        <f t="shared" si="10"/>
        <v>19.392736911773682</v>
      </c>
      <c r="AI6">
        <f t="shared" si="11"/>
        <v>16.768835067749023</v>
      </c>
      <c r="AK6">
        <v>404.18254995346069</v>
      </c>
      <c r="AL6">
        <v>409.50793099403381</v>
      </c>
      <c r="AM6">
        <v>610.00255417823792</v>
      </c>
    </row>
    <row r="7" spans="1:40" x14ac:dyDescent="0.45">
      <c r="A7" s="1" t="s">
        <v>7</v>
      </c>
      <c r="B7">
        <v>394.18254995346069</v>
      </c>
      <c r="C7">
        <v>399.50793099403381</v>
      </c>
      <c r="D7">
        <v>9.3927369117736816</v>
      </c>
      <c r="E7">
        <f t="shared" si="2"/>
        <v>0.976171606498353</v>
      </c>
      <c r="I7" s="1" t="str">
        <v>adult-max5features</v>
      </c>
      <c r="J7" s="5">
        <v>394.18254995346069</v>
      </c>
      <c r="K7" s="5">
        <v>399.50793099403381</v>
      </c>
      <c r="L7" s="5">
        <v>600.00255417823792</v>
      </c>
      <c r="M7" s="5">
        <f>IFERROR(VLOOKUP(I7, instances_gpu_matrix[[Instance]:[cuPDLP]], 2, FALSE), "")</f>
        <v>491.55239605903625</v>
      </c>
      <c r="N7" s="7">
        <f t="shared" si="3"/>
        <v>-1.3509936046640986E-2</v>
      </c>
      <c r="O7" s="7">
        <f t="shared" si="4"/>
        <v>0</v>
      </c>
      <c r="P7" s="7">
        <f t="shared" si="5"/>
        <v>-0.50185392486538205</v>
      </c>
      <c r="Q7" s="7">
        <f t="shared" si="6"/>
        <v>-0.23039458775194382</v>
      </c>
      <c r="R7" s="11">
        <f>IFERROR(VLOOKUP(I7, iterations_cuPDLP_new[[Instance]:[cuPDLP]], 2, FALSE), "")</f>
        <v>53661</v>
      </c>
      <c r="S7" s="11">
        <f>IFERROR(VLOOKUP(I7, iterations_gpu[[Instance]:[cuPDLP]], 2, FALSE), "")</f>
        <v>62476</v>
      </c>
      <c r="T7" s="11">
        <f>IFERROR(VLOOKUP(I7, iterations_gpu_matrix[[Instance]:[cuPDLP]], 2, FALSE), "")</f>
        <v>65276</v>
      </c>
      <c r="U7" s="7">
        <f t="shared" si="7"/>
        <v>-0.16427200387618568</v>
      </c>
      <c r="V7" s="7">
        <f t="shared" si="8"/>
        <v>-0.21645142654814484</v>
      </c>
      <c r="W7" s="5" t="b">
        <f t="shared" si="9"/>
        <v>1</v>
      </c>
      <c r="X7" s="2"/>
      <c r="Y7" s="3" t="s">
        <v>387</v>
      </c>
      <c r="Z7" s="6" t="s">
        <v>393</v>
      </c>
      <c r="AA7" s="6" t="s">
        <v>398</v>
      </c>
      <c r="AB7" s="6" t="s">
        <v>399</v>
      </c>
      <c r="AC7" s="6" t="s">
        <v>400</v>
      </c>
      <c r="AF7">
        <f t="shared" si="0"/>
        <v>404.18254995346069</v>
      </c>
      <c r="AG7">
        <f t="shared" si="1"/>
        <v>409.50793099403381</v>
      </c>
      <c r="AH7">
        <f t="shared" si="10"/>
        <v>610.00255417823792</v>
      </c>
      <c r="AI7">
        <f t="shared" si="11"/>
        <v>1</v>
      </c>
      <c r="AK7">
        <v>113.41327500343323</v>
      </c>
      <c r="AL7">
        <v>115.08645606040955</v>
      </c>
      <c r="AM7">
        <v>56.270771980285645</v>
      </c>
    </row>
    <row r="8" spans="1:40" x14ac:dyDescent="0.45">
      <c r="A8" s="1" t="s">
        <v>8</v>
      </c>
      <c r="B8">
        <v>103.41327500343323</v>
      </c>
      <c r="C8">
        <v>105.08645606040955</v>
      </c>
      <c r="D8">
        <v>600.00255417823792</v>
      </c>
      <c r="E8">
        <f t="shared" si="2"/>
        <v>-4.8019877444004972</v>
      </c>
      <c r="I8" s="1" t="str">
        <v>adult-regularized</v>
      </c>
      <c r="J8" s="5">
        <v>103.41327500343323</v>
      </c>
      <c r="K8" s="5">
        <v>105.08645606040955</v>
      </c>
      <c r="L8" s="5">
        <v>46.270771980285645</v>
      </c>
      <c r="M8" s="5">
        <f>IFERROR(VLOOKUP(I8, instances_gpu_matrix[[Instance]:[cuPDLP]], 2, FALSE), "")</f>
        <v>34.983599185943604</v>
      </c>
      <c r="N8" s="7">
        <f t="shared" si="3"/>
        <v>-1.617955776877553E-2</v>
      </c>
      <c r="O8" s="7">
        <f t="shared" si="4"/>
        <v>0.55256448479414755</v>
      </c>
      <c r="P8" s="7">
        <f t="shared" si="5"/>
        <v>0.55968852966469218</v>
      </c>
      <c r="Q8" s="7">
        <f t="shared" si="6"/>
        <v>0.66709697426818659</v>
      </c>
      <c r="R8" s="11">
        <f>IFERROR(VLOOKUP(I8, iterations_cuPDLP_new[[Instance]:[cuPDLP]], 2, FALSE), "")</f>
        <v>14314</v>
      </c>
      <c r="S8" s="11">
        <f>IFERROR(VLOOKUP(I8, iterations_gpu[[Instance]:[cuPDLP]], 2, FALSE), "")</f>
        <v>5983</v>
      </c>
      <c r="T8" s="11">
        <f>IFERROR(VLOOKUP(I8, iterations_gpu_matrix[[Instance]:[cuPDLP]], 2, FALSE), "")</f>
        <v>4894</v>
      </c>
      <c r="U8" s="7">
        <f t="shared" si="7"/>
        <v>0.58201760514181922</v>
      </c>
      <c r="V8" s="7">
        <f t="shared" si="8"/>
        <v>0.65809696800335338</v>
      </c>
      <c r="W8" s="5" t="b">
        <f t="shared" si="9"/>
        <v>1</v>
      </c>
      <c r="X8" s="3" t="s">
        <v>390</v>
      </c>
      <c r="Y8" s="2">
        <v>330</v>
      </c>
      <c r="Z8" s="4">
        <f>AVERAGE(J3:J332)</f>
        <v>236.98104390303294</v>
      </c>
      <c r="AA8" s="4">
        <f>AVERAGE(K3:K332)</f>
        <v>237.24660586516063</v>
      </c>
      <c r="AB8" s="4">
        <f>AVERAGE(L3:L332)</f>
        <v>235.85964484142534</v>
      </c>
      <c r="AC8" s="4">
        <f>AVERAGE(M3:M332)</f>
        <v>235.82766275526222</v>
      </c>
      <c r="AF8">
        <f t="shared" si="0"/>
        <v>113.41327500343323</v>
      </c>
      <c r="AG8">
        <f t="shared" si="1"/>
        <v>115.08645606040955</v>
      </c>
      <c r="AH8">
        <f t="shared" si="10"/>
        <v>56.270771980285645</v>
      </c>
      <c r="AI8">
        <f t="shared" si="11"/>
        <v>44.983599185943604</v>
      </c>
      <c r="AK8">
        <v>13.521975994110107</v>
      </c>
      <c r="AL8">
        <v>13.467188119888306</v>
      </c>
      <c r="AM8">
        <v>12.377912044525146</v>
      </c>
    </row>
    <row r="9" spans="1:40" x14ac:dyDescent="0.45">
      <c r="A9" s="1" t="s">
        <v>9</v>
      </c>
      <c r="B9">
        <v>3.5219759941101074</v>
      </c>
      <c r="C9">
        <v>3.4671881198883057</v>
      </c>
      <c r="D9">
        <v>46.270771980285645</v>
      </c>
      <c r="E9">
        <f t="shared" si="2"/>
        <v>-12.137730653946951</v>
      </c>
      <c r="I9" s="1" t="str">
        <v>allcolor58</v>
      </c>
      <c r="J9" s="5">
        <v>3.5219759941101074</v>
      </c>
      <c r="K9" s="5">
        <v>3.4671881198883057</v>
      </c>
      <c r="L9" s="5">
        <v>2.3779120445251465</v>
      </c>
      <c r="M9" s="5">
        <f>IFERROR(VLOOKUP(I9, instances_gpu_matrix[[Instance]:[cuPDLP]], 2, FALSE), "")</f>
        <v>3.846682071685791</v>
      </c>
      <c r="N9" s="7">
        <f t="shared" si="3"/>
        <v>1.555600444563647E-2</v>
      </c>
      <c r="O9" s="7">
        <f t="shared" si="4"/>
        <v>0.32483581702379827</v>
      </c>
      <c r="P9" s="7">
        <f t="shared" si="5"/>
        <v>0.31416699576089047</v>
      </c>
      <c r="Q9" s="7">
        <f t="shared" si="6"/>
        <v>-0.10945294534803339</v>
      </c>
      <c r="R9" s="11">
        <f>IFERROR(VLOOKUP(I9, iterations_cuPDLP_new[[Instance]:[cuPDLP]], 2, FALSE), "")</f>
        <v>663</v>
      </c>
      <c r="S9" s="11">
        <f>IFERROR(VLOOKUP(I9, iterations_gpu[[Instance]:[cuPDLP]], 2, FALSE), "")</f>
        <v>225</v>
      </c>
      <c r="T9" s="11">
        <f>IFERROR(VLOOKUP(I9, iterations_gpu_matrix[[Instance]:[cuPDLP]], 2, FALSE), "")</f>
        <v>297</v>
      </c>
      <c r="U9" s="7" t="str">
        <f t="shared" si="7"/>
        <v/>
      </c>
      <c r="V9" s="7" t="str">
        <f t="shared" si="8"/>
        <v/>
      </c>
      <c r="W9" s="5" t="b">
        <f t="shared" si="9"/>
        <v>1</v>
      </c>
      <c r="X9" s="3" t="s">
        <v>391</v>
      </c>
      <c r="Y9" s="2">
        <v>240</v>
      </c>
      <c r="Z9" s="4" cm="1">
        <f t="array" ref="Z9">AVERAGE(_xlfn._xlws.FILTER(J3:J332, J3:J332&lt;600))</f>
        <v>100.83869729538759</v>
      </c>
      <c r="AA9" s="4" cm="1">
        <f t="array" ref="AA9">AVERAGE(_xlfn._xlws.FILTER(K3:K332, K3:K332&lt;600))</f>
        <v>101.20739986598491</v>
      </c>
      <c r="AB9" s="4" cm="1">
        <f t="array" ref="AB9">AVERAGE(_xlfn._xlws.FILTER(L3:L332, L3:L332&lt;600))</f>
        <v>90.544110606282445</v>
      </c>
      <c r="AC9" s="4" cm="1">
        <f t="array" ref="AC9">AVERAGE(_xlfn._xlws.FILTER(M3:M332, M3:M332&lt;600))</f>
        <v>91.414996315204093</v>
      </c>
      <c r="AF9">
        <f t="shared" si="0"/>
        <v>13.521975994110107</v>
      </c>
      <c r="AG9">
        <f t="shared" si="1"/>
        <v>13.467188119888306</v>
      </c>
      <c r="AH9">
        <f t="shared" si="10"/>
        <v>12.377912044525146</v>
      </c>
      <c r="AI9">
        <f t="shared" si="11"/>
        <v>13.846682071685791</v>
      </c>
      <c r="AK9">
        <v>451.45218110084534</v>
      </c>
      <c r="AL9">
        <v>460.00888395309448</v>
      </c>
      <c r="AM9">
        <v>325.55682015419006</v>
      </c>
    </row>
    <row r="10" spans="1:40" hidden="1" x14ac:dyDescent="0.45">
      <c r="A10" s="1" t="s">
        <v>10</v>
      </c>
      <c r="B10">
        <v>600.00108599662781</v>
      </c>
      <c r="C10">
        <v>600.00662899017334</v>
      </c>
      <c r="D10">
        <v>2.3779120445251465</v>
      </c>
      <c r="E10">
        <f t="shared" si="2"/>
        <v>0.99603682043245745</v>
      </c>
      <c r="I10" s="1" t="str">
        <v>app1-2</v>
      </c>
      <c r="J10" s="5">
        <v>600.00108599662781</v>
      </c>
      <c r="K10" s="5">
        <v>600.00662899017334</v>
      </c>
      <c r="L10" s="5">
        <v>600.00000596046448</v>
      </c>
      <c r="M10" s="5">
        <f>IFERROR(VLOOKUP(I10, instances_gpu_matrix[[Instance]:[cuPDLP]], 2, FALSE), "")</f>
        <v>600.00079798698425</v>
      </c>
      <c r="N10" s="7">
        <f t="shared" si="3"/>
        <v>0</v>
      </c>
      <c r="O10" s="7">
        <f t="shared" si="4"/>
        <v>0</v>
      </c>
      <c r="P10" s="7">
        <f t="shared" si="5"/>
        <v>0</v>
      </c>
      <c r="Q10" s="7">
        <f t="shared" si="6"/>
        <v>0</v>
      </c>
      <c r="R10" s="11">
        <f>IFERROR(VLOOKUP(I10, iterations_cuPDLP_new[[Instance]:[cuPDLP]], 2, FALSE), "")</f>
        <v>81267</v>
      </c>
      <c r="S10" s="11">
        <f>IFERROR(VLOOKUP(I10, iterations_gpu[[Instance]:[cuPDLP]], 2, FALSE), "")</f>
        <v>79436</v>
      </c>
      <c r="T10" s="11">
        <f>IFERROR(VLOOKUP(I10, iterations_gpu_matrix[[Instance]:[cuPDLP]], 2, FALSE), "")</f>
        <v>80671</v>
      </c>
      <c r="U10" s="7" t="str">
        <f t="shared" si="7"/>
        <v/>
      </c>
      <c r="V10" s="7" t="str">
        <f t="shared" si="8"/>
        <v/>
      </c>
      <c r="W10" s="5" t="b">
        <f t="shared" si="9"/>
        <v>0</v>
      </c>
      <c r="AF10">
        <f t="shared" si="0"/>
        <v>1</v>
      </c>
      <c r="AG10">
        <f t="shared" si="1"/>
        <v>1</v>
      </c>
      <c r="AH10">
        <f t="shared" si="10"/>
        <v>1</v>
      </c>
      <c r="AI10">
        <f t="shared" si="11"/>
        <v>1</v>
      </c>
      <c r="AK10">
        <v>255.12517595291138</v>
      </c>
      <c r="AL10">
        <v>253.78016400337219</v>
      </c>
      <c r="AM10">
        <v>280.15408611297607</v>
      </c>
    </row>
    <row r="11" spans="1:40" x14ac:dyDescent="0.45">
      <c r="A11" s="1" t="s">
        <v>11</v>
      </c>
      <c r="B11">
        <v>441.45218110084534</v>
      </c>
      <c r="C11">
        <v>450.00888395309448</v>
      </c>
      <c r="D11">
        <v>600.00000596046448</v>
      </c>
      <c r="E11">
        <f t="shared" si="2"/>
        <v>-0.35915062071785409</v>
      </c>
      <c r="I11" s="1" t="str">
        <v>atlanta-ip</v>
      </c>
      <c r="J11" s="5">
        <v>441.45218110084534</v>
      </c>
      <c r="K11" s="5">
        <v>450.00888395309448</v>
      </c>
      <c r="L11" s="5">
        <v>315.55682015419006</v>
      </c>
      <c r="M11" s="5">
        <f>IFERROR(VLOOKUP(I11, instances_gpu_matrix[[Instance]:[cuPDLP]], 2, FALSE), "")</f>
        <v>155.01005601882935</v>
      </c>
      <c r="N11" s="7">
        <f t="shared" si="3"/>
        <v>-1.9383079795667502E-2</v>
      </c>
      <c r="O11" s="7">
        <f t="shared" si="4"/>
        <v>0.28518459379385358</v>
      </c>
      <c r="P11" s="7">
        <f t="shared" si="5"/>
        <v>0.29877646551733117</v>
      </c>
      <c r="Q11" s="7">
        <f t="shared" si="6"/>
        <v>0.65554000921682598</v>
      </c>
      <c r="R11" s="11">
        <f>IFERROR(VLOOKUP(I11, iterations_cuPDLP_new[[Instance]:[cuPDLP]], 2, FALSE), "")</f>
        <v>59582</v>
      </c>
      <c r="S11" s="11">
        <f>IFERROR(VLOOKUP(I11, iterations_gpu[[Instance]:[cuPDLP]], 2, FALSE), "")</f>
        <v>41856</v>
      </c>
      <c r="T11" s="11">
        <f>IFERROR(VLOOKUP(I11, iterations_gpu_matrix[[Instance]:[cuPDLP]], 2, FALSE), "")</f>
        <v>1512</v>
      </c>
      <c r="U11" s="7">
        <f t="shared" si="7"/>
        <v>0.29750595817528785</v>
      </c>
      <c r="V11" s="7">
        <f t="shared" si="8"/>
        <v>0.97462320835151561</v>
      </c>
      <c r="W11" s="5" t="b">
        <f t="shared" si="9"/>
        <v>1</v>
      </c>
      <c r="AF11">
        <f t="shared" si="0"/>
        <v>451.45218110084534</v>
      </c>
      <c r="AG11">
        <f t="shared" si="1"/>
        <v>460.00888395309448</v>
      </c>
      <c r="AH11">
        <f t="shared" si="10"/>
        <v>325.55682015419006</v>
      </c>
      <c r="AI11">
        <f t="shared" si="11"/>
        <v>165.01005601882935</v>
      </c>
      <c r="AK11">
        <v>96.255728960037231</v>
      </c>
      <c r="AL11">
        <v>99.102338075637817</v>
      </c>
      <c r="AM11">
        <v>89.921985864639282</v>
      </c>
    </row>
    <row r="12" spans="1:40" hidden="1" x14ac:dyDescent="0.45">
      <c r="A12" s="1" t="s">
        <v>12</v>
      </c>
      <c r="B12">
        <v>66.100679159164429</v>
      </c>
      <c r="C12">
        <v>66.980408906936646</v>
      </c>
      <c r="D12">
        <v>315.55682015419006</v>
      </c>
      <c r="E12">
        <f t="shared" si="2"/>
        <v>-3.7738816630666974</v>
      </c>
      <c r="I12" s="1" t="str">
        <v>bab2</v>
      </c>
      <c r="J12" s="5">
        <v>600.00211310386658</v>
      </c>
      <c r="K12" s="5">
        <v>600.00484991073608</v>
      </c>
      <c r="L12" s="5">
        <v>600.00568389892578</v>
      </c>
      <c r="M12" s="5">
        <f>IFERROR(VLOOKUP(I12, instances_gpu_matrix[[Instance]:[cuPDLP]], 2, FALSE), "")</f>
        <v>600.00251388549805</v>
      </c>
      <c r="N12" s="7">
        <f t="shared" si="3"/>
        <v>0</v>
      </c>
      <c r="O12" s="7">
        <f t="shared" si="4"/>
        <v>0</v>
      </c>
      <c r="P12" s="7">
        <f t="shared" si="5"/>
        <v>0</v>
      </c>
      <c r="Q12" s="7">
        <f t="shared" si="6"/>
        <v>0</v>
      </c>
      <c r="R12" s="11">
        <f>IFERROR(VLOOKUP(I12, iterations_cuPDLP_new[[Instance]:[cuPDLP]], 2, FALSE), "")</f>
        <v>102219</v>
      </c>
      <c r="S12" s="11">
        <f>IFERROR(VLOOKUP(I12, iterations_gpu[[Instance]:[cuPDLP]], 2, FALSE), "")</f>
        <v>100586</v>
      </c>
      <c r="T12" s="11">
        <f>IFERROR(VLOOKUP(I12, iterations_gpu_matrix[[Instance]:[cuPDLP]], 2, FALSE), "")</f>
        <v>93434</v>
      </c>
      <c r="U12" s="7" t="str">
        <f t="shared" si="7"/>
        <v/>
      </c>
      <c r="V12" s="7" t="str">
        <f t="shared" si="8"/>
        <v/>
      </c>
      <c r="W12" s="5" t="b">
        <f t="shared" si="9"/>
        <v>0</v>
      </c>
      <c r="AF12">
        <f t="shared" si="0"/>
        <v>1</v>
      </c>
      <c r="AG12">
        <f t="shared" si="1"/>
        <v>1</v>
      </c>
      <c r="AH12">
        <f t="shared" si="10"/>
        <v>1</v>
      </c>
      <c r="AI12">
        <f t="shared" si="11"/>
        <v>1</v>
      </c>
      <c r="AK12">
        <v>131.95658111572266</v>
      </c>
      <c r="AL12">
        <v>133.97960686683655</v>
      </c>
      <c r="AM12">
        <v>142.13212203979492</v>
      </c>
    </row>
    <row r="13" spans="1:40" hidden="1" x14ac:dyDescent="0.45">
      <c r="A13" s="1" t="s">
        <v>13</v>
      </c>
      <c r="B13">
        <v>600.00211310386658</v>
      </c>
      <c r="C13">
        <v>600.00484991073608</v>
      </c>
      <c r="D13">
        <v>600.00568389892578</v>
      </c>
      <c r="E13">
        <f t="shared" si="2"/>
        <v>-5.9513041391338566E-6</v>
      </c>
      <c r="I13" s="1" t="str">
        <v>bab3</v>
      </c>
      <c r="J13" s="5">
        <v>600.00268483161926</v>
      </c>
      <c r="K13" s="5">
        <v>600.00337481498718</v>
      </c>
      <c r="L13" s="5">
        <v>600.00465512275696</v>
      </c>
      <c r="M13" s="5">
        <f>IFERROR(VLOOKUP(I13, instances_gpu_matrix[[Instance]:[cuPDLP]], 2, FALSE), "")</f>
        <v>600.00382208824158</v>
      </c>
      <c r="N13" s="7">
        <f t="shared" si="3"/>
        <v>0</v>
      </c>
      <c r="O13" s="7">
        <f t="shared" si="4"/>
        <v>0</v>
      </c>
      <c r="P13" s="7">
        <f t="shared" si="5"/>
        <v>0</v>
      </c>
      <c r="Q13" s="7">
        <f t="shared" si="6"/>
        <v>0</v>
      </c>
      <c r="R13" s="11">
        <f>IFERROR(VLOOKUP(I13, iterations_cuPDLP_new[[Instance]:[cuPDLP]], 2, FALSE), "")</f>
        <v>115449</v>
      </c>
      <c r="S13" s="11">
        <f>IFERROR(VLOOKUP(I13, iterations_gpu[[Instance]:[cuPDLP]], 2, FALSE), "")</f>
        <v>113429</v>
      </c>
      <c r="T13" s="11">
        <f>IFERROR(VLOOKUP(I13, iterations_gpu_matrix[[Instance]:[cuPDLP]], 2, FALSE), "")</f>
        <v>110786</v>
      </c>
      <c r="U13" s="7" t="str">
        <f t="shared" si="7"/>
        <v/>
      </c>
      <c r="V13" s="7" t="str">
        <f t="shared" si="8"/>
        <v/>
      </c>
      <c r="W13" s="5" t="b">
        <f t="shared" si="9"/>
        <v>0</v>
      </c>
      <c r="AF13">
        <f t="shared" si="0"/>
        <v>1</v>
      </c>
      <c r="AG13">
        <f t="shared" si="1"/>
        <v>1</v>
      </c>
      <c r="AH13">
        <f t="shared" si="10"/>
        <v>1</v>
      </c>
      <c r="AI13">
        <f t="shared" si="11"/>
        <v>1</v>
      </c>
      <c r="AK13">
        <v>99.261248111724854</v>
      </c>
      <c r="AL13">
        <v>100.81075501441956</v>
      </c>
      <c r="AM13">
        <v>157.68043398857117</v>
      </c>
    </row>
    <row r="14" spans="1:40" x14ac:dyDescent="0.45">
      <c r="A14" s="1" t="s">
        <v>14</v>
      </c>
      <c r="B14">
        <v>600.00268483161926</v>
      </c>
      <c r="C14">
        <v>600.00337481498718</v>
      </c>
      <c r="D14">
        <v>600.00465512275696</v>
      </c>
      <c r="E14">
        <f t="shared" si="2"/>
        <v>-3.2838038687247572E-6</v>
      </c>
      <c r="I14" s="1" t="str">
        <v>bab5</v>
      </c>
      <c r="J14" s="5">
        <v>245.12517595291138</v>
      </c>
      <c r="K14" s="5">
        <v>243.78016400337219</v>
      </c>
      <c r="L14" s="5">
        <v>270.15408611297607</v>
      </c>
      <c r="M14" s="5">
        <f>IFERROR(VLOOKUP(I14, instances_gpu_matrix[[Instance]:[cuPDLP]], 2, FALSE), "")</f>
        <v>249.90309119224548</v>
      </c>
      <c r="N14" s="7">
        <f t="shared" si="3"/>
        <v>5.4870412405030227E-3</v>
      </c>
      <c r="O14" s="7">
        <f t="shared" si="4"/>
        <v>-0.10210664842061248</v>
      </c>
      <c r="P14" s="7">
        <f t="shared" si="5"/>
        <v>-0.10818731793633157</v>
      </c>
      <c r="Q14" s="7">
        <f t="shared" si="6"/>
        <v>-2.5116593115379941E-2</v>
      </c>
      <c r="R14" s="11">
        <f>IFERROR(VLOOKUP(I14, iterations_cuPDLP_new[[Instance]:[cuPDLP]], 2, FALSE), "")</f>
        <v>33518</v>
      </c>
      <c r="S14" s="11">
        <f>IFERROR(VLOOKUP(I14, iterations_gpu[[Instance]:[cuPDLP]], 2, FALSE), "")</f>
        <v>35917</v>
      </c>
      <c r="T14" s="11">
        <f>IFERROR(VLOOKUP(I14, iterations_gpu_matrix[[Instance]:[cuPDLP]], 2, FALSE), "")</f>
        <v>33870</v>
      </c>
      <c r="U14" s="7">
        <f t="shared" si="7"/>
        <v>-7.1573482904707914E-2</v>
      </c>
      <c r="V14" s="7">
        <f t="shared" si="8"/>
        <v>-1.0501819917656184E-2</v>
      </c>
      <c r="W14" s="5" t="b">
        <f t="shared" si="9"/>
        <v>1</v>
      </c>
      <c r="AF14">
        <f t="shared" si="0"/>
        <v>255.12517595291138</v>
      </c>
      <c r="AG14">
        <f t="shared" si="1"/>
        <v>253.78016400337219</v>
      </c>
      <c r="AH14">
        <f t="shared" si="10"/>
        <v>280.15408611297607</v>
      </c>
      <c r="AI14">
        <f t="shared" si="11"/>
        <v>259.90309119224548</v>
      </c>
      <c r="AK14">
        <v>81.261762857437134</v>
      </c>
      <c r="AL14">
        <v>83.838406085968018</v>
      </c>
      <c r="AM14">
        <v>90.756874799728394</v>
      </c>
    </row>
    <row r="15" spans="1:40" hidden="1" x14ac:dyDescent="0.45">
      <c r="A15" s="1" t="s">
        <v>15</v>
      </c>
      <c r="B15">
        <v>245.12517595291138</v>
      </c>
      <c r="C15">
        <v>243.78016400337219</v>
      </c>
      <c r="D15">
        <v>270.15408611297607</v>
      </c>
      <c r="E15">
        <f t="shared" si="2"/>
        <v>-0.10210664842061248</v>
      </c>
      <c r="I15" s="1" t="str">
        <v>bab6</v>
      </c>
      <c r="J15" s="5">
        <v>600.00335812568665</v>
      </c>
      <c r="K15" s="5">
        <v>600.00200414657593</v>
      </c>
      <c r="L15" s="5">
        <v>600.00055885314941</v>
      </c>
      <c r="M15" s="5">
        <f>IFERROR(VLOOKUP(I15, instances_gpu_matrix[[Instance]:[cuPDLP]], 2, FALSE), "")</f>
        <v>600.00403785705566</v>
      </c>
      <c r="N15" s="7">
        <f t="shared" si="3"/>
        <v>0</v>
      </c>
      <c r="O15" s="7">
        <f t="shared" si="4"/>
        <v>0</v>
      </c>
      <c r="P15" s="7">
        <f t="shared" si="5"/>
        <v>0</v>
      </c>
      <c r="Q15" s="7">
        <f t="shared" si="6"/>
        <v>0</v>
      </c>
      <c r="R15" s="11">
        <f>IFERROR(VLOOKUP(I15, iterations_cuPDLP_new[[Instance]:[cuPDLP]], 2, FALSE), "")</f>
        <v>97844</v>
      </c>
      <c r="S15" s="11">
        <f>IFERROR(VLOOKUP(I15, iterations_gpu[[Instance]:[cuPDLP]], 2, FALSE), "")</f>
        <v>107012</v>
      </c>
      <c r="T15" s="11">
        <f>IFERROR(VLOOKUP(I15, iterations_gpu_matrix[[Instance]:[cuPDLP]], 2, FALSE), "")</f>
        <v>97706</v>
      </c>
      <c r="U15" s="7" t="str">
        <f t="shared" si="7"/>
        <v/>
      </c>
      <c r="V15" s="7" t="str">
        <f t="shared" si="8"/>
        <v/>
      </c>
      <c r="W15" s="5" t="b">
        <f t="shared" si="9"/>
        <v>0</v>
      </c>
      <c r="X15" t="s">
        <v>402</v>
      </c>
      <c r="AF15">
        <f t="shared" si="0"/>
        <v>1</v>
      </c>
      <c r="AG15">
        <f t="shared" si="1"/>
        <v>1</v>
      </c>
      <c r="AH15">
        <f t="shared" si="10"/>
        <v>1</v>
      </c>
      <c r="AI15">
        <f t="shared" si="11"/>
        <v>1</v>
      </c>
      <c r="AK15">
        <v>93.208159923553467</v>
      </c>
      <c r="AL15">
        <v>96.645426988601685</v>
      </c>
      <c r="AM15">
        <v>58.732092142105103</v>
      </c>
    </row>
    <row r="16" spans="1:40" x14ac:dyDescent="0.45">
      <c r="A16" s="1" t="s">
        <v>16</v>
      </c>
      <c r="B16">
        <v>600.00335812568665</v>
      </c>
      <c r="C16">
        <v>600.00200414657593</v>
      </c>
      <c r="D16">
        <v>600.00055885314941</v>
      </c>
      <c r="E16">
        <f t="shared" si="2"/>
        <v>4.6654281168957443E-6</v>
      </c>
      <c r="I16" s="1" t="str">
        <v>blp-ar98</v>
      </c>
      <c r="J16" s="5">
        <v>86.255728960037231</v>
      </c>
      <c r="K16" s="5">
        <v>89.102338075637817</v>
      </c>
      <c r="L16" s="5">
        <v>79.921985864639282</v>
      </c>
      <c r="M16" s="5">
        <f>IFERROR(VLOOKUP(I16, instances_gpu_matrix[[Instance]:[cuPDLP]], 2, FALSE), "")</f>
        <v>95.073661804199219</v>
      </c>
      <c r="N16" s="7">
        <f t="shared" si="3"/>
        <v>-3.300197157825234E-2</v>
      </c>
      <c r="O16" s="7">
        <f t="shared" si="4"/>
        <v>7.342982514625096E-2</v>
      </c>
      <c r="P16" s="7">
        <f t="shared" si="5"/>
        <v>0.10303155236179609</v>
      </c>
      <c r="Q16" s="7">
        <f t="shared" si="6"/>
        <v>-6.7016465084142038E-2</v>
      </c>
      <c r="R16" s="11">
        <f>IFERROR(VLOOKUP(I16, iterations_cuPDLP_new[[Instance]:[cuPDLP]], 2, FALSE), "")</f>
        <v>25452</v>
      </c>
      <c r="S16" s="11">
        <f>IFERROR(VLOOKUP(I16, iterations_gpu[[Instance]:[cuPDLP]], 2, FALSE), "")</f>
        <v>22901</v>
      </c>
      <c r="T16" s="11">
        <f>IFERROR(VLOOKUP(I16, iterations_gpu_matrix[[Instance]:[cuPDLP]], 2, FALSE), "")</f>
        <v>26121</v>
      </c>
      <c r="U16" s="7">
        <f t="shared" si="7"/>
        <v>0.10022787993085022</v>
      </c>
      <c r="V16" s="7">
        <f t="shared" si="8"/>
        <v>-2.6284771334276286E-2</v>
      </c>
      <c r="W16" s="5" t="b">
        <f t="shared" si="9"/>
        <v>1</v>
      </c>
      <c r="X16" t="s">
        <v>403</v>
      </c>
      <c r="AF16">
        <f t="shared" si="0"/>
        <v>96.255728960037231</v>
      </c>
      <c r="AG16">
        <f t="shared" si="1"/>
        <v>99.102338075637817</v>
      </c>
      <c r="AH16">
        <f t="shared" si="10"/>
        <v>89.921985864639282</v>
      </c>
      <c r="AI16">
        <f t="shared" si="11"/>
        <v>105.07366180419922</v>
      </c>
      <c r="AK16">
        <v>69.142512083053589</v>
      </c>
      <c r="AL16">
        <v>68.848572015762329</v>
      </c>
      <c r="AM16">
        <v>82.237806081771851</v>
      </c>
    </row>
    <row r="17" spans="1:39" x14ac:dyDescent="0.45">
      <c r="A17" s="1" t="s">
        <v>17</v>
      </c>
      <c r="B17">
        <v>86.255728960037231</v>
      </c>
      <c r="C17">
        <v>89.102338075637817</v>
      </c>
      <c r="D17">
        <v>79.921985864639282</v>
      </c>
      <c r="E17">
        <f t="shared" si="2"/>
        <v>7.342982514625096E-2</v>
      </c>
      <c r="I17" s="1" t="str">
        <v>blp-ic97</v>
      </c>
      <c r="J17" s="5">
        <v>121.95658111572266</v>
      </c>
      <c r="K17" s="5">
        <v>123.97960686683655</v>
      </c>
      <c r="L17" s="5">
        <v>132.13212203979492</v>
      </c>
      <c r="M17" s="5">
        <f>IFERROR(VLOOKUP(I17, instances_gpu_matrix[[Instance]:[cuPDLP]], 2, FALSE), "")</f>
        <v>186.18300604820251</v>
      </c>
      <c r="N17" s="7">
        <f t="shared" si="3"/>
        <v>-1.6588081861644472E-2</v>
      </c>
      <c r="O17" s="7">
        <f t="shared" si="4"/>
        <v>-8.3435767311456993E-2</v>
      </c>
      <c r="P17" s="7">
        <f t="shared" si="5"/>
        <v>-6.5756904534427105E-2</v>
      </c>
      <c r="Q17" s="7">
        <f t="shared" si="6"/>
        <v>-0.50172282969228243</v>
      </c>
      <c r="R17" s="11">
        <f>IFERROR(VLOOKUP(I17, iterations_cuPDLP_new[[Instance]:[cuPDLP]], 2, FALSE), "")</f>
        <v>17633</v>
      </c>
      <c r="S17" s="11">
        <f>IFERROR(VLOOKUP(I17, iterations_gpu[[Instance]:[cuPDLP]], 2, FALSE), "")</f>
        <v>18211</v>
      </c>
      <c r="T17" s="11">
        <f>IFERROR(VLOOKUP(I17, iterations_gpu_matrix[[Instance]:[cuPDLP]], 2, FALSE), "")</f>
        <v>22894</v>
      </c>
      <c r="U17" s="7">
        <f t="shared" si="7"/>
        <v>-3.2779447626609198E-2</v>
      </c>
      <c r="V17" s="7">
        <f t="shared" si="8"/>
        <v>-0.29836102761866956</v>
      </c>
      <c r="W17" s="5" t="b">
        <f t="shared" si="9"/>
        <v>1</v>
      </c>
      <c r="X17" t="s">
        <v>404</v>
      </c>
      <c r="AF17">
        <f t="shared" si="0"/>
        <v>131.95658111572266</v>
      </c>
      <c r="AG17">
        <f t="shared" si="1"/>
        <v>133.97960686683655</v>
      </c>
      <c r="AH17">
        <f t="shared" si="10"/>
        <v>142.13212203979492</v>
      </c>
      <c r="AI17">
        <f t="shared" si="11"/>
        <v>196.18300604820251</v>
      </c>
      <c r="AK17">
        <v>10.171708106994629</v>
      </c>
      <c r="AL17">
        <v>10.176712036132813</v>
      </c>
      <c r="AM17">
        <v>11.215159177780151</v>
      </c>
    </row>
    <row r="18" spans="1:39" x14ac:dyDescent="0.45">
      <c r="A18" s="1" t="s">
        <v>18</v>
      </c>
      <c r="B18">
        <v>121.95658111572266</v>
      </c>
      <c r="C18">
        <v>123.97960686683655</v>
      </c>
      <c r="D18">
        <v>132.13212203979492</v>
      </c>
      <c r="E18">
        <f t="shared" si="2"/>
        <v>-8.3435767311456993E-2</v>
      </c>
      <c r="I18" s="1" t="str">
        <v>blp-ic98</v>
      </c>
      <c r="J18" s="5">
        <v>89.261248111724854</v>
      </c>
      <c r="K18" s="5">
        <v>90.810755014419556</v>
      </c>
      <c r="L18" s="5">
        <v>147.68043398857117</v>
      </c>
      <c r="M18" s="5">
        <f>IFERROR(VLOOKUP(I18, instances_gpu_matrix[[Instance]:[cuPDLP]], 2, FALSE), "")</f>
        <v>118.1336989402771</v>
      </c>
      <c r="N18" s="7">
        <f t="shared" si="3"/>
        <v>-1.7359234107451021E-2</v>
      </c>
      <c r="O18" s="7">
        <f t="shared" si="4"/>
        <v>-0.65447422159866375</v>
      </c>
      <c r="P18" s="7">
        <f t="shared" si="5"/>
        <v>-0.62624387348306321</v>
      </c>
      <c r="Q18" s="7">
        <f t="shared" si="6"/>
        <v>-0.3008778411931386</v>
      </c>
      <c r="R18" s="11">
        <f>IFERROR(VLOOKUP(I18, iterations_cuPDLP_new[[Instance]:[cuPDLP]], 2, FALSE), "")</f>
        <v>13120</v>
      </c>
      <c r="S18" s="11">
        <f>IFERROR(VLOOKUP(I18, iterations_gpu[[Instance]:[cuPDLP]], 2, FALSE), "")</f>
        <v>20950</v>
      </c>
      <c r="T18" s="11">
        <f>IFERROR(VLOOKUP(I18, iterations_gpu_matrix[[Instance]:[cuPDLP]], 2, FALSE), "")</f>
        <v>16408</v>
      </c>
      <c r="U18" s="7">
        <f t="shared" si="7"/>
        <v>-0.59679878048780488</v>
      </c>
      <c r="V18" s="7">
        <f t="shared" si="8"/>
        <v>-0.25060975609756098</v>
      </c>
      <c r="W18" s="5" t="b">
        <f t="shared" si="9"/>
        <v>1</v>
      </c>
      <c r="X18" t="s">
        <v>405</v>
      </c>
      <c r="AF18">
        <f t="shared" si="0"/>
        <v>99.261248111724854</v>
      </c>
      <c r="AG18">
        <f t="shared" si="1"/>
        <v>100.81075501441956</v>
      </c>
      <c r="AH18">
        <f t="shared" si="10"/>
        <v>157.68043398857117</v>
      </c>
      <c r="AI18">
        <f t="shared" si="11"/>
        <v>128.1336989402771</v>
      </c>
      <c r="AK18">
        <v>11.052773952484131</v>
      </c>
      <c r="AL18">
        <v>10.822942972183228</v>
      </c>
      <c r="AM18">
        <v>11.871313095092773</v>
      </c>
    </row>
    <row r="19" spans="1:39" x14ac:dyDescent="0.45">
      <c r="A19" s="1" t="s">
        <v>19</v>
      </c>
      <c r="B19">
        <v>89.261248111724854</v>
      </c>
      <c r="C19">
        <v>90.810755014419556</v>
      </c>
      <c r="D19">
        <v>147.68043398857117</v>
      </c>
      <c r="E19">
        <f t="shared" si="2"/>
        <v>-0.65447422159866375</v>
      </c>
      <c r="I19" s="1" t="str">
        <v>bppc6-02</v>
      </c>
      <c r="J19" s="5">
        <v>71.261762857437134</v>
      </c>
      <c r="K19" s="5">
        <v>73.838406085968018</v>
      </c>
      <c r="L19" s="5">
        <v>80.756874799728394</v>
      </c>
      <c r="M19" s="5">
        <f>IFERROR(VLOOKUP(I19, instances_gpu_matrix[[Instance]:[cuPDLP]], 2, FALSE), "")</f>
        <v>65.65953803062439</v>
      </c>
      <c r="N19" s="7">
        <f t="shared" si="3"/>
        <v>-3.6157444402345092E-2</v>
      </c>
      <c r="O19" s="7">
        <f t="shared" si="4"/>
        <v>-0.13324273160750633</v>
      </c>
      <c r="P19" s="7">
        <f t="shared" si="5"/>
        <v>-9.3697427673416919E-2</v>
      </c>
      <c r="Q19" s="7">
        <f t="shared" si="6"/>
        <v>0.11076712633559828</v>
      </c>
      <c r="R19" s="11">
        <f>IFERROR(VLOOKUP(I19, iterations_cuPDLP_new[[Instance]:[cuPDLP]], 2, FALSE), "")</f>
        <v>10779</v>
      </c>
      <c r="S19" s="11">
        <f>IFERROR(VLOOKUP(I19, iterations_gpu[[Instance]:[cuPDLP]], 2, FALSE), "")</f>
        <v>11150</v>
      </c>
      <c r="T19" s="11">
        <f>IFERROR(VLOOKUP(I19, iterations_gpu_matrix[[Instance]:[cuPDLP]], 2, FALSE), "")</f>
        <v>8718</v>
      </c>
      <c r="U19" s="7">
        <f t="shared" si="7"/>
        <v>-3.44187772520642E-2</v>
      </c>
      <c r="V19" s="7">
        <f t="shared" si="8"/>
        <v>0.19120512106874479</v>
      </c>
      <c r="W19" s="5" t="b">
        <f t="shared" si="9"/>
        <v>1</v>
      </c>
      <c r="AF19">
        <f t="shared" si="0"/>
        <v>81.261762857437134</v>
      </c>
      <c r="AG19">
        <f t="shared" si="1"/>
        <v>83.838406085968018</v>
      </c>
      <c r="AH19">
        <f t="shared" si="10"/>
        <v>90.756874799728394</v>
      </c>
      <c r="AI19">
        <f t="shared" si="11"/>
        <v>75.65953803062439</v>
      </c>
      <c r="AK19">
        <v>10.768731117248535</v>
      </c>
      <c r="AL19">
        <v>10.78950309753418</v>
      </c>
      <c r="AM19">
        <v>11.944063186645508</v>
      </c>
    </row>
    <row r="20" spans="1:39" x14ac:dyDescent="0.45">
      <c r="A20" s="1" t="s">
        <v>20</v>
      </c>
      <c r="B20">
        <v>71.261762857437134</v>
      </c>
      <c r="C20">
        <v>73.838406085968018</v>
      </c>
      <c r="D20">
        <v>80.756874799728394</v>
      </c>
      <c r="E20">
        <f t="shared" si="2"/>
        <v>-0.13324273160750633</v>
      </c>
      <c r="I20" s="1" t="str">
        <v>bppc6-06</v>
      </c>
      <c r="J20" s="5">
        <v>83.208159923553467</v>
      </c>
      <c r="K20" s="5">
        <v>86.645426988601685</v>
      </c>
      <c r="L20" s="5">
        <v>48.732092142105103</v>
      </c>
      <c r="M20" s="5">
        <f>IFERROR(VLOOKUP(I20, instances_gpu_matrix[[Instance]:[cuPDLP]], 2, FALSE), "")</f>
        <v>53.388897895812988</v>
      </c>
      <c r="N20" s="7">
        <f t="shared" si="3"/>
        <v>-4.1309254623659114E-2</v>
      </c>
      <c r="O20" s="7">
        <f t="shared" si="4"/>
        <v>0.41433517834215844</v>
      </c>
      <c r="P20" s="7">
        <f t="shared" si="5"/>
        <v>0.43756879230895968</v>
      </c>
      <c r="Q20" s="7">
        <f t="shared" si="6"/>
        <v>0.38382324663439693</v>
      </c>
      <c r="R20" s="11">
        <f>IFERROR(VLOOKUP(I20, iterations_cuPDLP_new[[Instance]:[cuPDLP]], 2, FALSE), "")</f>
        <v>12481</v>
      </c>
      <c r="S20" s="11">
        <f>IFERROR(VLOOKUP(I20, iterations_gpu[[Instance]:[cuPDLP]], 2, FALSE), "")</f>
        <v>6372</v>
      </c>
      <c r="T20" s="11">
        <f>IFERROR(VLOOKUP(I20, iterations_gpu_matrix[[Instance]:[cuPDLP]], 2, FALSE), "")</f>
        <v>7820</v>
      </c>
      <c r="U20" s="7">
        <f t="shared" si="7"/>
        <v>0.48946398525759155</v>
      </c>
      <c r="V20" s="7">
        <f t="shared" si="8"/>
        <v>0.37344764041342843</v>
      </c>
      <c r="W20" s="5" t="b">
        <f t="shared" si="9"/>
        <v>1</v>
      </c>
      <c r="AF20">
        <f t="shared" si="0"/>
        <v>93.208159923553467</v>
      </c>
      <c r="AG20">
        <f t="shared" si="1"/>
        <v>96.645426988601685</v>
      </c>
      <c r="AH20">
        <f t="shared" si="10"/>
        <v>58.732092142105103</v>
      </c>
      <c r="AI20">
        <f t="shared" si="11"/>
        <v>63.388897895812988</v>
      </c>
      <c r="AK20">
        <v>11.728262186050415</v>
      </c>
      <c r="AL20">
        <v>11.80159592628479</v>
      </c>
      <c r="AM20">
        <v>13.412670135498047</v>
      </c>
    </row>
    <row r="21" spans="1:39" x14ac:dyDescent="0.45">
      <c r="A21" s="1" t="s">
        <v>21</v>
      </c>
      <c r="B21">
        <v>83.208159923553467</v>
      </c>
      <c r="C21">
        <v>86.645426988601685</v>
      </c>
      <c r="D21">
        <v>48.732092142105103</v>
      </c>
      <c r="E21">
        <f t="shared" si="2"/>
        <v>0.41433517834215844</v>
      </c>
      <c r="I21" s="1" t="str">
        <v>brazil3</v>
      </c>
      <c r="J21" s="5">
        <v>59.142512083053589</v>
      </c>
      <c r="K21" s="5">
        <v>58.848572015762329</v>
      </c>
      <c r="L21" s="5">
        <v>72.237806081771851</v>
      </c>
      <c r="M21" s="5">
        <f>IFERROR(VLOOKUP(I21, instances_gpu_matrix[[Instance]:[cuPDLP]], 2, FALSE), "")</f>
        <v>59.343005180358887</v>
      </c>
      <c r="N21" s="7">
        <f t="shared" si="3"/>
        <v>4.9700301346429273E-3</v>
      </c>
      <c r="O21" s="7">
        <f t="shared" si="4"/>
        <v>-0.22141930630759468</v>
      </c>
      <c r="P21" s="7">
        <f t="shared" si="5"/>
        <v>-0.22752011828635832</v>
      </c>
      <c r="Q21" s="7">
        <f t="shared" si="6"/>
        <v>-8.4017869535411311E-3</v>
      </c>
      <c r="R21" s="11">
        <f>IFERROR(VLOOKUP(I21, iterations_cuPDLP_new[[Instance]:[cuPDLP]], 2, FALSE), "")</f>
        <v>8402</v>
      </c>
      <c r="S21" s="11">
        <f>IFERROR(VLOOKUP(I21, iterations_gpu[[Instance]:[cuPDLP]], 2, FALSE), "")</f>
        <v>10017</v>
      </c>
      <c r="T21" s="11">
        <f>IFERROR(VLOOKUP(I21, iterations_gpu_matrix[[Instance]:[cuPDLP]], 2, FALSE), "")</f>
        <v>8330</v>
      </c>
      <c r="U21" s="7">
        <f t="shared" si="7"/>
        <v>-0.19221613901452037</v>
      </c>
      <c r="V21" s="7">
        <f t="shared" si="8"/>
        <v>8.5693882408950251E-3</v>
      </c>
      <c r="W21" s="5" t="b">
        <f t="shared" si="9"/>
        <v>1</v>
      </c>
      <c r="AF21">
        <f t="shared" si="0"/>
        <v>69.142512083053589</v>
      </c>
      <c r="AG21">
        <f t="shared" si="1"/>
        <v>68.848572015762329</v>
      </c>
      <c r="AH21">
        <f t="shared" si="10"/>
        <v>82.237806081771851</v>
      </c>
      <c r="AI21">
        <f t="shared" si="11"/>
        <v>69.343005180358887</v>
      </c>
      <c r="AK21">
        <v>368.10326099395752</v>
      </c>
      <c r="AL21">
        <v>371.03063011169434</v>
      </c>
      <c r="AM21">
        <v>197.01710987091064</v>
      </c>
    </row>
    <row r="22" spans="1:39" x14ac:dyDescent="0.45">
      <c r="A22" s="1" t="s">
        <v>22</v>
      </c>
      <c r="B22">
        <v>59.142512083053589</v>
      </c>
      <c r="C22">
        <v>58.848572015762329</v>
      </c>
      <c r="D22">
        <v>72.237806081771851</v>
      </c>
      <c r="E22">
        <f t="shared" si="2"/>
        <v>-0.22141930630759468</v>
      </c>
      <c r="I22" s="1" t="str">
        <v>cdc7-4-3-2</v>
      </c>
      <c r="J22" s="5">
        <v>0.17170810699462891</v>
      </c>
      <c r="K22" s="5">
        <v>0.1767120361328125</v>
      </c>
      <c r="L22" s="5">
        <v>1.2151591777801514</v>
      </c>
      <c r="M22" s="5">
        <f>IFERROR(VLOOKUP(I22, instances_gpu_matrix[[Instance]:[cuPDLP]], 2, FALSE), "")</f>
        <v>1.3277449607849121</v>
      </c>
      <c r="N22" s="7">
        <f t="shared" si="3"/>
        <v>-2.9142066881793289E-2</v>
      </c>
      <c r="O22" s="7">
        <f t="shared" si="4"/>
        <v>-6.0768887913845679</v>
      </c>
      <c r="P22" s="7">
        <f t="shared" si="5"/>
        <v>-5.8764935562559364</v>
      </c>
      <c r="Q22" s="7">
        <f t="shared" si="6"/>
        <v>-6.5136079569985323</v>
      </c>
      <c r="R22" s="11">
        <f>IFERROR(VLOOKUP(I22, iterations_cuPDLP_new[[Instance]:[cuPDLP]], 2, FALSE), "")</f>
        <v>37</v>
      </c>
      <c r="S22" s="11">
        <f>IFERROR(VLOOKUP(I22, iterations_gpu[[Instance]:[cuPDLP]], 2, FALSE), "")</f>
        <v>38</v>
      </c>
      <c r="T22" s="11">
        <f>IFERROR(VLOOKUP(I22, iterations_gpu_matrix[[Instance]:[cuPDLP]], 2, FALSE), "")</f>
        <v>42</v>
      </c>
      <c r="U22" s="7" t="str">
        <f t="shared" si="7"/>
        <v/>
      </c>
      <c r="V22" s="7" t="str">
        <f t="shared" si="8"/>
        <v/>
      </c>
      <c r="W22" s="5" t="b">
        <f t="shared" si="9"/>
        <v>1</v>
      </c>
      <c r="AF22">
        <f t="shared" si="0"/>
        <v>10.171708106994629</v>
      </c>
      <c r="AG22">
        <f t="shared" si="1"/>
        <v>10.176712036132813</v>
      </c>
      <c r="AH22">
        <f t="shared" si="10"/>
        <v>11.215159177780151</v>
      </c>
      <c r="AI22">
        <f t="shared" si="11"/>
        <v>11.327744960784912</v>
      </c>
      <c r="AK22">
        <v>220.67694091796875</v>
      </c>
      <c r="AL22">
        <v>220.62600517272949</v>
      </c>
      <c r="AM22">
        <v>192.42398595809937</v>
      </c>
    </row>
    <row r="23" spans="1:39" x14ac:dyDescent="0.45">
      <c r="A23" s="1" t="s">
        <v>23</v>
      </c>
      <c r="B23">
        <v>404.68328285217285</v>
      </c>
      <c r="C23">
        <v>408.33926701545715</v>
      </c>
      <c r="D23">
        <v>1.2151591777801514</v>
      </c>
      <c r="E23">
        <f t="shared" si="2"/>
        <v>0.99699725877180834</v>
      </c>
      <c r="I23" s="1" t="str">
        <v>chromaticindex1024-7</v>
      </c>
      <c r="J23" s="5">
        <v>1.0527739524841309</v>
      </c>
      <c r="K23" s="5">
        <v>0.82294297218322754</v>
      </c>
      <c r="L23" s="5">
        <v>1.8713130950927734</v>
      </c>
      <c r="M23" s="5">
        <f>IFERROR(VLOOKUP(I23, instances_gpu_matrix[[Instance]:[cuPDLP]], 2, FALSE), "")</f>
        <v>1.9117100238800049</v>
      </c>
      <c r="N23" s="7">
        <f t="shared" si="3"/>
        <v>0.21830990381039819</v>
      </c>
      <c r="O23" s="7">
        <f t="shared" si="4"/>
        <v>-0.77750702387460613</v>
      </c>
      <c r="P23" s="7">
        <f t="shared" si="5"/>
        <v>-1.2739280343184305</v>
      </c>
      <c r="Q23" s="7">
        <f t="shared" si="6"/>
        <v>-1.3230164039293408</v>
      </c>
      <c r="R23" s="11">
        <f>IFERROR(VLOOKUP(I23, iterations_cuPDLP_new[[Instance]:[cuPDLP]], 2, FALSE), "")</f>
        <v>170</v>
      </c>
      <c r="S23" s="11">
        <f>IFERROR(VLOOKUP(I23, iterations_gpu[[Instance]:[cuPDLP]], 2, FALSE), "")</f>
        <v>151</v>
      </c>
      <c r="T23" s="11">
        <f>IFERROR(VLOOKUP(I23, iterations_gpu_matrix[[Instance]:[cuPDLP]], 2, FALSE), "")</f>
        <v>174</v>
      </c>
      <c r="U23" s="7" t="str">
        <f t="shared" si="7"/>
        <v/>
      </c>
      <c r="V23" s="7" t="str">
        <f t="shared" si="8"/>
        <v/>
      </c>
      <c r="W23" s="5" t="b">
        <f t="shared" si="9"/>
        <v>1</v>
      </c>
      <c r="AF23">
        <f t="shared" si="0"/>
        <v>11.052773952484131</v>
      </c>
      <c r="AG23">
        <f t="shared" si="1"/>
        <v>10.822942972183228</v>
      </c>
      <c r="AH23">
        <f t="shared" si="10"/>
        <v>11.871313095092773</v>
      </c>
      <c r="AI23">
        <f t="shared" si="11"/>
        <v>11.911710023880005</v>
      </c>
      <c r="AK23">
        <v>108.40462112426758</v>
      </c>
      <c r="AL23">
        <v>109.79031896591187</v>
      </c>
      <c r="AM23">
        <v>149.98949289321899</v>
      </c>
    </row>
    <row r="24" spans="1:39" x14ac:dyDescent="0.45">
      <c r="A24" s="1" t="s">
        <v>24</v>
      </c>
      <c r="B24">
        <v>0.17170810699462891</v>
      </c>
      <c r="C24">
        <v>0.1767120361328125</v>
      </c>
      <c r="D24">
        <v>1.8713130950927734</v>
      </c>
      <c r="E24">
        <f t="shared" si="2"/>
        <v>-9.8982221506367711</v>
      </c>
      <c r="I24" s="1" t="str">
        <v>chromaticindex512-7</v>
      </c>
      <c r="J24" s="5">
        <v>0.76873111724853516</v>
      </c>
      <c r="K24" s="5">
        <v>0.78950309753417969</v>
      </c>
      <c r="L24" s="5">
        <v>1.9440631866455078</v>
      </c>
      <c r="M24" s="5">
        <f>IFERROR(VLOOKUP(I24, instances_gpu_matrix[[Instance]:[cuPDLP]], 2, FALSE), "")</f>
        <v>2.3196401596069336</v>
      </c>
      <c r="N24" s="7">
        <f t="shared" si="3"/>
        <v>-2.7021125878177288E-2</v>
      </c>
      <c r="O24" s="7">
        <f t="shared" si="4"/>
        <v>-1.5289247996149231</v>
      </c>
      <c r="P24" s="7">
        <f t="shared" si="5"/>
        <v>-1.4623882955207077</v>
      </c>
      <c r="Q24" s="7">
        <f t="shared" si="6"/>
        <v>-1.9381014043539078</v>
      </c>
      <c r="R24" s="11">
        <f>IFERROR(VLOOKUP(I24, iterations_cuPDLP_new[[Instance]:[cuPDLP]], 2, FALSE), "")</f>
        <v>161</v>
      </c>
      <c r="S24" s="11">
        <f>IFERROR(VLOOKUP(I24, iterations_gpu[[Instance]:[cuPDLP]], 2, FALSE), "")</f>
        <v>181</v>
      </c>
      <c r="T24" s="11">
        <f>IFERROR(VLOOKUP(I24, iterations_gpu_matrix[[Instance]:[cuPDLP]], 2, FALSE), "")</f>
        <v>175</v>
      </c>
      <c r="U24" s="7" t="str">
        <f t="shared" si="7"/>
        <v/>
      </c>
      <c r="V24" s="7" t="str">
        <f t="shared" si="8"/>
        <v/>
      </c>
      <c r="W24" s="5" t="b">
        <f t="shared" si="9"/>
        <v>1</v>
      </c>
      <c r="AF24">
        <f t="shared" si="0"/>
        <v>10.768731117248535</v>
      </c>
      <c r="AG24">
        <f t="shared" si="1"/>
        <v>10.78950309753418</v>
      </c>
      <c r="AH24">
        <f t="shared" si="10"/>
        <v>11.944063186645508</v>
      </c>
      <c r="AI24">
        <f t="shared" si="11"/>
        <v>12.319640159606934</v>
      </c>
      <c r="AK24">
        <v>17.814465045928955</v>
      </c>
      <c r="AL24">
        <v>17.911538124084473</v>
      </c>
      <c r="AM24">
        <v>17.058027029037476</v>
      </c>
    </row>
    <row r="25" spans="1:39" hidden="1" x14ac:dyDescent="0.45">
      <c r="A25" s="1" t="s">
        <v>25</v>
      </c>
      <c r="B25">
        <v>1.0527739524841309</v>
      </c>
      <c r="C25">
        <v>0.82294297218322754</v>
      </c>
      <c r="D25">
        <v>1.9440631866455078</v>
      </c>
      <c r="E25">
        <f t="shared" si="2"/>
        <v>-0.8466102643005996</v>
      </c>
      <c r="I25" s="1" t="str">
        <v>ci-s4</v>
      </c>
      <c r="J25" s="5">
        <v>600.00053000450134</v>
      </c>
      <c r="K25" s="5">
        <v>600.00128293037415</v>
      </c>
      <c r="L25" s="5">
        <v>600.000648021698</v>
      </c>
      <c r="M25" s="5">
        <f>IFERROR(VLOOKUP(I25, instances_gpu_matrix[[Instance]:[cuPDLP]], 2, FALSE), "")</f>
        <v>600.00111889839172</v>
      </c>
      <c r="N25" s="7">
        <f t="shared" si="3"/>
        <v>0</v>
      </c>
      <c r="O25" s="7">
        <f t="shared" si="4"/>
        <v>0</v>
      </c>
      <c r="P25" s="7">
        <f t="shared" si="5"/>
        <v>0</v>
      </c>
      <c r="Q25" s="7">
        <f t="shared" si="6"/>
        <v>0</v>
      </c>
      <c r="R25" s="11">
        <f>IFERROR(VLOOKUP(I25, iterations_cuPDLP_new[[Instance]:[cuPDLP]], 2, FALSE), "")</f>
        <v>101564</v>
      </c>
      <c r="S25" s="11">
        <f>IFERROR(VLOOKUP(I25, iterations_gpu[[Instance]:[cuPDLP]], 2, FALSE), "")</f>
        <v>101952</v>
      </c>
      <c r="T25" s="11">
        <f>IFERROR(VLOOKUP(I25, iterations_gpu_matrix[[Instance]:[cuPDLP]], 2, FALSE), "")</f>
        <v>102509</v>
      </c>
      <c r="U25" s="7" t="str">
        <f t="shared" si="7"/>
        <v/>
      </c>
      <c r="V25" s="7" t="str">
        <f t="shared" si="8"/>
        <v/>
      </c>
      <c r="W25" s="5" t="b">
        <f t="shared" si="9"/>
        <v>0</v>
      </c>
      <c r="AF25">
        <f t="shared" si="0"/>
        <v>1</v>
      </c>
      <c r="AG25">
        <f t="shared" si="1"/>
        <v>1</v>
      </c>
      <c r="AH25">
        <f t="shared" si="10"/>
        <v>1</v>
      </c>
      <c r="AI25">
        <f t="shared" si="11"/>
        <v>1</v>
      </c>
      <c r="AK25">
        <v>21.671627044677734</v>
      </c>
      <c r="AL25">
        <v>21.387347936630249</v>
      </c>
      <c r="AM25">
        <v>18.00456714630127</v>
      </c>
    </row>
    <row r="26" spans="1:39" x14ac:dyDescent="0.45">
      <c r="A26" s="1" t="s">
        <v>26</v>
      </c>
      <c r="B26">
        <v>0.76873111724853516</v>
      </c>
      <c r="C26">
        <v>0.78950309753417969</v>
      </c>
      <c r="D26">
        <v>600.000648021698</v>
      </c>
      <c r="E26">
        <f t="shared" si="2"/>
        <v>-779.50781939104775</v>
      </c>
      <c r="I26" s="1" t="str">
        <v>circ10-3</v>
      </c>
      <c r="J26" s="5">
        <v>1.728262186050415</v>
      </c>
      <c r="K26" s="5">
        <v>1.80159592628479</v>
      </c>
      <c r="L26" s="5">
        <v>3.4126701354980469</v>
      </c>
      <c r="M26" s="5">
        <f>IFERROR(VLOOKUP(I26, instances_gpu_matrix[[Instance]:[cuPDLP]], 2, FALSE), "")</f>
        <v>4.9504799842834473</v>
      </c>
      <c r="N26" s="7">
        <f t="shared" si="3"/>
        <v>-4.2432068945490301E-2</v>
      </c>
      <c r="O26" s="7">
        <f t="shared" si="4"/>
        <v>-0.97462524091729219</v>
      </c>
      <c r="P26" s="7">
        <f t="shared" si="5"/>
        <v>-0.89424836374690153</v>
      </c>
      <c r="Q26" s="7">
        <f t="shared" si="6"/>
        <v>-1.7478303608802079</v>
      </c>
      <c r="R26" s="11">
        <f>IFERROR(VLOOKUP(I26, iterations_cuPDLP_new[[Instance]:[cuPDLP]], 2, FALSE), "")</f>
        <v>352</v>
      </c>
      <c r="S26" s="11">
        <f>IFERROR(VLOOKUP(I26, iterations_gpu[[Instance]:[cuPDLP]], 2, FALSE), "")</f>
        <v>382</v>
      </c>
      <c r="T26" s="11">
        <f>IFERROR(VLOOKUP(I26, iterations_gpu_matrix[[Instance]:[cuPDLP]], 2, FALSE), "")</f>
        <v>477</v>
      </c>
      <c r="U26" s="7" t="str">
        <f t="shared" si="7"/>
        <v/>
      </c>
      <c r="V26" s="7" t="str">
        <f t="shared" si="8"/>
        <v/>
      </c>
      <c r="W26" s="5" t="b">
        <f t="shared" si="9"/>
        <v>1</v>
      </c>
      <c r="AF26">
        <f t="shared" si="0"/>
        <v>11.728262186050415</v>
      </c>
      <c r="AG26">
        <f t="shared" si="1"/>
        <v>11.80159592628479</v>
      </c>
      <c r="AH26">
        <f t="shared" si="10"/>
        <v>13.412670135498047</v>
      </c>
      <c r="AI26">
        <f t="shared" si="11"/>
        <v>14.950479984283447</v>
      </c>
      <c r="AK26">
        <v>86.522417068481445</v>
      </c>
      <c r="AL26">
        <v>87.690142869949341</v>
      </c>
      <c r="AM26">
        <v>87.852674961090088</v>
      </c>
    </row>
    <row r="27" spans="1:39" x14ac:dyDescent="0.45">
      <c r="A27" s="1" t="s">
        <v>27</v>
      </c>
      <c r="B27">
        <v>600.00053000450134</v>
      </c>
      <c r="C27">
        <v>600.00128293037415</v>
      </c>
      <c r="D27">
        <v>3.4126701354980469</v>
      </c>
      <c r="E27">
        <f t="shared" si="2"/>
        <v>0.99431222146508358</v>
      </c>
      <c r="I27" s="1" t="str">
        <v>cmflsp40-24-10-7</v>
      </c>
      <c r="J27" s="5">
        <v>358.10326099395752</v>
      </c>
      <c r="K27" s="5">
        <v>361.03063011169434</v>
      </c>
      <c r="L27" s="5">
        <v>187.01710987091064</v>
      </c>
      <c r="M27" s="5">
        <f>IFERROR(VLOOKUP(I27, instances_gpu_matrix[[Instance]:[cuPDLP]], 2, FALSE), "")</f>
        <v>470.12617802619934</v>
      </c>
      <c r="N27" s="7">
        <f t="shared" si="3"/>
        <v>-8.1746508244900113E-3</v>
      </c>
      <c r="O27" s="7">
        <f t="shared" si="4"/>
        <v>0.47775647350481321</v>
      </c>
      <c r="P27" s="7">
        <f t="shared" si="5"/>
        <v>0.48199101607237044</v>
      </c>
      <c r="Q27" s="7">
        <f t="shared" si="6"/>
        <v>-0.30217809464186857</v>
      </c>
      <c r="R27" s="11">
        <f>IFERROR(VLOOKUP(I27, iterations_cuPDLP_new[[Instance]:[cuPDLP]], 2, FALSE), "")</f>
        <v>49449</v>
      </c>
      <c r="S27" s="11">
        <f>IFERROR(VLOOKUP(I27, iterations_gpu[[Instance]:[cuPDLP]], 2, FALSE), "")</f>
        <v>25809</v>
      </c>
      <c r="T27" s="11">
        <f>IFERROR(VLOOKUP(I27, iterations_gpu_matrix[[Instance]:[cuPDLP]], 2, FALSE), "")</f>
        <v>64083</v>
      </c>
      <c r="U27" s="7">
        <f t="shared" si="7"/>
        <v>0.47806831280713463</v>
      </c>
      <c r="V27" s="7">
        <f t="shared" si="8"/>
        <v>-0.29594127282654858</v>
      </c>
      <c r="W27" s="5" t="b">
        <f t="shared" si="9"/>
        <v>1</v>
      </c>
      <c r="AF27">
        <f t="shared" si="0"/>
        <v>368.10326099395752</v>
      </c>
      <c r="AG27">
        <f t="shared" si="1"/>
        <v>371.03063011169434</v>
      </c>
      <c r="AH27">
        <f t="shared" si="10"/>
        <v>197.01710987091064</v>
      </c>
      <c r="AI27">
        <f t="shared" si="11"/>
        <v>480.12617802619934</v>
      </c>
      <c r="AK27">
        <v>369.3796079158783</v>
      </c>
      <c r="AL27">
        <v>367.94364094734192</v>
      </c>
      <c r="AM27">
        <v>266.25429892539978</v>
      </c>
    </row>
    <row r="28" spans="1:39" x14ac:dyDescent="0.45">
      <c r="A28" s="1" t="s">
        <v>28</v>
      </c>
      <c r="B28">
        <v>1.728262186050415</v>
      </c>
      <c r="C28">
        <v>1.80159592628479</v>
      </c>
      <c r="D28">
        <v>187.01710987091064</v>
      </c>
      <c r="E28">
        <f t="shared" si="2"/>
        <v>-107.21107548403837</v>
      </c>
      <c r="I28" s="1" t="str">
        <v>cmflsp40-36-2-10</v>
      </c>
      <c r="J28" s="5">
        <v>210.67694091796875</v>
      </c>
      <c r="K28" s="5">
        <v>210.62600517272949</v>
      </c>
      <c r="L28" s="5">
        <v>182.42398595809937</v>
      </c>
      <c r="M28" s="5">
        <f>IFERROR(VLOOKUP(I28, instances_gpu_matrix[[Instance]:[cuPDLP]], 2, FALSE), "")</f>
        <v>538.74719500541687</v>
      </c>
      <c r="N28" s="7">
        <f t="shared" si="3"/>
        <v>2.4177180956453444E-4</v>
      </c>
      <c r="O28" s="7">
        <f t="shared" si="4"/>
        <v>0.13410558762038524</v>
      </c>
      <c r="P28" s="7">
        <f t="shared" si="5"/>
        <v>0.13389618813451978</v>
      </c>
      <c r="Q28" s="7">
        <f t="shared" si="6"/>
        <v>-1.5578379771462827</v>
      </c>
      <c r="R28" s="11">
        <f>IFERROR(VLOOKUP(I28, iterations_cuPDLP_new[[Instance]:[cuPDLP]], 2, FALSE), "")</f>
        <v>28585</v>
      </c>
      <c r="S28" s="11">
        <f>IFERROR(VLOOKUP(I28, iterations_gpu[[Instance]:[cuPDLP]], 2, FALSE), "")</f>
        <v>24216</v>
      </c>
      <c r="T28" s="11">
        <f>IFERROR(VLOOKUP(I28, iterations_gpu_matrix[[Instance]:[cuPDLP]], 2, FALSE), "")</f>
        <v>73585</v>
      </c>
      <c r="U28" s="7">
        <f t="shared" si="7"/>
        <v>0.15284239986006648</v>
      </c>
      <c r="V28" s="7">
        <f t="shared" si="8"/>
        <v>-1.5742522301906594</v>
      </c>
      <c r="W28" s="5" t="b">
        <f t="shared" si="9"/>
        <v>1</v>
      </c>
      <c r="AF28">
        <f t="shared" si="0"/>
        <v>220.67694091796875</v>
      </c>
      <c r="AG28">
        <f t="shared" si="1"/>
        <v>220.62600517272949</v>
      </c>
      <c r="AH28">
        <f t="shared" si="10"/>
        <v>192.42398595809937</v>
      </c>
      <c r="AI28">
        <f t="shared" si="11"/>
        <v>548.74719500541687</v>
      </c>
      <c r="AK28">
        <v>11.042312145233154</v>
      </c>
      <c r="AL28">
        <v>11.05294394493103</v>
      </c>
      <c r="AM28">
        <v>11.597876787185669</v>
      </c>
    </row>
    <row r="29" spans="1:39" x14ac:dyDescent="0.45">
      <c r="A29" s="1" t="s">
        <v>29</v>
      </c>
      <c r="B29">
        <v>358.10326099395752</v>
      </c>
      <c r="C29">
        <v>361.03063011169434</v>
      </c>
      <c r="D29">
        <v>182.42398595809937</v>
      </c>
      <c r="E29">
        <f t="shared" si="2"/>
        <v>0.49058272898224875</v>
      </c>
      <c r="I29" s="1" t="str">
        <v>cmflsp50-24-8-8</v>
      </c>
      <c r="J29" s="5">
        <v>98.404621124267578</v>
      </c>
      <c r="K29" s="5">
        <v>99.790318965911865</v>
      </c>
      <c r="L29" s="5">
        <v>139.98949289321899</v>
      </c>
      <c r="M29" s="5">
        <f>IFERROR(VLOOKUP(I29, instances_gpu_matrix[[Instance]:[cuPDLP]], 2, FALSE), "")</f>
        <v>99.768939971923828</v>
      </c>
      <c r="N29" s="7">
        <f t="shared" si="3"/>
        <v>-1.4081633827891035E-2</v>
      </c>
      <c r="O29" s="7">
        <f t="shared" si="4"/>
        <v>-0.4225906394826428</v>
      </c>
      <c r="P29" s="7">
        <f t="shared" si="5"/>
        <v>-0.40283641082497262</v>
      </c>
      <c r="Q29" s="7">
        <f t="shared" si="6"/>
        <v>2.1423915876388894E-4</v>
      </c>
      <c r="R29" s="11">
        <f>IFERROR(VLOOKUP(I29, iterations_cuPDLP_new[[Instance]:[cuPDLP]], 2, FALSE), "")</f>
        <v>13702</v>
      </c>
      <c r="S29" s="11">
        <f>IFERROR(VLOOKUP(I29, iterations_gpu[[Instance]:[cuPDLP]], 2, FALSE), "")</f>
        <v>18926</v>
      </c>
      <c r="T29" s="11">
        <f>IFERROR(VLOOKUP(I29, iterations_gpu_matrix[[Instance]:[cuPDLP]], 2, FALSE), "")</f>
        <v>13460</v>
      </c>
      <c r="U29" s="7">
        <f t="shared" si="7"/>
        <v>-0.38125821048022185</v>
      </c>
      <c r="V29" s="7">
        <f t="shared" si="8"/>
        <v>1.7661655232812729E-2</v>
      </c>
      <c r="W29" s="5" t="b">
        <f t="shared" si="9"/>
        <v>1</v>
      </c>
      <c r="AF29">
        <f t="shared" si="0"/>
        <v>108.40462112426758</v>
      </c>
      <c r="AG29">
        <f t="shared" si="1"/>
        <v>109.79031896591187</v>
      </c>
      <c r="AH29">
        <f t="shared" si="10"/>
        <v>149.98949289321899</v>
      </c>
      <c r="AI29">
        <f t="shared" si="11"/>
        <v>109.76893997192383</v>
      </c>
      <c r="AK29">
        <v>12.087333917617798</v>
      </c>
      <c r="AL29">
        <v>12.155764818191528</v>
      </c>
      <c r="AM29">
        <v>12.537451028823853</v>
      </c>
    </row>
    <row r="30" spans="1:39" hidden="1" x14ac:dyDescent="0.45">
      <c r="A30" s="1" t="s">
        <v>30</v>
      </c>
      <c r="B30">
        <v>210.67694091796875</v>
      </c>
      <c r="C30">
        <v>210.62600517272949</v>
      </c>
      <c r="D30">
        <v>139.98949289321899</v>
      </c>
      <c r="E30">
        <f t="shared" si="2"/>
        <v>0.33552532003145669</v>
      </c>
      <c r="I30" s="1" t="str">
        <v>co-100</v>
      </c>
      <c r="J30" s="5">
        <v>600.00775504112244</v>
      </c>
      <c r="K30" s="5">
        <v>600.00449800491333</v>
      </c>
      <c r="L30" s="5">
        <v>600.00760293006897</v>
      </c>
      <c r="M30" s="5">
        <f>IFERROR(VLOOKUP(I30, instances_gpu_matrix[[Instance]:[cuPDLP]], 2, FALSE), "")</f>
        <v>600.00238299369812</v>
      </c>
      <c r="N30" s="7">
        <f t="shared" si="3"/>
        <v>0</v>
      </c>
      <c r="O30" s="7">
        <f t="shared" si="4"/>
        <v>0</v>
      </c>
      <c r="P30" s="7">
        <f t="shared" si="5"/>
        <v>0</v>
      </c>
      <c r="Q30" s="7">
        <f t="shared" si="6"/>
        <v>0</v>
      </c>
      <c r="R30" s="11">
        <f>IFERROR(VLOOKUP(I30, iterations_cuPDLP_new[[Instance]:[cuPDLP]], 2, FALSE), "")</f>
        <v>79899</v>
      </c>
      <c r="S30" s="11">
        <f>IFERROR(VLOOKUP(I30, iterations_gpu[[Instance]:[cuPDLP]], 2, FALSE), "")</f>
        <v>65110</v>
      </c>
      <c r="T30" s="11">
        <f>IFERROR(VLOOKUP(I30, iterations_gpu_matrix[[Instance]:[cuPDLP]], 2, FALSE), "")</f>
        <v>78899</v>
      </c>
      <c r="U30" s="7" t="str">
        <f t="shared" si="7"/>
        <v/>
      </c>
      <c r="V30" s="7" t="str">
        <f t="shared" si="8"/>
        <v/>
      </c>
      <c r="W30" s="5" t="b">
        <f t="shared" si="9"/>
        <v>0</v>
      </c>
      <c r="AF30">
        <f t="shared" si="0"/>
        <v>1</v>
      </c>
      <c r="AG30">
        <f t="shared" si="1"/>
        <v>1</v>
      </c>
      <c r="AH30">
        <f t="shared" si="10"/>
        <v>1</v>
      </c>
      <c r="AI30">
        <f t="shared" si="11"/>
        <v>1</v>
      </c>
      <c r="AK30">
        <v>10.982779026031494</v>
      </c>
      <c r="AL30">
        <v>10.787758111953735</v>
      </c>
      <c r="AM30">
        <v>11.590190887451172</v>
      </c>
    </row>
    <row r="31" spans="1:39" x14ac:dyDescent="0.45">
      <c r="A31" s="1" t="s">
        <v>31</v>
      </c>
      <c r="B31">
        <v>98.404621124267578</v>
      </c>
      <c r="C31">
        <v>99.790318965911865</v>
      </c>
      <c r="D31">
        <v>600.00760293006897</v>
      </c>
      <c r="E31">
        <f t="shared" si="2"/>
        <v>-5.097351893386854</v>
      </c>
      <c r="I31" s="1" t="str">
        <v>cryptanalysiskb128n5obj16</v>
      </c>
      <c r="J31" s="5">
        <v>7.8144650459289551</v>
      </c>
      <c r="K31" s="5">
        <v>7.9115381240844727</v>
      </c>
      <c r="L31" s="5">
        <v>7.0580270290374756</v>
      </c>
      <c r="M31" s="5">
        <f>IFERROR(VLOOKUP(I31, instances_gpu_matrix[[Instance]:[cuPDLP]], 2, FALSE), "")</f>
        <v>6.6602358818054199</v>
      </c>
      <c r="N31" s="7">
        <f t="shared" si="3"/>
        <v>-1.2422229491715371E-2</v>
      </c>
      <c r="O31" s="7">
        <f t="shared" si="4"/>
        <v>9.6799718527828787E-2</v>
      </c>
      <c r="P31" s="7">
        <f t="shared" si="5"/>
        <v>0.10788181535126784</v>
      </c>
      <c r="Q31" s="7">
        <f t="shared" si="6"/>
        <v>0.15816169026220223</v>
      </c>
      <c r="R31" s="11">
        <f>IFERROR(VLOOKUP(I31, iterations_cuPDLP_new[[Instance]:[cuPDLP]], 2, FALSE), "")</f>
        <v>1356</v>
      </c>
      <c r="S31" s="11">
        <f>IFERROR(VLOOKUP(I31, iterations_gpu[[Instance]:[cuPDLP]], 2, FALSE), "")</f>
        <v>958</v>
      </c>
      <c r="T31" s="11">
        <f>IFERROR(VLOOKUP(I31, iterations_gpu_matrix[[Instance]:[cuPDLP]], 2, FALSE), "")</f>
        <v>956</v>
      </c>
      <c r="U31" s="7">
        <f t="shared" si="7"/>
        <v>0.29351032448377579</v>
      </c>
      <c r="V31" s="7">
        <f t="shared" si="8"/>
        <v>0.29498525073746312</v>
      </c>
      <c r="W31" s="5" t="b">
        <f t="shared" si="9"/>
        <v>1</v>
      </c>
      <c r="AF31">
        <f t="shared" si="0"/>
        <v>17.814465045928955</v>
      </c>
      <c r="AG31">
        <f t="shared" si="1"/>
        <v>17.911538124084473</v>
      </c>
      <c r="AH31">
        <f t="shared" si="10"/>
        <v>17.058027029037476</v>
      </c>
      <c r="AI31">
        <f t="shared" si="11"/>
        <v>16.66023588180542</v>
      </c>
      <c r="AK31">
        <v>11.136573076248169</v>
      </c>
      <c r="AL31">
        <v>11.122246980667114</v>
      </c>
      <c r="AM31">
        <v>11.76628589630127</v>
      </c>
    </row>
    <row r="32" spans="1:39" hidden="1" x14ac:dyDescent="0.45">
      <c r="A32" s="1" t="s">
        <v>32</v>
      </c>
      <c r="B32">
        <v>193.19910287857056</v>
      </c>
      <c r="C32">
        <v>199.88601016998291</v>
      </c>
      <c r="D32">
        <v>7.0580270290374756</v>
      </c>
      <c r="E32">
        <f t="shared" si="2"/>
        <v>0.96346759936316273</v>
      </c>
      <c r="I32" s="1" t="str">
        <v>d20200</v>
      </c>
      <c r="J32" s="5">
        <v>600.00485587120056</v>
      </c>
      <c r="K32" s="5">
        <v>600.00488495826721</v>
      </c>
      <c r="L32" s="5">
        <v>600.00583505630493</v>
      </c>
      <c r="M32" s="5">
        <f>IFERROR(VLOOKUP(I32, instances_gpu_matrix[[Instance]:[cuPDLP]], 2, FALSE), "")</f>
        <v>600.00057101249695</v>
      </c>
      <c r="N32" s="7">
        <f t="shared" si="3"/>
        <v>0</v>
      </c>
      <c r="O32" s="7">
        <f t="shared" si="4"/>
        <v>0</v>
      </c>
      <c r="P32" s="7">
        <f t="shared" si="5"/>
        <v>0</v>
      </c>
      <c r="Q32" s="7">
        <f t="shared" si="6"/>
        <v>0</v>
      </c>
      <c r="R32" s="11">
        <f>IFERROR(VLOOKUP(I32, iterations_cuPDLP_new[[Instance]:[cuPDLP]], 2, FALSE), "")</f>
        <v>81928</v>
      </c>
      <c r="S32" s="11">
        <f>IFERROR(VLOOKUP(I32, iterations_gpu[[Instance]:[cuPDLP]], 2, FALSE), "")</f>
        <v>82001</v>
      </c>
      <c r="T32" s="11">
        <f>IFERROR(VLOOKUP(I32, iterations_gpu_matrix[[Instance]:[cuPDLP]], 2, FALSE), "")</f>
        <v>81886</v>
      </c>
      <c r="U32" s="7" t="str">
        <f t="shared" si="7"/>
        <v/>
      </c>
      <c r="V32" s="7" t="str">
        <f t="shared" si="8"/>
        <v/>
      </c>
      <c r="W32" s="5" t="b">
        <f t="shared" si="9"/>
        <v>0</v>
      </c>
      <c r="AF32">
        <f t="shared" si="0"/>
        <v>1</v>
      </c>
      <c r="AG32">
        <f t="shared" si="1"/>
        <v>1</v>
      </c>
      <c r="AH32">
        <f t="shared" si="10"/>
        <v>1</v>
      </c>
      <c r="AI32">
        <f t="shared" si="11"/>
        <v>1</v>
      </c>
      <c r="AK32">
        <v>63.672976970672607</v>
      </c>
      <c r="AL32">
        <v>62.766669988632202</v>
      </c>
      <c r="AM32">
        <v>65.441838979721069</v>
      </c>
    </row>
    <row r="33" spans="1:39" x14ac:dyDescent="0.45">
      <c r="A33" s="1" t="s">
        <v>33</v>
      </c>
      <c r="B33">
        <v>600.00775504112244</v>
      </c>
      <c r="C33">
        <v>600.00449800491333</v>
      </c>
      <c r="D33">
        <v>600.00583505630493</v>
      </c>
      <c r="E33">
        <f t="shared" si="2"/>
        <v>3.1999333364837823E-6</v>
      </c>
      <c r="I33" s="1" t="str">
        <v>datt256</v>
      </c>
      <c r="J33" s="5">
        <v>11.671627044677734</v>
      </c>
      <c r="K33" s="5">
        <v>11.387347936630249</v>
      </c>
      <c r="L33" s="5">
        <v>8.0045671463012695</v>
      </c>
      <c r="M33" s="5">
        <f>IFERROR(VLOOKUP(I33, instances_gpu_matrix[[Instance]:[cuPDLP]], 2, FALSE), "")</f>
        <v>7.0251169204711914</v>
      </c>
      <c r="N33" s="7">
        <f t="shared" si="3"/>
        <v>2.4356424940524184E-2</v>
      </c>
      <c r="O33" s="7">
        <f t="shared" si="4"/>
        <v>0.31418583581700765</v>
      </c>
      <c r="P33" s="7">
        <f t="shared" si="5"/>
        <v>0.29706484856297577</v>
      </c>
      <c r="Q33" s="7">
        <f t="shared" si="6"/>
        <v>0.38307699390890237</v>
      </c>
      <c r="R33" s="11">
        <f>IFERROR(VLOOKUP(I33, iterations_cuPDLP_new[[Instance]:[cuPDLP]], 2, FALSE), "")</f>
        <v>2232</v>
      </c>
      <c r="S33" s="11">
        <f>IFERROR(VLOOKUP(I33, iterations_gpu[[Instance]:[cuPDLP]], 2, FALSE), "")</f>
        <v>1310</v>
      </c>
      <c r="T33" s="11">
        <f>IFERROR(VLOOKUP(I33, iterations_gpu_matrix[[Instance]:[cuPDLP]], 2, FALSE), "")</f>
        <v>1113</v>
      </c>
      <c r="U33" s="7">
        <f t="shared" si="7"/>
        <v>0.41308243727598565</v>
      </c>
      <c r="V33" s="7">
        <f t="shared" si="8"/>
        <v>0.50134408602150538</v>
      </c>
      <c r="W33" s="5" t="b">
        <f t="shared" si="9"/>
        <v>1</v>
      </c>
      <c r="AF33">
        <f t="shared" si="0"/>
        <v>21.671627044677734</v>
      </c>
      <c r="AG33">
        <f t="shared" si="1"/>
        <v>21.387347936630249</v>
      </c>
      <c r="AH33">
        <f t="shared" si="10"/>
        <v>18.00456714630127</v>
      </c>
      <c r="AI33">
        <f t="shared" si="11"/>
        <v>17.025116920471191</v>
      </c>
      <c r="AK33">
        <v>80.284220218658447</v>
      </c>
      <c r="AL33">
        <v>81.915448904037476</v>
      </c>
      <c r="AM33">
        <v>77.712217807769775</v>
      </c>
    </row>
    <row r="34" spans="1:39" x14ac:dyDescent="0.45">
      <c r="A34" s="1" t="s">
        <v>34</v>
      </c>
      <c r="B34">
        <v>7.8144650459289551</v>
      </c>
      <c r="C34">
        <v>7.9115381240844727</v>
      </c>
      <c r="D34">
        <v>8.0045671463012695</v>
      </c>
      <c r="E34">
        <f t="shared" si="2"/>
        <v>-2.4326949990178863E-2</v>
      </c>
      <c r="I34" s="1" t="str">
        <v>dc1l</v>
      </c>
      <c r="J34" s="5">
        <v>76.522417068481445</v>
      </c>
      <c r="K34" s="5">
        <v>77.690142869949341</v>
      </c>
      <c r="L34" s="5">
        <v>77.852674961090088</v>
      </c>
      <c r="M34" s="5">
        <f>IFERROR(VLOOKUP(I34, instances_gpu_matrix[[Instance]:[cuPDLP]], 2, FALSE), "")</f>
        <v>85.861639976501465</v>
      </c>
      <c r="N34" s="7">
        <f t="shared" si="3"/>
        <v>-1.5259917893378541E-2</v>
      </c>
      <c r="O34" s="7">
        <f t="shared" si="4"/>
        <v>-1.7383897994468316E-2</v>
      </c>
      <c r="P34" s="7">
        <f t="shared" si="5"/>
        <v>-2.0920555058422312E-3</v>
      </c>
      <c r="Q34" s="7">
        <f t="shared" si="6"/>
        <v>-0.10518061628784661</v>
      </c>
      <c r="R34" s="11">
        <f>IFERROR(VLOOKUP(I34, iterations_cuPDLP_new[[Instance]:[cuPDLP]], 2, FALSE), "")</f>
        <v>10924</v>
      </c>
      <c r="S34" s="11">
        <f>IFERROR(VLOOKUP(I34, iterations_gpu[[Instance]:[cuPDLP]], 2, FALSE), "")</f>
        <v>10693</v>
      </c>
      <c r="T34" s="11">
        <f>IFERROR(VLOOKUP(I34, iterations_gpu_matrix[[Instance]:[cuPDLP]], 2, FALSE), "")</f>
        <v>11721</v>
      </c>
      <c r="U34" s="7">
        <f t="shared" si="7"/>
        <v>2.1146100329549614E-2</v>
      </c>
      <c r="V34" s="7">
        <f t="shared" si="8"/>
        <v>-7.295862321493958E-2</v>
      </c>
      <c r="W34" s="5" t="b">
        <f t="shared" si="9"/>
        <v>1</v>
      </c>
      <c r="AF34">
        <f t="shared" si="0"/>
        <v>86.522417068481445</v>
      </c>
      <c r="AG34">
        <f t="shared" si="1"/>
        <v>87.690142869949341</v>
      </c>
      <c r="AH34">
        <f t="shared" si="10"/>
        <v>87.852674961090088</v>
      </c>
      <c r="AI34">
        <f t="shared" si="11"/>
        <v>95.861639976501465</v>
      </c>
      <c r="AK34">
        <v>11.864615917205811</v>
      </c>
      <c r="AL34">
        <v>11.797316074371338</v>
      </c>
      <c r="AM34">
        <v>12.469042062759399</v>
      </c>
    </row>
    <row r="35" spans="1:39" hidden="1" x14ac:dyDescent="0.45">
      <c r="A35" s="1" t="s">
        <v>35</v>
      </c>
      <c r="B35">
        <v>600.00485587120056</v>
      </c>
      <c r="C35">
        <v>600.00488495826721</v>
      </c>
      <c r="D35">
        <v>77.852674961090088</v>
      </c>
      <c r="E35">
        <f t="shared" si="2"/>
        <v>0.87024659184124631</v>
      </c>
      <c r="I35" s="1" t="str">
        <v>dlr1</v>
      </c>
      <c r="J35" s="5">
        <v>600.01198101043701</v>
      </c>
      <c r="K35" s="5">
        <v>600.00493907928467</v>
      </c>
      <c r="L35" s="5">
        <v>600.18435096740723</v>
      </c>
      <c r="M35" s="5" t="str">
        <f>IFERROR(VLOOKUP(I35, instances_gpu_matrix[[Instance]:[cuPDLP]], 2, FALSE), "")</f>
        <v/>
      </c>
      <c r="N35" s="7">
        <f t="shared" si="3"/>
        <v>0</v>
      </c>
      <c r="O35" s="7">
        <f t="shared" si="4"/>
        <v>0</v>
      </c>
      <c r="P35" s="7">
        <f t="shared" si="5"/>
        <v>0</v>
      </c>
      <c r="Q35" s="7" t="str">
        <f t="shared" si="6"/>
        <v/>
      </c>
      <c r="R35" s="11">
        <f>IFERROR(VLOOKUP(I35, iterations_cuPDLP_new[[Instance]:[cuPDLP]], 2, FALSE), "")</f>
        <v>28742</v>
      </c>
      <c r="S35" s="11">
        <f>IFERROR(VLOOKUP(I35, iterations_gpu[[Instance]:[cuPDLP]], 2, FALSE), "")</f>
        <v>17214</v>
      </c>
      <c r="T35" s="11" t="str">
        <f>IFERROR(VLOOKUP(I35, iterations_gpu_matrix[[Instance]:[cuPDLP]], 2, FALSE), "")</f>
        <v/>
      </c>
      <c r="U35" s="7" t="str">
        <f t="shared" si="7"/>
        <v/>
      </c>
      <c r="V35" s="7" t="str">
        <f t="shared" si="8"/>
        <v/>
      </c>
      <c r="W35" s="5" t="b">
        <f t="shared" si="9"/>
        <v>0</v>
      </c>
      <c r="AF35">
        <f t="shared" si="0"/>
        <v>1</v>
      </c>
      <c r="AG35">
        <f t="shared" si="1"/>
        <v>1</v>
      </c>
      <c r="AH35">
        <f t="shared" si="10"/>
        <v>1</v>
      </c>
      <c r="AI35">
        <f t="shared" si="11"/>
        <v>1</v>
      </c>
      <c r="AK35">
        <v>77.399091958999634</v>
      </c>
      <c r="AL35">
        <v>74.150496959686279</v>
      </c>
      <c r="AM35">
        <v>86.651834011077881</v>
      </c>
    </row>
    <row r="36" spans="1:39" x14ac:dyDescent="0.45">
      <c r="A36" s="1" t="s">
        <v>36</v>
      </c>
      <c r="B36">
        <v>11.671627044677734</v>
      </c>
      <c r="C36">
        <v>11.387347936630249</v>
      </c>
      <c r="D36">
        <v>600.18435096740723</v>
      </c>
      <c r="E36">
        <f t="shared" si="2"/>
        <v>-50.42250936137404</v>
      </c>
      <c r="I36" s="1" t="str">
        <v>ds</v>
      </c>
      <c r="J36" s="5">
        <v>359.3796079158783</v>
      </c>
      <c r="K36" s="5">
        <v>357.94364094734192</v>
      </c>
      <c r="L36" s="5">
        <v>256.25429892539978</v>
      </c>
      <c r="M36" s="5">
        <f>IFERROR(VLOOKUP(I36, instances_gpu_matrix[[Instance]:[cuPDLP]], 2, FALSE), "")</f>
        <v>373.68285083770752</v>
      </c>
      <c r="N36" s="7">
        <f t="shared" si="3"/>
        <v>3.9956829405648989E-3</v>
      </c>
      <c r="O36" s="7">
        <f t="shared" si="4"/>
        <v>0.28695370221066507</v>
      </c>
      <c r="P36" s="7">
        <f t="shared" si="5"/>
        <v>0.2840931654849595</v>
      </c>
      <c r="Q36" s="7">
        <f t="shared" si="6"/>
        <v>-4.3971195713129151E-2</v>
      </c>
      <c r="R36" s="11">
        <f>IFERROR(VLOOKUP(I36, iterations_cuPDLP_new[[Instance]:[cuPDLP]], 2, FALSE), "")</f>
        <v>51297</v>
      </c>
      <c r="S36" s="11">
        <f>IFERROR(VLOOKUP(I36, iterations_gpu[[Instance]:[cuPDLP]], 2, FALSE), "")</f>
        <v>36818</v>
      </c>
      <c r="T36" s="11">
        <f>IFERROR(VLOOKUP(I36, iterations_gpu_matrix[[Instance]:[cuPDLP]], 2, FALSE), "")</f>
        <v>52428</v>
      </c>
      <c r="U36" s="7">
        <f t="shared" si="7"/>
        <v>0.28225822172836618</v>
      </c>
      <c r="V36" s="7">
        <f t="shared" si="8"/>
        <v>-2.2048072986724371E-2</v>
      </c>
      <c r="W36" s="5" t="b">
        <f t="shared" si="9"/>
        <v>1</v>
      </c>
      <c r="AF36">
        <f t="shared" si="0"/>
        <v>369.3796079158783</v>
      </c>
      <c r="AG36">
        <f t="shared" si="1"/>
        <v>367.94364094734192</v>
      </c>
      <c r="AH36">
        <f t="shared" si="10"/>
        <v>266.25429892539978</v>
      </c>
      <c r="AI36">
        <f t="shared" si="11"/>
        <v>383.68285083770752</v>
      </c>
      <c r="AK36">
        <v>11.66956090927124</v>
      </c>
      <c r="AL36">
        <v>11.681543111801147</v>
      </c>
      <c r="AM36">
        <v>12.496503829956055</v>
      </c>
    </row>
    <row r="37" spans="1:39" hidden="1" x14ac:dyDescent="0.45">
      <c r="A37" s="1" t="s">
        <v>37</v>
      </c>
      <c r="B37">
        <v>76.522417068481445</v>
      </c>
      <c r="C37">
        <v>77.690142869949341</v>
      </c>
      <c r="D37">
        <v>256.25429892539978</v>
      </c>
      <c r="E37">
        <f t="shared" si="2"/>
        <v>-2.3487481020897794</v>
      </c>
      <c r="I37" s="1" t="str">
        <v>ds-big</v>
      </c>
      <c r="J37" s="5">
        <v>600.00270104408264</v>
      </c>
      <c r="K37" s="5">
        <v>600.00264191627502</v>
      </c>
      <c r="L37" s="5">
        <v>600.42051601409912</v>
      </c>
      <c r="M37" s="5">
        <f>IFERROR(VLOOKUP(I37, instances_gpu_matrix[[Instance]:[cuPDLP]], 2, FALSE), "")</f>
        <v>600.00044894218445</v>
      </c>
      <c r="N37" s="7">
        <f t="shared" si="3"/>
        <v>0</v>
      </c>
      <c r="O37" s="7">
        <f t="shared" si="4"/>
        <v>0</v>
      </c>
      <c r="P37" s="7">
        <f t="shared" si="5"/>
        <v>0</v>
      </c>
      <c r="Q37" s="7">
        <f t="shared" si="6"/>
        <v>0</v>
      </c>
      <c r="R37" s="11">
        <f>IFERROR(VLOOKUP(I37, iterations_cuPDLP_new[[Instance]:[cuPDLP]], 2, FALSE), "")</f>
        <v>193561</v>
      </c>
      <c r="S37" s="11">
        <f>IFERROR(VLOOKUP(I37, iterations_gpu[[Instance]:[cuPDLP]], 2, FALSE), "")</f>
        <v>147451</v>
      </c>
      <c r="T37" s="11">
        <f>IFERROR(VLOOKUP(I37, iterations_gpu_matrix[[Instance]:[cuPDLP]], 2, FALSE), "")</f>
        <v>186923</v>
      </c>
      <c r="U37" s="7" t="str">
        <f t="shared" si="7"/>
        <v/>
      </c>
      <c r="V37" s="7" t="str">
        <f t="shared" si="8"/>
        <v/>
      </c>
      <c r="W37" s="5" t="b">
        <f t="shared" si="9"/>
        <v>0</v>
      </c>
      <c r="AF37">
        <f t="shared" si="0"/>
        <v>1</v>
      </c>
      <c r="AG37">
        <f t="shared" si="1"/>
        <v>1</v>
      </c>
      <c r="AH37">
        <f t="shared" si="10"/>
        <v>1</v>
      </c>
      <c r="AI37">
        <f t="shared" si="11"/>
        <v>1</v>
      </c>
      <c r="AK37">
        <v>412.5196168422699</v>
      </c>
      <c r="AL37">
        <v>415.82186603546143</v>
      </c>
      <c r="AM37">
        <v>264.7995719909668</v>
      </c>
    </row>
    <row r="38" spans="1:39" x14ac:dyDescent="0.45">
      <c r="A38" s="1" t="s">
        <v>38</v>
      </c>
      <c r="B38">
        <v>600.01198101043701</v>
      </c>
      <c r="C38">
        <v>600.00493907928467</v>
      </c>
      <c r="D38">
        <v>600.42051601409912</v>
      </c>
      <c r="E38">
        <f t="shared" si="2"/>
        <v>-6.8087807675794234E-4</v>
      </c>
      <c r="I38" s="1" t="str">
        <v>dws008-03</v>
      </c>
      <c r="J38" s="5">
        <v>1.0423121452331543</v>
      </c>
      <c r="K38" s="5">
        <v>1.0529439449310303</v>
      </c>
      <c r="L38" s="5">
        <v>1.5978767871856689</v>
      </c>
      <c r="M38" s="5">
        <f>IFERROR(VLOOKUP(I38, instances_gpu_matrix[[Instance]:[cuPDLP]], 2, FALSE), "")</f>
        <v>2.1615810394287109</v>
      </c>
      <c r="N38" s="7">
        <f t="shared" si="3"/>
        <v>-1.0200207055533978E-2</v>
      </c>
      <c r="O38" s="7">
        <f t="shared" si="4"/>
        <v>-0.53301177050780757</v>
      </c>
      <c r="P38" s="7">
        <f t="shared" si="5"/>
        <v>-0.51753262353423068</v>
      </c>
      <c r="Q38" s="7">
        <f t="shared" si="6"/>
        <v>-1.0528927962734982</v>
      </c>
      <c r="R38" s="11">
        <f>IFERROR(VLOOKUP(I38, iterations_cuPDLP_new[[Instance]:[cuPDLP]], 2, FALSE), "")</f>
        <v>213</v>
      </c>
      <c r="S38" s="11">
        <f>IFERROR(VLOOKUP(I38, iterations_gpu[[Instance]:[cuPDLP]], 2, FALSE), "")</f>
        <v>177</v>
      </c>
      <c r="T38" s="11">
        <f>IFERROR(VLOOKUP(I38, iterations_gpu_matrix[[Instance]:[cuPDLP]], 2, FALSE), "")</f>
        <v>172</v>
      </c>
      <c r="U38" s="7" t="str">
        <f t="shared" si="7"/>
        <v/>
      </c>
      <c r="V38" s="7" t="str">
        <f t="shared" si="8"/>
        <v/>
      </c>
      <c r="W38" s="5" t="b">
        <f t="shared" si="9"/>
        <v>1</v>
      </c>
      <c r="AF38">
        <f t="shared" si="0"/>
        <v>11.042312145233154</v>
      </c>
      <c r="AG38">
        <f t="shared" si="1"/>
        <v>11.05294394493103</v>
      </c>
      <c r="AH38">
        <f t="shared" si="10"/>
        <v>11.597876787185669</v>
      </c>
      <c r="AI38">
        <f t="shared" si="11"/>
        <v>12.161581039428711</v>
      </c>
      <c r="AK38">
        <v>473.83211898803711</v>
      </c>
      <c r="AL38">
        <v>479.18234705924988</v>
      </c>
      <c r="AM38">
        <v>90.500849008560181</v>
      </c>
    </row>
    <row r="39" spans="1:39" x14ac:dyDescent="0.45">
      <c r="A39" s="1" t="s">
        <v>39</v>
      </c>
      <c r="B39">
        <v>359.3796079158783</v>
      </c>
      <c r="C39">
        <v>357.94364094734192</v>
      </c>
      <c r="D39">
        <v>1.5978767871856689</v>
      </c>
      <c r="E39">
        <f t="shared" si="2"/>
        <v>0.9955537911668052</v>
      </c>
      <c r="I39" s="1" t="str">
        <v>dws012-01</v>
      </c>
      <c r="J39" s="5">
        <v>2.0873339176177979</v>
      </c>
      <c r="K39" s="5">
        <v>2.1557648181915283</v>
      </c>
      <c r="L39" s="5">
        <v>2.5374510288238525</v>
      </c>
      <c r="M39" s="5">
        <f>IFERROR(VLOOKUP(I39, instances_gpu_matrix[[Instance]:[cuPDLP]], 2, FALSE), "")</f>
        <v>2.611487865447998</v>
      </c>
      <c r="N39" s="7">
        <f t="shared" si="3"/>
        <v>-3.2783878035110112E-2</v>
      </c>
      <c r="O39" s="7">
        <f t="shared" si="4"/>
        <v>-0.21564212003020475</v>
      </c>
      <c r="P39" s="7">
        <f t="shared" si="5"/>
        <v>-0.17705373397480384</v>
      </c>
      <c r="Q39" s="7">
        <f t="shared" si="6"/>
        <v>-0.21139738593506499</v>
      </c>
      <c r="R39" s="11">
        <f>IFERROR(VLOOKUP(I39, iterations_cuPDLP_new[[Instance]:[cuPDLP]], 2, FALSE), "")</f>
        <v>415</v>
      </c>
      <c r="S39" s="11">
        <f>IFERROR(VLOOKUP(I39, iterations_gpu[[Instance]:[cuPDLP]], 2, FALSE), "")</f>
        <v>292</v>
      </c>
      <c r="T39" s="11">
        <f>IFERROR(VLOOKUP(I39, iterations_gpu_matrix[[Instance]:[cuPDLP]], 2, FALSE), "")</f>
        <v>278</v>
      </c>
      <c r="U39" s="7" t="str">
        <f t="shared" si="7"/>
        <v/>
      </c>
      <c r="V39" s="7" t="str">
        <f t="shared" si="8"/>
        <v/>
      </c>
      <c r="W39" s="5" t="b">
        <f t="shared" si="9"/>
        <v>1</v>
      </c>
      <c r="AF39">
        <f t="shared" si="0"/>
        <v>12.087333917617798</v>
      </c>
      <c r="AG39">
        <f t="shared" si="1"/>
        <v>12.155764818191528</v>
      </c>
      <c r="AH39">
        <f t="shared" si="10"/>
        <v>12.537451028823853</v>
      </c>
      <c r="AI39">
        <f t="shared" si="11"/>
        <v>12.611487865447998</v>
      </c>
      <c r="AK39">
        <v>10.581122875213623</v>
      </c>
      <c r="AL39">
        <v>10.877444982528687</v>
      </c>
      <c r="AM39">
        <v>12.057374000549316</v>
      </c>
    </row>
    <row r="40" spans="1:39" x14ac:dyDescent="0.45">
      <c r="A40" s="1" t="s">
        <v>40</v>
      </c>
      <c r="B40">
        <v>600.00270104408264</v>
      </c>
      <c r="C40">
        <v>600.00264191627502</v>
      </c>
      <c r="D40">
        <v>2.5374510288238525</v>
      </c>
      <c r="E40">
        <f t="shared" si="2"/>
        <v>0.9957709339901164</v>
      </c>
      <c r="I40" s="1" t="str">
        <v>dws012-02</v>
      </c>
      <c r="J40" s="5">
        <v>0.98277902603149414</v>
      </c>
      <c r="K40" s="5">
        <v>0.78775811195373535</v>
      </c>
      <c r="L40" s="5">
        <v>1.5901908874511719</v>
      </c>
      <c r="M40" s="5">
        <f>IFERROR(VLOOKUP(I40, instances_gpu_matrix[[Instance]:[cuPDLP]], 2, FALSE), "")</f>
        <v>1.775982141494751</v>
      </c>
      <c r="N40" s="7">
        <f t="shared" si="3"/>
        <v>0.19843821338481551</v>
      </c>
      <c r="O40" s="7">
        <f t="shared" si="4"/>
        <v>-0.61805537697770585</v>
      </c>
      <c r="P40" s="7">
        <f t="shared" si="5"/>
        <v>-1.0186283877259052</v>
      </c>
      <c r="Q40" s="7">
        <f t="shared" si="6"/>
        <v>-1.2544764878270827</v>
      </c>
      <c r="R40" s="11">
        <f>IFERROR(VLOOKUP(I40, iterations_cuPDLP_new[[Instance]:[cuPDLP]], 2, FALSE), "")</f>
        <v>155</v>
      </c>
      <c r="S40" s="11">
        <f>IFERROR(VLOOKUP(I40, iterations_gpu[[Instance]:[cuPDLP]], 2, FALSE), "")</f>
        <v>175</v>
      </c>
      <c r="T40" s="11">
        <f>IFERROR(VLOOKUP(I40, iterations_gpu_matrix[[Instance]:[cuPDLP]], 2, FALSE), "")</f>
        <v>149</v>
      </c>
      <c r="U40" s="7" t="str">
        <f t="shared" si="7"/>
        <v/>
      </c>
      <c r="V40" s="7" t="str">
        <f t="shared" si="8"/>
        <v/>
      </c>
      <c r="W40" s="5" t="b">
        <f t="shared" si="9"/>
        <v>1</v>
      </c>
      <c r="AF40">
        <f t="shared" si="0"/>
        <v>10.982779026031494</v>
      </c>
      <c r="AG40">
        <f t="shared" si="1"/>
        <v>10.787758111953735</v>
      </c>
      <c r="AH40">
        <f t="shared" si="10"/>
        <v>11.590190887451172</v>
      </c>
      <c r="AI40">
        <f t="shared" si="11"/>
        <v>11.775982141494751</v>
      </c>
      <c r="AK40">
        <v>10.870415925979614</v>
      </c>
      <c r="AL40">
        <v>10.891993999481201</v>
      </c>
      <c r="AM40">
        <v>12.620976209640503</v>
      </c>
    </row>
    <row r="41" spans="1:39" x14ac:dyDescent="0.45">
      <c r="A41" s="1" t="s">
        <v>41</v>
      </c>
      <c r="B41">
        <v>1.0423121452331543</v>
      </c>
      <c r="C41">
        <v>1.0529439449310303</v>
      </c>
      <c r="D41">
        <v>1.5901908874511719</v>
      </c>
      <c r="E41">
        <f t="shared" si="2"/>
        <v>-0.52563787606587165</v>
      </c>
      <c r="I41" s="1" t="str">
        <v>dws012-03</v>
      </c>
      <c r="J41" s="5">
        <v>1.1365730762481689</v>
      </c>
      <c r="K41" s="5">
        <v>1.1222469806671143</v>
      </c>
      <c r="L41" s="5">
        <v>1.7662858963012695</v>
      </c>
      <c r="M41" s="5">
        <f>IFERROR(VLOOKUP(I41, instances_gpu_matrix[[Instance]:[cuPDLP]], 2, FALSE), "")</f>
        <v>2.0720369815826416</v>
      </c>
      <c r="N41" s="7">
        <f t="shared" si="3"/>
        <v>1.2604640986521668E-2</v>
      </c>
      <c r="O41" s="7">
        <f t="shared" si="4"/>
        <v>-0.55404516718958752</v>
      </c>
      <c r="P41" s="7">
        <f t="shared" si="5"/>
        <v>-0.57388340243188662</v>
      </c>
      <c r="Q41" s="7">
        <f t="shared" si="6"/>
        <v>-0.84632885387753887</v>
      </c>
      <c r="R41" s="11">
        <f>IFERROR(VLOOKUP(I41, iterations_cuPDLP_new[[Instance]:[cuPDLP]], 2, FALSE), "")</f>
        <v>225</v>
      </c>
      <c r="S41" s="11">
        <f>IFERROR(VLOOKUP(I41, iterations_gpu[[Instance]:[cuPDLP]], 2, FALSE), "")</f>
        <v>203</v>
      </c>
      <c r="T41" s="11">
        <f>IFERROR(VLOOKUP(I41, iterations_gpu_matrix[[Instance]:[cuPDLP]], 2, FALSE), "")</f>
        <v>203</v>
      </c>
      <c r="U41" s="7" t="str">
        <f t="shared" si="7"/>
        <v/>
      </c>
      <c r="V41" s="7" t="str">
        <f t="shared" si="8"/>
        <v/>
      </c>
      <c r="W41" s="5" t="b">
        <f t="shared" si="9"/>
        <v>1</v>
      </c>
      <c r="AF41">
        <f t="shared" si="0"/>
        <v>11.136573076248169</v>
      </c>
      <c r="AG41">
        <f t="shared" si="1"/>
        <v>11.122246980667114</v>
      </c>
      <c r="AH41">
        <f t="shared" si="10"/>
        <v>11.76628589630127</v>
      </c>
      <c r="AI41">
        <f t="shared" si="11"/>
        <v>12.072036981582642</v>
      </c>
      <c r="AK41">
        <v>11.208456993103027</v>
      </c>
      <c r="AL41">
        <v>11.229300975799561</v>
      </c>
      <c r="AM41">
        <v>11.231830835342407</v>
      </c>
    </row>
    <row r="42" spans="1:39" x14ac:dyDescent="0.45">
      <c r="A42" s="1" t="s">
        <v>42</v>
      </c>
      <c r="B42">
        <v>2.0873339176177979</v>
      </c>
      <c r="C42">
        <v>2.1557648181915283</v>
      </c>
      <c r="D42">
        <v>1.7662858963012695</v>
      </c>
      <c r="E42">
        <f t="shared" si="2"/>
        <v>0.15380769631862704</v>
      </c>
      <c r="I42" s="1" t="str">
        <v>eilC76-2</v>
      </c>
      <c r="J42" s="5">
        <v>53.672976970672607</v>
      </c>
      <c r="K42" s="5">
        <v>52.766669988632202</v>
      </c>
      <c r="L42" s="5">
        <v>55.441838979721069</v>
      </c>
      <c r="M42" s="5">
        <f>IFERROR(VLOOKUP(I42, instances_gpu_matrix[[Instance]:[cuPDLP]], 2, FALSE), "")</f>
        <v>53.921482086181641</v>
      </c>
      <c r="N42" s="7">
        <f t="shared" si="3"/>
        <v>1.6885722260861727E-2</v>
      </c>
      <c r="O42" s="7">
        <f t="shared" si="4"/>
        <v>-3.2956286550212856E-2</v>
      </c>
      <c r="P42" s="7">
        <f t="shared" si="5"/>
        <v>-5.0698082552209429E-2</v>
      </c>
      <c r="Q42" s="7">
        <f t="shared" si="6"/>
        <v>-2.1885256314226872E-2</v>
      </c>
      <c r="R42" s="11">
        <f>IFERROR(VLOOKUP(I42, iterations_cuPDLP_new[[Instance]:[cuPDLP]], 2, FALSE), "")</f>
        <v>8014</v>
      </c>
      <c r="S42" s="11">
        <f>IFERROR(VLOOKUP(I42, iterations_gpu[[Instance]:[cuPDLP]], 2, FALSE), "")</f>
        <v>8038</v>
      </c>
      <c r="T42" s="11">
        <f>IFERROR(VLOOKUP(I42, iterations_gpu_matrix[[Instance]:[cuPDLP]], 2, FALSE), "")</f>
        <v>8033</v>
      </c>
      <c r="U42" s="7">
        <f t="shared" si="7"/>
        <v>-2.9947591714499623E-3</v>
      </c>
      <c r="V42" s="7">
        <f t="shared" si="8"/>
        <v>-2.3708510107312204E-3</v>
      </c>
      <c r="W42" s="5" t="b">
        <f t="shared" si="9"/>
        <v>1</v>
      </c>
      <c r="AF42">
        <f t="shared" si="0"/>
        <v>63.672976970672607</v>
      </c>
      <c r="AG42">
        <f t="shared" si="1"/>
        <v>62.766669988632202</v>
      </c>
      <c r="AH42">
        <f t="shared" si="10"/>
        <v>65.441838979721069</v>
      </c>
      <c r="AI42">
        <f t="shared" si="11"/>
        <v>63.921482086181641</v>
      </c>
      <c r="AK42">
        <v>11.721613883972168</v>
      </c>
      <c r="AL42">
        <v>11.708920955657959</v>
      </c>
      <c r="AM42">
        <v>11.42267894744873</v>
      </c>
    </row>
    <row r="43" spans="1:39" x14ac:dyDescent="0.45">
      <c r="A43" s="1" t="s">
        <v>43</v>
      </c>
      <c r="B43">
        <v>0.98277902603149414</v>
      </c>
      <c r="C43">
        <v>0.78775811195373535</v>
      </c>
      <c r="D43">
        <v>55.441838979721069</v>
      </c>
      <c r="E43">
        <f t="shared" si="2"/>
        <v>-55.413331492835887</v>
      </c>
      <c r="I43" s="1" t="str">
        <v>eva1aprime6x6opt</v>
      </c>
      <c r="J43" s="5">
        <v>70.284220218658447</v>
      </c>
      <c r="K43" s="5">
        <v>71.915448904037476</v>
      </c>
      <c r="L43" s="5">
        <v>67.712217807769775</v>
      </c>
      <c r="M43" s="5">
        <f>IFERROR(VLOOKUP(I43, instances_gpu_matrix[[Instance]:[cuPDLP]], 2, FALSE), "")</f>
        <v>81.795202970504761</v>
      </c>
      <c r="N43" s="7">
        <f t="shared" si="3"/>
        <v>-2.3209031562193869E-2</v>
      </c>
      <c r="O43" s="7">
        <f t="shared" si="4"/>
        <v>3.6594308123317258E-2</v>
      </c>
      <c r="P43" s="7">
        <f t="shared" si="5"/>
        <v>5.8446845014850798E-2</v>
      </c>
      <c r="Q43" s="7">
        <f t="shared" si="6"/>
        <v>-0.13738013482542019</v>
      </c>
      <c r="R43" s="11">
        <f>IFERROR(VLOOKUP(I43, iterations_cuPDLP_new[[Instance]:[cuPDLP]], 2, FALSE), "")</f>
        <v>9860</v>
      </c>
      <c r="S43" s="11">
        <f>IFERROR(VLOOKUP(I43, iterations_gpu[[Instance]:[cuPDLP]], 2, FALSE), "")</f>
        <v>9441</v>
      </c>
      <c r="T43" s="11">
        <f>IFERROR(VLOOKUP(I43, iterations_gpu_matrix[[Instance]:[cuPDLP]], 2, FALSE), "")</f>
        <v>10978</v>
      </c>
      <c r="U43" s="7">
        <f t="shared" si="7"/>
        <v>4.2494929006085196E-2</v>
      </c>
      <c r="V43" s="7">
        <f t="shared" si="8"/>
        <v>-0.11338742393509128</v>
      </c>
      <c r="W43" s="5" t="b">
        <f t="shared" si="9"/>
        <v>1</v>
      </c>
      <c r="AF43">
        <f t="shared" si="0"/>
        <v>80.284220218658447</v>
      </c>
      <c r="AG43">
        <f t="shared" si="1"/>
        <v>81.915448904037476</v>
      </c>
      <c r="AH43">
        <f t="shared" si="10"/>
        <v>77.712217807769775</v>
      </c>
      <c r="AI43">
        <f t="shared" si="11"/>
        <v>91.795202970504761</v>
      </c>
      <c r="AK43">
        <v>22.012394905090332</v>
      </c>
      <c r="AL43">
        <v>18.295260906219482</v>
      </c>
      <c r="AM43">
        <v>15.565274000167847</v>
      </c>
    </row>
    <row r="44" spans="1:39" x14ac:dyDescent="0.45">
      <c r="A44" s="1" t="s">
        <v>44</v>
      </c>
      <c r="B44">
        <v>1.1365730762481689</v>
      </c>
      <c r="C44">
        <v>1.1222469806671143</v>
      </c>
      <c r="D44">
        <v>67.712217807769775</v>
      </c>
      <c r="E44">
        <f t="shared" si="2"/>
        <v>-58.575771433270269</v>
      </c>
      <c r="I44" s="1" t="str">
        <v>ex10</v>
      </c>
      <c r="J44" s="5">
        <v>1.8646159172058105</v>
      </c>
      <c r="K44" s="5">
        <v>1.7973160743713379</v>
      </c>
      <c r="L44" s="5">
        <v>2.4690420627593994</v>
      </c>
      <c r="M44" s="5">
        <f>IFERROR(VLOOKUP(I44, instances_gpu_matrix[[Instance]:[cuPDLP]], 2, FALSE), "")</f>
        <v>2.7301261425018311</v>
      </c>
      <c r="N44" s="7">
        <f t="shared" si="3"/>
        <v>3.6093139725699504E-2</v>
      </c>
      <c r="O44" s="7">
        <f t="shared" si="4"/>
        <v>-0.32415584355803512</v>
      </c>
      <c r="P44" s="7">
        <f t="shared" si="5"/>
        <v>-0.37373837466123855</v>
      </c>
      <c r="Q44" s="7">
        <f t="shared" si="6"/>
        <v>-0.51900168336099139</v>
      </c>
      <c r="R44" s="11">
        <f>IFERROR(VLOOKUP(I44, iterations_cuPDLP_new[[Instance]:[cuPDLP]], 2, FALSE), "")</f>
        <v>422</v>
      </c>
      <c r="S44" s="11">
        <f>IFERROR(VLOOKUP(I44, iterations_gpu[[Instance]:[cuPDLP]], 2, FALSE), "")</f>
        <v>338</v>
      </c>
      <c r="T44" s="11">
        <f>IFERROR(VLOOKUP(I44, iterations_gpu_matrix[[Instance]:[cuPDLP]], 2, FALSE), "")</f>
        <v>326</v>
      </c>
      <c r="U44" s="7" t="str">
        <f t="shared" si="7"/>
        <v/>
      </c>
      <c r="V44" s="7" t="str">
        <f t="shared" si="8"/>
        <v/>
      </c>
      <c r="W44" s="5" t="b">
        <f t="shared" si="9"/>
        <v>1</v>
      </c>
      <c r="AF44">
        <f t="shared" si="0"/>
        <v>11.864615917205811</v>
      </c>
      <c r="AG44">
        <f t="shared" si="1"/>
        <v>11.797316074371338</v>
      </c>
      <c r="AH44">
        <f t="shared" si="10"/>
        <v>12.469042062759399</v>
      </c>
      <c r="AI44">
        <f t="shared" si="11"/>
        <v>12.730126142501831</v>
      </c>
      <c r="AK44">
        <v>10.664271116256714</v>
      </c>
      <c r="AL44">
        <v>10.662340879440308</v>
      </c>
      <c r="AM44">
        <v>11.478479862213135</v>
      </c>
    </row>
    <row r="45" spans="1:39" x14ac:dyDescent="0.45">
      <c r="A45" s="1" t="s">
        <v>45</v>
      </c>
      <c r="B45">
        <v>41.702301979064941</v>
      </c>
      <c r="C45">
        <v>42.145021915435791</v>
      </c>
      <c r="D45">
        <v>2.4690420627593994</v>
      </c>
      <c r="E45">
        <f t="shared" si="2"/>
        <v>0.94079362659646726</v>
      </c>
      <c r="I45" s="1" t="str">
        <v>ex1010-pi</v>
      </c>
      <c r="J45" s="5">
        <v>67.399091958999634</v>
      </c>
      <c r="K45" s="5">
        <v>64.150496959686279</v>
      </c>
      <c r="L45" s="5">
        <v>76.651834011077881</v>
      </c>
      <c r="M45" s="5">
        <f>IFERROR(VLOOKUP(I45, instances_gpu_matrix[[Instance]:[cuPDLP]], 2, FALSE), "")</f>
        <v>70.983753204345703</v>
      </c>
      <c r="N45" s="7">
        <f t="shared" si="3"/>
        <v>4.8199388224540875E-2</v>
      </c>
      <c r="O45" s="7">
        <f t="shared" si="4"/>
        <v>-0.13728288888086052</v>
      </c>
      <c r="P45" s="7">
        <f t="shared" si="5"/>
        <v>-0.19487513961501723</v>
      </c>
      <c r="Q45" s="7">
        <f t="shared" si="6"/>
        <v>-0.10651914745030903</v>
      </c>
      <c r="R45" s="11">
        <f>IFERROR(VLOOKUP(I45, iterations_cuPDLP_new[[Instance]:[cuPDLP]], 2, FALSE), "")</f>
        <v>23838</v>
      </c>
      <c r="S45" s="11">
        <f>IFERROR(VLOOKUP(I45, iterations_gpu[[Instance]:[cuPDLP]], 2, FALSE), "")</f>
        <v>22179</v>
      </c>
      <c r="T45" s="11">
        <f>IFERROR(VLOOKUP(I45, iterations_gpu_matrix[[Instance]:[cuPDLP]], 2, FALSE), "")</f>
        <v>22579</v>
      </c>
      <c r="U45" s="7">
        <f t="shared" si="7"/>
        <v>6.9594764661464886E-2</v>
      </c>
      <c r="V45" s="7">
        <f t="shared" si="8"/>
        <v>5.2814833459182815E-2</v>
      </c>
      <c r="W45" s="5" t="b">
        <f t="shared" si="9"/>
        <v>1</v>
      </c>
      <c r="AF45">
        <f t="shared" si="0"/>
        <v>77.399091958999634</v>
      </c>
      <c r="AG45">
        <f t="shared" si="1"/>
        <v>74.150496959686279</v>
      </c>
      <c r="AH45">
        <f t="shared" si="10"/>
        <v>86.651834011077881</v>
      </c>
      <c r="AI45">
        <f t="shared" si="11"/>
        <v>80.983753204345703</v>
      </c>
      <c r="AK45">
        <v>399.08568596839905</v>
      </c>
      <c r="AL45">
        <v>401.68515110015869</v>
      </c>
      <c r="AM45">
        <v>503.86841797828674</v>
      </c>
    </row>
    <row r="46" spans="1:39" x14ac:dyDescent="0.45">
      <c r="A46" s="1" t="s">
        <v>46</v>
      </c>
      <c r="B46">
        <v>53.672976970672607</v>
      </c>
      <c r="C46">
        <v>52.766669988632202</v>
      </c>
      <c r="D46">
        <v>76.651834011077881</v>
      </c>
      <c r="E46">
        <f t="shared" si="2"/>
        <v>-0.42812711977875056</v>
      </c>
      <c r="I46" s="1" t="str">
        <v>ex9</v>
      </c>
      <c r="J46" s="5">
        <v>1.6695609092712402</v>
      </c>
      <c r="K46" s="5">
        <v>1.6815431118011475</v>
      </c>
      <c r="L46" s="5">
        <v>2.4965038299560547</v>
      </c>
      <c r="M46" s="5">
        <f>IFERROR(VLOOKUP(I46, instances_gpu_matrix[[Instance]:[cuPDLP]], 2, FALSE), "")</f>
        <v>2.8430609703063965</v>
      </c>
      <c r="N46" s="7">
        <f t="shared" si="3"/>
        <v>-7.1768585760296896E-3</v>
      </c>
      <c r="O46" s="7">
        <f t="shared" si="4"/>
        <v>-0.49530563161410701</v>
      </c>
      <c r="P46" s="7">
        <f t="shared" si="5"/>
        <v>-0.48465050490556866</v>
      </c>
      <c r="Q46" s="7">
        <f t="shared" si="6"/>
        <v>-0.69074521512631037</v>
      </c>
      <c r="R46" s="11">
        <f>IFERROR(VLOOKUP(I46, iterations_cuPDLP_new[[Instance]:[cuPDLP]], 2, FALSE), "")</f>
        <v>336</v>
      </c>
      <c r="S46" s="11">
        <f>IFERROR(VLOOKUP(I46, iterations_gpu[[Instance]:[cuPDLP]], 2, FALSE), "")</f>
        <v>251</v>
      </c>
      <c r="T46" s="11">
        <f>IFERROR(VLOOKUP(I46, iterations_gpu_matrix[[Instance]:[cuPDLP]], 2, FALSE), "")</f>
        <v>243</v>
      </c>
      <c r="U46" s="7" t="str">
        <f t="shared" si="7"/>
        <v/>
      </c>
      <c r="V46" s="7" t="str">
        <f t="shared" si="8"/>
        <v/>
      </c>
      <c r="W46" s="5" t="b">
        <f t="shared" si="9"/>
        <v>1</v>
      </c>
      <c r="AF46">
        <f t="shared" si="0"/>
        <v>11.66956090927124</v>
      </c>
      <c r="AG46">
        <f t="shared" si="1"/>
        <v>11.681543111801147</v>
      </c>
      <c r="AH46">
        <f t="shared" si="10"/>
        <v>12.496503829956055</v>
      </c>
      <c r="AI46">
        <f t="shared" si="11"/>
        <v>12.843060970306396</v>
      </c>
      <c r="AK46">
        <v>59.428736209869385</v>
      </c>
      <c r="AL46">
        <v>58.664314985275269</v>
      </c>
      <c r="AM46">
        <v>49.689172029495239</v>
      </c>
    </row>
    <row r="47" spans="1:39" x14ac:dyDescent="0.45">
      <c r="A47" s="1" t="s">
        <v>47</v>
      </c>
      <c r="B47">
        <v>70.284220218658447</v>
      </c>
      <c r="C47">
        <v>71.915448904037476</v>
      </c>
      <c r="D47">
        <v>2.4965038299560547</v>
      </c>
      <c r="E47">
        <f t="shared" si="2"/>
        <v>0.96447988151267405</v>
      </c>
      <c r="I47" s="1" t="str">
        <v>fast0507</v>
      </c>
      <c r="J47" s="5">
        <v>402.5196168422699</v>
      </c>
      <c r="K47" s="5">
        <v>405.82186603546143</v>
      </c>
      <c r="L47" s="5">
        <v>254.7995719909668</v>
      </c>
      <c r="M47" s="5">
        <f>IFERROR(VLOOKUP(I47, instances_gpu_matrix[[Instance]:[cuPDLP]], 2, FALSE), "")</f>
        <v>322.58188104629517</v>
      </c>
      <c r="N47" s="7">
        <f t="shared" si="3"/>
        <v>-8.203945981806739E-3</v>
      </c>
      <c r="O47" s="7">
        <f t="shared" si="4"/>
        <v>0.36698843651435809</v>
      </c>
      <c r="P47" s="7">
        <f t="shared" si="5"/>
        <v>0.37213937119715979</v>
      </c>
      <c r="Q47" s="7">
        <f t="shared" si="6"/>
        <v>0.20511458833490406</v>
      </c>
      <c r="R47" s="11">
        <f>IFERROR(VLOOKUP(I47, iterations_cuPDLP_new[[Instance]:[cuPDLP]], 2, FALSE), "")</f>
        <v>57298</v>
      </c>
      <c r="S47" s="11">
        <f>IFERROR(VLOOKUP(I47, iterations_gpu[[Instance]:[cuPDLP]], 2, FALSE), "")</f>
        <v>33023</v>
      </c>
      <c r="T47" s="11">
        <f>IFERROR(VLOOKUP(I47, iterations_gpu_matrix[[Instance]:[cuPDLP]], 2, FALSE), "")</f>
        <v>46245</v>
      </c>
      <c r="U47" s="7">
        <f t="shared" si="7"/>
        <v>0.42366225697232013</v>
      </c>
      <c r="V47" s="7">
        <f t="shared" si="8"/>
        <v>0.19290376627456457</v>
      </c>
      <c r="W47" s="5" t="b">
        <f t="shared" si="9"/>
        <v>1</v>
      </c>
      <c r="AF47">
        <f t="shared" si="0"/>
        <v>412.5196168422699</v>
      </c>
      <c r="AG47">
        <f t="shared" si="1"/>
        <v>415.82186603546143</v>
      </c>
      <c r="AH47">
        <f t="shared" si="10"/>
        <v>264.7995719909668</v>
      </c>
      <c r="AI47">
        <f t="shared" si="11"/>
        <v>332.58188104629517</v>
      </c>
      <c r="AK47">
        <v>11.535878896713257</v>
      </c>
      <c r="AL47">
        <v>11.571043014526367</v>
      </c>
      <c r="AM47">
        <v>13.472208023071289</v>
      </c>
    </row>
    <row r="48" spans="1:39" hidden="1" x14ac:dyDescent="0.45">
      <c r="A48" s="1" t="s">
        <v>48</v>
      </c>
      <c r="B48">
        <v>1.8646159172058105</v>
      </c>
      <c r="C48">
        <v>1.7973160743713379</v>
      </c>
      <c r="D48">
        <v>254.7995719909668</v>
      </c>
      <c r="E48">
        <f t="shared" si="2"/>
        <v>-135.64989644236894</v>
      </c>
      <c r="I48" s="1" t="str">
        <v>fhnw-binschedule0</v>
      </c>
      <c r="J48" s="5">
        <v>600.00145101547241</v>
      </c>
      <c r="K48" s="5">
        <v>600.1972599029541</v>
      </c>
      <c r="L48" s="5">
        <v>600.0029661655426</v>
      </c>
      <c r="M48" s="5">
        <f>IFERROR(VLOOKUP(I48, instances_gpu_matrix[[Instance]:[cuPDLP]], 2, FALSE), "")</f>
        <v>600.00172019004822</v>
      </c>
      <c r="N48" s="7">
        <f t="shared" si="3"/>
        <v>0</v>
      </c>
      <c r="O48" s="7">
        <f t="shared" si="4"/>
        <v>0</v>
      </c>
      <c r="P48" s="7">
        <f t="shared" si="5"/>
        <v>0</v>
      </c>
      <c r="Q48" s="7">
        <f t="shared" si="6"/>
        <v>0</v>
      </c>
      <c r="R48" s="11">
        <f>IFERROR(VLOOKUP(I48, iterations_cuPDLP_new[[Instance]:[cuPDLP]], 2, FALSE), "")</f>
        <v>116660</v>
      </c>
      <c r="S48" s="11">
        <f>IFERROR(VLOOKUP(I48, iterations_gpu[[Instance]:[cuPDLP]], 2, FALSE), "")</f>
        <v>91410</v>
      </c>
      <c r="T48" s="11">
        <f>IFERROR(VLOOKUP(I48, iterations_gpu_matrix[[Instance]:[cuPDLP]], 2, FALSE), "")</f>
        <v>96370</v>
      </c>
      <c r="U48" s="7" t="str">
        <f t="shared" si="7"/>
        <v/>
      </c>
      <c r="V48" s="7" t="str">
        <f t="shared" si="8"/>
        <v/>
      </c>
      <c r="W48" s="5" t="b">
        <f t="shared" si="9"/>
        <v>0</v>
      </c>
      <c r="AF48">
        <f t="shared" si="0"/>
        <v>1</v>
      </c>
      <c r="AG48">
        <f t="shared" si="1"/>
        <v>1</v>
      </c>
      <c r="AH48">
        <f t="shared" si="10"/>
        <v>1</v>
      </c>
      <c r="AI48">
        <f t="shared" si="11"/>
        <v>1</v>
      </c>
      <c r="AK48">
        <v>11.505293130874634</v>
      </c>
      <c r="AL48">
        <v>11.500423192977905</v>
      </c>
      <c r="AM48">
        <v>12.884541988372803</v>
      </c>
    </row>
    <row r="49" spans="1:39" hidden="1" x14ac:dyDescent="0.45">
      <c r="A49" s="1" t="s">
        <v>49</v>
      </c>
      <c r="B49">
        <v>67.399091958999634</v>
      </c>
      <c r="C49">
        <v>64.150496959686279</v>
      </c>
      <c r="D49">
        <v>600.0029661655426</v>
      </c>
      <c r="E49">
        <f t="shared" si="2"/>
        <v>-7.9022410944429007</v>
      </c>
      <c r="I49" s="1" t="str">
        <v>fhnw-binschedule1</v>
      </c>
      <c r="J49" s="5">
        <v>600.00377488136292</v>
      </c>
      <c r="K49" s="5">
        <v>600.00113010406494</v>
      </c>
      <c r="L49" s="5">
        <v>600.00374507904053</v>
      </c>
      <c r="M49" s="5">
        <f>IFERROR(VLOOKUP(I49, instances_gpu_matrix[[Instance]:[cuPDLP]], 2, FALSE), "")</f>
        <v>600.00321292877197</v>
      </c>
      <c r="N49" s="7">
        <f t="shared" si="3"/>
        <v>0</v>
      </c>
      <c r="O49" s="7">
        <f t="shared" si="4"/>
        <v>0</v>
      </c>
      <c r="P49" s="7">
        <f t="shared" si="5"/>
        <v>0</v>
      </c>
      <c r="Q49" s="7">
        <f t="shared" si="6"/>
        <v>0</v>
      </c>
      <c r="R49" s="11">
        <f>IFERROR(VLOOKUP(I49, iterations_cuPDLP_new[[Instance]:[cuPDLP]], 2, FALSE), "")</f>
        <v>112980</v>
      </c>
      <c r="S49" s="11">
        <f>IFERROR(VLOOKUP(I49, iterations_gpu[[Instance]:[cuPDLP]], 2, FALSE), "")</f>
        <v>88284</v>
      </c>
      <c r="T49" s="11">
        <f>IFERROR(VLOOKUP(I49, iterations_gpu_matrix[[Instance]:[cuPDLP]], 2, FALSE), "")</f>
        <v>89814</v>
      </c>
      <c r="U49" s="7" t="str">
        <f t="shared" si="7"/>
        <v/>
      </c>
      <c r="V49" s="7" t="str">
        <f t="shared" si="8"/>
        <v/>
      </c>
      <c r="W49" s="5" t="b">
        <f t="shared" si="9"/>
        <v>0</v>
      </c>
      <c r="AF49">
        <f t="shared" si="0"/>
        <v>1</v>
      </c>
      <c r="AG49">
        <f t="shared" si="1"/>
        <v>1</v>
      </c>
      <c r="AH49">
        <f t="shared" si="10"/>
        <v>1</v>
      </c>
      <c r="AI49">
        <f t="shared" si="11"/>
        <v>1</v>
      </c>
      <c r="AK49">
        <v>12.030660152435303</v>
      </c>
      <c r="AL49">
        <v>12.077270030975342</v>
      </c>
      <c r="AM49">
        <v>13.332624912261963</v>
      </c>
    </row>
    <row r="50" spans="1:39" x14ac:dyDescent="0.45">
      <c r="A50" s="1" t="s">
        <v>50</v>
      </c>
      <c r="B50">
        <v>1.6695609092712402</v>
      </c>
      <c r="C50">
        <v>1.6815431118011475</v>
      </c>
      <c r="D50">
        <v>600.00374507904053</v>
      </c>
      <c r="E50">
        <f t="shared" si="2"/>
        <v>-358.37817048012994</v>
      </c>
      <c r="I50" s="1" t="str">
        <v>fhnw-binschedule2</v>
      </c>
      <c r="J50" s="5">
        <v>463.83211898803711</v>
      </c>
      <c r="K50" s="5">
        <v>469.18234705924988</v>
      </c>
      <c r="L50" s="5">
        <v>80.500849008560181</v>
      </c>
      <c r="M50" s="5">
        <f>IFERROR(VLOOKUP(I50, instances_gpu_matrix[[Instance]:[cuPDLP]], 2, FALSE), "")</f>
        <v>94.549355983734131</v>
      </c>
      <c r="N50" s="7">
        <f t="shared" si="3"/>
        <v>-1.1534837395231697E-2</v>
      </c>
      <c r="O50" s="7">
        <f t="shared" si="4"/>
        <v>0.82644399619372544</v>
      </c>
      <c r="P50" s="7">
        <f t="shared" si="5"/>
        <v>0.82842310774664707</v>
      </c>
      <c r="Q50" s="7">
        <f t="shared" si="6"/>
        <v>0.79848057673876183</v>
      </c>
      <c r="R50" s="11">
        <f>IFERROR(VLOOKUP(I50, iterations_cuPDLP_new[[Instance]:[cuPDLP]], 2, FALSE), "")</f>
        <v>63707</v>
      </c>
      <c r="S50" s="11">
        <f>IFERROR(VLOOKUP(I50, iterations_gpu[[Instance]:[cuPDLP]], 2, FALSE), "")</f>
        <v>10879</v>
      </c>
      <c r="T50" s="11">
        <f>IFERROR(VLOOKUP(I50, iterations_gpu_matrix[[Instance]:[cuPDLP]], 2, FALSE), "")</f>
        <v>12526</v>
      </c>
      <c r="U50" s="7">
        <f t="shared" si="7"/>
        <v>0.82923383615615243</v>
      </c>
      <c r="V50" s="7">
        <f t="shared" si="8"/>
        <v>0.80338110411728691</v>
      </c>
      <c r="W50" s="5" t="b">
        <f t="shared" si="9"/>
        <v>1</v>
      </c>
      <c r="AF50">
        <f t="shared" si="0"/>
        <v>473.83211898803711</v>
      </c>
      <c r="AG50">
        <f t="shared" si="1"/>
        <v>479.18234705924988</v>
      </c>
      <c r="AH50">
        <f t="shared" si="10"/>
        <v>90.500849008560181</v>
      </c>
      <c r="AI50">
        <f t="shared" si="11"/>
        <v>104.54935598373413</v>
      </c>
      <c r="AK50">
        <v>13.601356029510498</v>
      </c>
      <c r="AL50">
        <v>13.597368001937866</v>
      </c>
      <c r="AM50">
        <v>17.744303941726685</v>
      </c>
    </row>
    <row r="51" spans="1:39" x14ac:dyDescent="0.45">
      <c r="A51" s="1" t="s">
        <v>51</v>
      </c>
      <c r="B51">
        <v>402.5196168422699</v>
      </c>
      <c r="C51">
        <v>405.82186603546143</v>
      </c>
      <c r="D51">
        <v>80.500849008560181</v>
      </c>
      <c r="E51">
        <f t="shared" si="2"/>
        <v>0.8000076377889801</v>
      </c>
      <c r="I51" s="1" t="str">
        <v>fhnw-schedule-paira200</v>
      </c>
      <c r="J51" s="5">
        <v>0.58112287521362305</v>
      </c>
      <c r="K51" s="5">
        <v>0.87744498252868652</v>
      </c>
      <c r="L51" s="5">
        <v>2.0573740005493164</v>
      </c>
      <c r="M51" s="5">
        <f>IFERROR(VLOOKUP(I51, instances_gpu_matrix[[Instance]:[cuPDLP]], 2, FALSE), "")</f>
        <v>2.4142580032348633</v>
      </c>
      <c r="N51" s="7">
        <f t="shared" si="3"/>
        <v>-0.50991299767047427</v>
      </c>
      <c r="O51" s="7">
        <f t="shared" si="4"/>
        <v>-2.540342478848415</v>
      </c>
      <c r="P51" s="7">
        <f t="shared" si="5"/>
        <v>-1.3447327656034025</v>
      </c>
      <c r="Q51" s="7">
        <f t="shared" si="6"/>
        <v>-1.7514636829733463</v>
      </c>
      <c r="R51" s="11">
        <f>IFERROR(VLOOKUP(I51, iterations_cuPDLP_new[[Instance]:[cuPDLP]], 2, FALSE), "")</f>
        <v>121</v>
      </c>
      <c r="S51" s="11">
        <f>IFERROR(VLOOKUP(I51, iterations_gpu[[Instance]:[cuPDLP]], 2, FALSE), "")</f>
        <v>157</v>
      </c>
      <c r="T51" s="11">
        <f>IFERROR(VLOOKUP(I51, iterations_gpu_matrix[[Instance]:[cuPDLP]], 2, FALSE), "")</f>
        <v>112</v>
      </c>
      <c r="U51" s="7" t="str">
        <f t="shared" si="7"/>
        <v/>
      </c>
      <c r="V51" s="7" t="str">
        <f t="shared" si="8"/>
        <v/>
      </c>
      <c r="W51" s="5" t="b">
        <f t="shared" si="9"/>
        <v>1</v>
      </c>
      <c r="AF51">
        <f t="shared" si="0"/>
        <v>10.581122875213623</v>
      </c>
      <c r="AG51">
        <f t="shared" si="1"/>
        <v>10.877444982528687</v>
      </c>
      <c r="AH51">
        <f t="shared" si="10"/>
        <v>12.057374000549316</v>
      </c>
      <c r="AI51">
        <f t="shared" si="11"/>
        <v>12.414258003234863</v>
      </c>
      <c r="AK51">
        <v>12.116379976272583</v>
      </c>
      <c r="AL51">
        <v>12.16220498085022</v>
      </c>
      <c r="AM51">
        <v>12.466965198516846</v>
      </c>
    </row>
    <row r="52" spans="1:39" x14ac:dyDescent="0.45">
      <c r="A52" s="1" t="s">
        <v>52</v>
      </c>
      <c r="B52">
        <v>2.7903249263763428</v>
      </c>
      <c r="C52">
        <v>2.802711009979248</v>
      </c>
      <c r="D52">
        <v>2.0573740005493164</v>
      </c>
      <c r="E52">
        <f t="shared" si="2"/>
        <v>0.26267583351981649</v>
      </c>
      <c r="I52" s="1" t="str">
        <v>fhnw-schedule-paira400</v>
      </c>
      <c r="J52" s="5">
        <v>0.87041592597961426</v>
      </c>
      <c r="K52" s="5">
        <v>0.89199399948120117</v>
      </c>
      <c r="L52" s="5">
        <v>2.6209762096405029</v>
      </c>
      <c r="M52" s="5">
        <f>IFERROR(VLOOKUP(I52, instances_gpu_matrix[[Instance]:[cuPDLP]], 2, FALSE), "")</f>
        <v>2.120326042175293</v>
      </c>
      <c r="N52" s="7">
        <f t="shared" si="3"/>
        <v>-2.4790531580981535E-2</v>
      </c>
      <c r="O52" s="7">
        <f t="shared" si="4"/>
        <v>-2.0111767620643097</v>
      </c>
      <c r="P52" s="7">
        <f t="shared" si="5"/>
        <v>-1.9383339026550708</v>
      </c>
      <c r="Q52" s="7">
        <f t="shared" si="6"/>
        <v>-1.3770631230798756</v>
      </c>
      <c r="R52" s="11">
        <f>IFERROR(VLOOKUP(I52, iterations_cuPDLP_new[[Instance]:[cuPDLP]], 2, FALSE), "")</f>
        <v>191</v>
      </c>
      <c r="S52" s="11">
        <f>IFERROR(VLOOKUP(I52, iterations_gpu[[Instance]:[cuPDLP]], 2, FALSE), "")</f>
        <v>203</v>
      </c>
      <c r="T52" s="11">
        <f>IFERROR(VLOOKUP(I52, iterations_gpu_matrix[[Instance]:[cuPDLP]], 2, FALSE), "")</f>
        <v>114</v>
      </c>
      <c r="U52" s="7" t="str">
        <f t="shared" si="7"/>
        <v/>
      </c>
      <c r="V52" s="7" t="str">
        <f t="shared" si="8"/>
        <v/>
      </c>
      <c r="W52" s="5" t="b">
        <f t="shared" si="9"/>
        <v>1</v>
      </c>
      <c r="AF52">
        <f t="shared" si="0"/>
        <v>10.870415925979614</v>
      </c>
      <c r="AG52">
        <f t="shared" si="1"/>
        <v>10.891993999481201</v>
      </c>
      <c r="AH52">
        <f t="shared" si="10"/>
        <v>12.620976209640503</v>
      </c>
      <c r="AI52">
        <f t="shared" si="11"/>
        <v>12.120326042175293</v>
      </c>
      <c r="AK52">
        <v>15.558173894882202</v>
      </c>
      <c r="AL52">
        <v>15.399522066116333</v>
      </c>
      <c r="AM52">
        <v>15.76046895980835</v>
      </c>
    </row>
    <row r="53" spans="1:39" x14ac:dyDescent="0.45">
      <c r="A53" s="1" t="s">
        <v>53</v>
      </c>
      <c r="B53">
        <v>3.7117149829864502</v>
      </c>
      <c r="C53">
        <v>3.7780671119689941</v>
      </c>
      <c r="D53">
        <v>2.6209762096405029</v>
      </c>
      <c r="E53">
        <f t="shared" si="2"/>
        <v>0.29386382800016009</v>
      </c>
      <c r="I53" s="1" t="str">
        <v>fhnw-schedule-pairb200</v>
      </c>
      <c r="J53" s="5">
        <v>1.2084569931030273</v>
      </c>
      <c r="K53" s="5">
        <v>1.2293009757995605</v>
      </c>
      <c r="L53" s="5">
        <v>1.2318308353424072</v>
      </c>
      <c r="M53" s="5">
        <f>IFERROR(VLOOKUP(I53, instances_gpu_matrix[[Instance]:[cuPDLP]], 2, FALSE), "")</f>
        <v>1.3993852138519287</v>
      </c>
      <c r="N53" s="7">
        <f t="shared" si="3"/>
        <v>-1.7248427387565411E-2</v>
      </c>
      <c r="O53" s="7">
        <f t="shared" si="4"/>
        <v>-1.9341890007489194E-2</v>
      </c>
      <c r="P53" s="7">
        <f t="shared" si="5"/>
        <v>-2.0579659437764712E-3</v>
      </c>
      <c r="Q53" s="7">
        <f t="shared" si="6"/>
        <v>-0.1383584991801883</v>
      </c>
      <c r="R53" s="11">
        <f>IFERROR(VLOOKUP(I53, iterations_cuPDLP_new[[Instance]:[cuPDLP]], 2, FALSE), "")</f>
        <v>251</v>
      </c>
      <c r="S53" s="11">
        <f>IFERROR(VLOOKUP(I53, iterations_gpu[[Instance]:[cuPDLP]], 2, FALSE), "")</f>
        <v>18</v>
      </c>
      <c r="T53" s="11">
        <f>IFERROR(VLOOKUP(I53, iterations_gpu_matrix[[Instance]:[cuPDLP]], 2, FALSE), "")</f>
        <v>19</v>
      </c>
      <c r="U53" s="7" t="str">
        <f t="shared" si="7"/>
        <v/>
      </c>
      <c r="V53" s="7" t="str">
        <f t="shared" si="8"/>
        <v/>
      </c>
      <c r="W53" s="5" t="b">
        <f t="shared" si="9"/>
        <v>1</v>
      </c>
      <c r="AF53">
        <f t="shared" si="0"/>
        <v>11.208456993103027</v>
      </c>
      <c r="AG53">
        <f t="shared" si="1"/>
        <v>11.229300975799561</v>
      </c>
      <c r="AH53">
        <f t="shared" si="10"/>
        <v>11.231830835342407</v>
      </c>
      <c r="AI53">
        <f t="shared" si="11"/>
        <v>11.399385213851929</v>
      </c>
      <c r="AK53">
        <v>166.34277200698853</v>
      </c>
      <c r="AL53">
        <v>168.78544807434082</v>
      </c>
      <c r="AM53">
        <v>248.84223890304565</v>
      </c>
    </row>
    <row r="54" spans="1:39" x14ac:dyDescent="0.45">
      <c r="A54" s="1" t="s">
        <v>54</v>
      </c>
      <c r="B54">
        <v>2.5877048969268799</v>
      </c>
      <c r="C54">
        <v>2.4502460956573486</v>
      </c>
      <c r="D54">
        <v>1.2318308353424072</v>
      </c>
      <c r="E54">
        <f t="shared" si="2"/>
        <v>0.52396780761001327</v>
      </c>
      <c r="I54" s="1" t="str">
        <v>fhnw-schedule-pairb400</v>
      </c>
      <c r="J54" s="5">
        <v>1.721613883972168</v>
      </c>
      <c r="K54" s="5">
        <v>1.708920955657959</v>
      </c>
      <c r="L54" s="5">
        <v>1.4226789474487305</v>
      </c>
      <c r="M54" s="5">
        <f>IFERROR(VLOOKUP(I54, instances_gpu_matrix[[Instance]:[cuPDLP]], 2, FALSE), "")</f>
        <v>1.7903199195861816</v>
      </c>
      <c r="N54" s="7">
        <f t="shared" si="3"/>
        <v>7.3726916542537491E-3</v>
      </c>
      <c r="O54" s="7">
        <f t="shared" si="4"/>
        <v>0.17363645780651138</v>
      </c>
      <c r="P54" s="7">
        <f t="shared" si="5"/>
        <v>0.16749868228927023</v>
      </c>
      <c r="Q54" s="7">
        <f t="shared" si="6"/>
        <v>-4.7631789907382163E-2</v>
      </c>
      <c r="R54" s="11">
        <f>IFERROR(VLOOKUP(I54, iterations_cuPDLP_new[[Instance]:[cuPDLP]], 2, FALSE), "")</f>
        <v>388</v>
      </c>
      <c r="S54" s="11">
        <f>IFERROR(VLOOKUP(I54, iterations_gpu[[Instance]:[cuPDLP]], 2, FALSE), "")</f>
        <v>31</v>
      </c>
      <c r="T54" s="11">
        <f>IFERROR(VLOOKUP(I54, iterations_gpu_matrix[[Instance]:[cuPDLP]], 2, FALSE), "")</f>
        <v>33</v>
      </c>
      <c r="U54" s="7" t="str">
        <f t="shared" si="7"/>
        <v/>
      </c>
      <c r="V54" s="7" t="str">
        <f t="shared" si="8"/>
        <v/>
      </c>
      <c r="W54" s="5" t="b">
        <f t="shared" si="9"/>
        <v>1</v>
      </c>
      <c r="AF54">
        <f t="shared" si="0"/>
        <v>11.721613883972168</v>
      </c>
      <c r="AG54">
        <f t="shared" si="1"/>
        <v>11.708920955657959</v>
      </c>
      <c r="AH54">
        <f t="shared" si="10"/>
        <v>11.42267894744873</v>
      </c>
      <c r="AI54">
        <f t="shared" si="11"/>
        <v>11.790319919586182</v>
      </c>
      <c r="AK54">
        <v>35.702069044113159</v>
      </c>
      <c r="AL54">
        <v>37.543037176132202</v>
      </c>
      <c r="AM54">
        <v>44.356925964355469</v>
      </c>
    </row>
    <row r="55" spans="1:39" x14ac:dyDescent="0.45">
      <c r="A55" s="1" t="s">
        <v>55</v>
      </c>
      <c r="B55">
        <v>600.00145101547241</v>
      </c>
      <c r="C55">
        <v>600.1972599029541</v>
      </c>
      <c r="D55">
        <v>1.4226789474487305</v>
      </c>
      <c r="E55">
        <f t="shared" si="2"/>
        <v>0.99762887415515256</v>
      </c>
      <c r="I55" s="1" t="str">
        <v>fiball</v>
      </c>
      <c r="J55" s="5">
        <v>12.012394905090332</v>
      </c>
      <c r="K55" s="5">
        <v>8.2952609062194824</v>
      </c>
      <c r="L55" s="5">
        <v>5.5652740001678467</v>
      </c>
      <c r="M55" s="5">
        <f>IFERROR(VLOOKUP(I55, instances_gpu_matrix[[Instance]:[cuPDLP]], 2, FALSE), "")</f>
        <v>8.4138400554656982</v>
      </c>
      <c r="N55" s="7">
        <f t="shared" si="3"/>
        <v>0.30944154169421201</v>
      </c>
      <c r="O55" s="7">
        <f t="shared" si="4"/>
        <v>0.53670570738483425</v>
      </c>
      <c r="P55" s="7">
        <f t="shared" si="5"/>
        <v>0.32910199412833319</v>
      </c>
      <c r="Q55" s="7">
        <f t="shared" si="6"/>
        <v>-1.4294806466823668E-2</v>
      </c>
      <c r="R55" s="11">
        <f>IFERROR(VLOOKUP(I55, iterations_cuPDLP_new[[Instance]:[cuPDLP]], 2, FALSE), "")</f>
        <v>3110</v>
      </c>
      <c r="S55" s="11">
        <f>IFERROR(VLOOKUP(I55, iterations_gpu[[Instance]:[cuPDLP]], 2, FALSE), "")</f>
        <v>1750</v>
      </c>
      <c r="T55" s="11">
        <f>IFERROR(VLOOKUP(I55, iterations_gpu_matrix[[Instance]:[cuPDLP]], 2, FALSE), "")</f>
        <v>2589</v>
      </c>
      <c r="U55" s="7">
        <f t="shared" si="7"/>
        <v>0.43729903536977494</v>
      </c>
      <c r="V55" s="7">
        <f t="shared" si="8"/>
        <v>0.16752411575562701</v>
      </c>
      <c r="W55" s="5" t="b">
        <f t="shared" si="9"/>
        <v>1</v>
      </c>
      <c r="AF55">
        <f t="shared" si="0"/>
        <v>22.012394905090332</v>
      </c>
      <c r="AG55">
        <f t="shared" si="1"/>
        <v>18.295260906219482</v>
      </c>
      <c r="AH55">
        <f t="shared" si="10"/>
        <v>15.565274000167847</v>
      </c>
      <c r="AI55">
        <f t="shared" si="11"/>
        <v>18.413840055465698</v>
      </c>
      <c r="AK55">
        <v>33.801908016204834</v>
      </c>
      <c r="AL55">
        <v>33.687546968460083</v>
      </c>
      <c r="AM55">
        <v>30.975118160247803</v>
      </c>
    </row>
    <row r="56" spans="1:39" x14ac:dyDescent="0.45">
      <c r="A56" s="1" t="s">
        <v>56</v>
      </c>
      <c r="B56">
        <v>600.00377488136292</v>
      </c>
      <c r="C56">
        <v>600.00113010406494</v>
      </c>
      <c r="D56">
        <v>5.5652740001678467</v>
      </c>
      <c r="E56">
        <f t="shared" si="2"/>
        <v>0.99072460168893395</v>
      </c>
      <c r="I56" s="1" t="str">
        <v>genus-sym-g62-2</v>
      </c>
      <c r="J56" s="5">
        <v>0.66427111625671387</v>
      </c>
      <c r="K56" s="5">
        <v>0.66234087944030762</v>
      </c>
      <c r="L56" s="5">
        <v>1.4784798622131348</v>
      </c>
      <c r="M56" s="5">
        <f>IFERROR(VLOOKUP(I56, instances_gpu_matrix[[Instance]:[cuPDLP]], 2, FALSE), "")</f>
        <v>1.5813238620758057</v>
      </c>
      <c r="N56" s="7">
        <f t="shared" si="3"/>
        <v>2.9057966983172148E-3</v>
      </c>
      <c r="O56" s="7">
        <f t="shared" si="4"/>
        <v>-1.225717521099867</v>
      </c>
      <c r="P56" s="7">
        <f t="shared" si="5"/>
        <v>-1.2322038516820557</v>
      </c>
      <c r="Q56" s="7">
        <f t="shared" si="6"/>
        <v>-1.3874773717908799</v>
      </c>
      <c r="R56" s="11">
        <f>IFERROR(VLOOKUP(I56, iterations_cuPDLP_new[[Instance]:[cuPDLP]], 2, FALSE), "")</f>
        <v>136</v>
      </c>
      <c r="S56" s="11">
        <f>IFERROR(VLOOKUP(I56, iterations_gpu[[Instance]:[cuPDLP]], 2, FALSE), "")</f>
        <v>74</v>
      </c>
      <c r="T56" s="11">
        <f>IFERROR(VLOOKUP(I56, iterations_gpu_matrix[[Instance]:[cuPDLP]], 2, FALSE), "")</f>
        <v>91</v>
      </c>
      <c r="U56" s="7" t="str">
        <f t="shared" si="7"/>
        <v/>
      </c>
      <c r="V56" s="7" t="str">
        <f t="shared" si="8"/>
        <v/>
      </c>
      <c r="W56" s="5" t="b">
        <f t="shared" si="9"/>
        <v>1</v>
      </c>
      <c r="AF56">
        <f t="shared" si="0"/>
        <v>10.664271116256714</v>
      </c>
      <c r="AG56">
        <f t="shared" si="1"/>
        <v>10.662340879440308</v>
      </c>
      <c r="AH56">
        <f t="shared" si="10"/>
        <v>11.478479862213135</v>
      </c>
      <c r="AI56">
        <f t="shared" si="11"/>
        <v>11.581323862075806</v>
      </c>
      <c r="AK56">
        <v>577.31320285797119</v>
      </c>
      <c r="AL56">
        <v>584.04647612571716</v>
      </c>
      <c r="AM56">
        <v>610.00258088111877</v>
      </c>
    </row>
    <row r="57" spans="1:39" x14ac:dyDescent="0.45">
      <c r="A57" s="1" t="s">
        <v>57</v>
      </c>
      <c r="B57">
        <v>463.83211898803711</v>
      </c>
      <c r="C57">
        <v>469.18234705924988</v>
      </c>
      <c r="D57">
        <v>1.4784798622131348</v>
      </c>
      <c r="E57">
        <f t="shared" si="2"/>
        <v>0.99681246769749621</v>
      </c>
      <c r="I57" s="1" t="str">
        <v>ger50-17-trans-dfn-3t</v>
      </c>
      <c r="J57" s="5">
        <v>389.08568596839905</v>
      </c>
      <c r="K57" s="5">
        <v>391.68515110015869</v>
      </c>
      <c r="L57" s="5">
        <v>493.86841797828674</v>
      </c>
      <c r="M57" s="5">
        <f>IFERROR(VLOOKUP(I57, instances_gpu_matrix[[Instance]:[cuPDLP]], 2, FALSE), "")</f>
        <v>600.00722408294678</v>
      </c>
      <c r="N57" s="7">
        <f t="shared" si="3"/>
        <v>-6.6809580138878924E-3</v>
      </c>
      <c r="O57" s="7">
        <f t="shared" si="4"/>
        <v>-0.2693050291713841</v>
      </c>
      <c r="P57" s="7">
        <f t="shared" si="5"/>
        <v>-0.26088113524630024</v>
      </c>
      <c r="Q57" s="7">
        <f t="shared" si="6"/>
        <v>-0.53186104297713743</v>
      </c>
      <c r="R57" s="11">
        <f>IFERROR(VLOOKUP(I57, iterations_cuPDLP_new[[Instance]:[cuPDLP]], 2, FALSE), "")</f>
        <v>56053</v>
      </c>
      <c r="S57" s="11">
        <f>IFERROR(VLOOKUP(I57, iterations_gpu[[Instance]:[cuPDLP]], 2, FALSE), "")</f>
        <v>71187</v>
      </c>
      <c r="T57" s="11">
        <f>IFERROR(VLOOKUP(I57, iterations_gpu_matrix[[Instance]:[cuPDLP]], 2, FALSE), "")</f>
        <v>85332</v>
      </c>
      <c r="U57" s="7">
        <f t="shared" si="7"/>
        <v>-0.26999446951991862</v>
      </c>
      <c r="V57" s="7">
        <f t="shared" si="8"/>
        <v>-0.52234492355449302</v>
      </c>
      <c r="W57" s="5" t="b">
        <f t="shared" si="9"/>
        <v>1</v>
      </c>
      <c r="AF57">
        <f t="shared" si="0"/>
        <v>399.08568596839905</v>
      </c>
      <c r="AG57">
        <f t="shared" si="1"/>
        <v>401.68515110015869</v>
      </c>
      <c r="AH57">
        <f t="shared" si="10"/>
        <v>503.86841797828674</v>
      </c>
      <c r="AI57">
        <f t="shared" si="11"/>
        <v>610.00722408294678</v>
      </c>
      <c r="AK57">
        <v>255.18084979057312</v>
      </c>
      <c r="AL57">
        <v>259.21730399131775</v>
      </c>
      <c r="AM57">
        <v>297.92463684082031</v>
      </c>
    </row>
    <row r="58" spans="1:39" hidden="1" x14ac:dyDescent="0.45">
      <c r="A58" s="1" t="s">
        <v>58</v>
      </c>
      <c r="B58">
        <v>0.58112287521362305</v>
      </c>
      <c r="C58">
        <v>0.87744498252868652</v>
      </c>
      <c r="D58">
        <v>493.86841797828674</v>
      </c>
      <c r="E58">
        <f t="shared" si="2"/>
        <v>-848.85196598350865</v>
      </c>
      <c r="I58" s="1" t="str">
        <v>ger50-17-trans-pop-3t</v>
      </c>
      <c r="J58" s="5">
        <v>600.00265312194824</v>
      </c>
      <c r="K58" s="5">
        <v>600.00420498847961</v>
      </c>
      <c r="L58" s="5">
        <v>449.2940411567688</v>
      </c>
      <c r="M58" s="5">
        <f>IFERROR(VLOOKUP(I58, instances_gpu_matrix[[Instance]:[cuPDLP]], 2, FALSE), "")</f>
        <v>600.00106596946716</v>
      </c>
      <c r="N58" s="7">
        <f t="shared" si="3"/>
        <v>0</v>
      </c>
      <c r="O58" s="7">
        <f t="shared" si="4"/>
        <v>0</v>
      </c>
      <c r="P58" s="7">
        <f t="shared" si="5"/>
        <v>0.25118184602490334</v>
      </c>
      <c r="Q58" s="7">
        <f t="shared" si="6"/>
        <v>0</v>
      </c>
      <c r="R58" s="11">
        <f>IFERROR(VLOOKUP(I58, iterations_cuPDLP_new[[Instance]:[cuPDLP]], 2, FALSE), "")</f>
        <v>85395</v>
      </c>
      <c r="S58" s="11">
        <f>IFERROR(VLOOKUP(I58, iterations_gpu[[Instance]:[cuPDLP]], 2, FALSE), "")</f>
        <v>64817</v>
      </c>
      <c r="T58" s="11">
        <f>IFERROR(VLOOKUP(I58, iterations_gpu_matrix[[Instance]:[cuPDLP]], 2, FALSE), "")</f>
        <v>85259</v>
      </c>
      <c r="U58" s="7">
        <f t="shared" si="7"/>
        <v>0.2409742959189648</v>
      </c>
      <c r="V58" s="7">
        <f t="shared" si="8"/>
        <v>1.5925990983078635E-3</v>
      </c>
      <c r="W58" s="5" t="b">
        <f t="shared" si="9"/>
        <v>0</v>
      </c>
      <c r="AF58">
        <f t="shared" si="0"/>
        <v>1</v>
      </c>
      <c r="AG58">
        <f t="shared" si="1"/>
        <v>1</v>
      </c>
      <c r="AH58">
        <f t="shared" si="10"/>
        <v>1</v>
      </c>
      <c r="AI58">
        <f t="shared" si="11"/>
        <v>1</v>
      </c>
      <c r="AK58">
        <v>24.869927883148193</v>
      </c>
      <c r="AL58">
        <v>24.862200975418091</v>
      </c>
      <c r="AM58">
        <v>42.095668077468872</v>
      </c>
    </row>
    <row r="59" spans="1:39" hidden="1" x14ac:dyDescent="0.45">
      <c r="A59" s="1" t="s">
        <v>59</v>
      </c>
      <c r="B59">
        <v>0.87041592597961426</v>
      </c>
      <c r="C59">
        <v>0.89199399948120117</v>
      </c>
      <c r="D59">
        <v>449.2940411567688</v>
      </c>
      <c r="E59">
        <f t="shared" si="2"/>
        <v>-515.18315766810952</v>
      </c>
      <c r="I59" s="1" t="str">
        <v>germanrr</v>
      </c>
      <c r="J59" s="5">
        <v>600.00560998916626</v>
      </c>
      <c r="K59" s="5">
        <v>600.00456309318542</v>
      </c>
      <c r="L59" s="5">
        <v>600.00816679000854</v>
      </c>
      <c r="M59" s="5">
        <f>IFERROR(VLOOKUP(I59, instances_gpu_matrix[[Instance]:[cuPDLP]], 2, FALSE), "")</f>
        <v>600.00462198257446</v>
      </c>
      <c r="N59" s="7">
        <f t="shared" si="3"/>
        <v>0</v>
      </c>
      <c r="O59" s="7">
        <f t="shared" si="4"/>
        <v>0</v>
      </c>
      <c r="P59" s="7">
        <f t="shared" si="5"/>
        <v>0</v>
      </c>
      <c r="Q59" s="7">
        <f t="shared" si="6"/>
        <v>0</v>
      </c>
      <c r="R59" s="11">
        <f>IFERROR(VLOOKUP(I59, iterations_cuPDLP_new[[Instance]:[cuPDLP]], 2, FALSE), "")</f>
        <v>81342</v>
      </c>
      <c r="S59" s="11">
        <f>IFERROR(VLOOKUP(I59, iterations_gpu[[Instance]:[cuPDLP]], 2, FALSE), "")</f>
        <v>81133</v>
      </c>
      <c r="T59" s="11">
        <f>IFERROR(VLOOKUP(I59, iterations_gpu_matrix[[Instance]:[cuPDLP]], 2, FALSE), "")</f>
        <v>79368</v>
      </c>
      <c r="U59" s="7" t="str">
        <f t="shared" si="7"/>
        <v/>
      </c>
      <c r="V59" s="7" t="str">
        <f t="shared" si="8"/>
        <v/>
      </c>
      <c r="W59" s="5" t="b">
        <f t="shared" si="9"/>
        <v>0</v>
      </c>
      <c r="AF59">
        <f t="shared" si="0"/>
        <v>1</v>
      </c>
      <c r="AG59">
        <f t="shared" si="1"/>
        <v>1</v>
      </c>
      <c r="AH59">
        <f t="shared" si="10"/>
        <v>1</v>
      </c>
      <c r="AI59">
        <f t="shared" si="11"/>
        <v>1</v>
      </c>
      <c r="AK59">
        <v>16.738913059234619</v>
      </c>
      <c r="AL59">
        <v>16.770189046859741</v>
      </c>
      <c r="AM59">
        <v>16.298287868499756</v>
      </c>
    </row>
    <row r="60" spans="1:39" x14ac:dyDescent="0.45">
      <c r="A60" s="1" t="s">
        <v>60</v>
      </c>
      <c r="B60">
        <v>1.2084569931030273</v>
      </c>
      <c r="C60">
        <v>1.2293009757995605</v>
      </c>
      <c r="D60">
        <v>600.00816679000854</v>
      </c>
      <c r="E60">
        <f t="shared" si="2"/>
        <v>-495.50767070272951</v>
      </c>
      <c r="I60" s="1" t="str">
        <v>gfd-schedulen180f7d50m30k18</v>
      </c>
      <c r="J60" s="5">
        <v>49.428736209869385</v>
      </c>
      <c r="K60" s="5">
        <v>48.664314985275269</v>
      </c>
      <c r="L60" s="5">
        <v>39.689172029495239</v>
      </c>
      <c r="M60" s="5">
        <f>IFERROR(VLOOKUP(I60, instances_gpu_matrix[[Instance]:[cuPDLP]], 2, FALSE), "")</f>
        <v>44.435354948043823</v>
      </c>
      <c r="N60" s="7">
        <f t="shared" si="3"/>
        <v>1.5465117727235862E-2</v>
      </c>
      <c r="O60" s="7">
        <f t="shared" si="4"/>
        <v>0.19704254907552049</v>
      </c>
      <c r="P60" s="7">
        <f t="shared" si="5"/>
        <v>0.18442965771727612</v>
      </c>
      <c r="Q60" s="7">
        <f t="shared" si="6"/>
        <v>8.6900638352990972E-2</v>
      </c>
      <c r="R60" s="11">
        <f>IFERROR(VLOOKUP(I60, iterations_cuPDLP_new[[Instance]:[cuPDLP]], 2, FALSE), "")</f>
        <v>9582</v>
      </c>
      <c r="S60" s="11">
        <f>IFERROR(VLOOKUP(I60, iterations_gpu[[Instance]:[cuPDLP]], 2, FALSE), "")</f>
        <v>8939</v>
      </c>
      <c r="T60" s="11">
        <f>IFERROR(VLOOKUP(I60, iterations_gpu_matrix[[Instance]:[cuPDLP]], 2, FALSE), "")</f>
        <v>8193</v>
      </c>
      <c r="U60" s="7">
        <f t="shared" si="7"/>
        <v>6.7104988520141934E-2</v>
      </c>
      <c r="V60" s="7">
        <f t="shared" si="8"/>
        <v>0.14495929868503443</v>
      </c>
      <c r="W60" s="5" t="b">
        <f t="shared" si="9"/>
        <v>1</v>
      </c>
      <c r="AF60">
        <f t="shared" si="0"/>
        <v>59.428736209869385</v>
      </c>
      <c r="AG60">
        <f t="shared" si="1"/>
        <v>58.664314985275269</v>
      </c>
      <c r="AH60">
        <f t="shared" si="10"/>
        <v>49.689172029495239</v>
      </c>
      <c r="AI60">
        <f t="shared" si="11"/>
        <v>54.435354948043823</v>
      </c>
      <c r="AK60">
        <v>46.128306150436401</v>
      </c>
      <c r="AL60">
        <v>47.486289024353027</v>
      </c>
      <c r="AM60">
        <v>610.00279688835144</v>
      </c>
    </row>
    <row r="61" spans="1:39" hidden="1" x14ac:dyDescent="0.45">
      <c r="A61" s="1" t="s">
        <v>61</v>
      </c>
      <c r="B61">
        <v>1.721613883972168</v>
      </c>
      <c r="C61">
        <v>1.708920955657959</v>
      </c>
      <c r="D61">
        <v>39.689172029495239</v>
      </c>
      <c r="E61">
        <f t="shared" si="2"/>
        <v>-22.053468840482971</v>
      </c>
      <c r="I61" s="1" t="str">
        <v>gmut-76-40</v>
      </c>
      <c r="J61" s="5">
        <v>600.00192093849182</v>
      </c>
      <c r="K61" s="5">
        <v>600.0045759677887</v>
      </c>
      <c r="L61" s="5">
        <v>600.00293207168579</v>
      </c>
      <c r="M61" s="5">
        <f>IFERROR(VLOOKUP(I61, instances_gpu_matrix[[Instance]:[cuPDLP]], 2, FALSE), "")</f>
        <v>600.00562500953674</v>
      </c>
      <c r="N61" s="7">
        <f t="shared" si="3"/>
        <v>0</v>
      </c>
      <c r="O61" s="7">
        <f t="shared" si="4"/>
        <v>0</v>
      </c>
      <c r="P61" s="7">
        <f t="shared" si="5"/>
        <v>0</v>
      </c>
      <c r="Q61" s="7">
        <f t="shared" si="6"/>
        <v>0</v>
      </c>
      <c r="R61" s="11">
        <f>IFERROR(VLOOKUP(I61, iterations_cuPDLP_new[[Instance]:[cuPDLP]], 2, FALSE), "")</f>
        <v>81576</v>
      </c>
      <c r="S61" s="11">
        <f>IFERROR(VLOOKUP(I61, iterations_gpu[[Instance]:[cuPDLP]], 2, FALSE), "")</f>
        <v>76368</v>
      </c>
      <c r="T61" s="11">
        <f>IFERROR(VLOOKUP(I61, iterations_gpu_matrix[[Instance]:[cuPDLP]], 2, FALSE), "")</f>
        <v>81993</v>
      </c>
      <c r="U61" s="7" t="str">
        <f t="shared" si="7"/>
        <v/>
      </c>
      <c r="V61" s="7" t="str">
        <f t="shared" si="8"/>
        <v/>
      </c>
      <c r="W61" s="5" t="b">
        <f t="shared" si="9"/>
        <v>0</v>
      </c>
      <c r="AF61">
        <f t="shared" si="0"/>
        <v>1</v>
      </c>
      <c r="AG61">
        <f t="shared" si="1"/>
        <v>1</v>
      </c>
      <c r="AH61">
        <f t="shared" si="10"/>
        <v>1</v>
      </c>
      <c r="AI61">
        <f t="shared" si="11"/>
        <v>1</v>
      </c>
      <c r="AK61">
        <v>51.936909914016724</v>
      </c>
      <c r="AL61">
        <v>53.320418119430542</v>
      </c>
      <c r="AM61">
        <v>28.603318214416504</v>
      </c>
    </row>
    <row r="62" spans="1:39" hidden="1" x14ac:dyDescent="0.45">
      <c r="A62" s="1" t="s">
        <v>62</v>
      </c>
      <c r="B62">
        <v>12.012394905090332</v>
      </c>
      <c r="C62">
        <v>8.2952609062194824</v>
      </c>
      <c r="D62">
        <v>600.00293207168579</v>
      </c>
      <c r="E62">
        <f t="shared" si="2"/>
        <v>-48.948651939292354</v>
      </c>
      <c r="I62" s="1" t="str">
        <v>gmut-76-50</v>
      </c>
      <c r="J62" s="5">
        <v>600.00196218490601</v>
      </c>
      <c r="K62" s="5">
        <v>600.00322699546814</v>
      </c>
      <c r="L62" s="5">
        <v>600.00056004524231</v>
      </c>
      <c r="M62" s="5">
        <f>IFERROR(VLOOKUP(I62, instances_gpu_matrix[[Instance]:[cuPDLP]], 2, FALSE), "")</f>
        <v>600.00025010108948</v>
      </c>
      <c r="N62" s="7">
        <f t="shared" si="3"/>
        <v>0</v>
      </c>
      <c r="O62" s="7">
        <f t="shared" si="4"/>
        <v>0</v>
      </c>
      <c r="P62" s="7">
        <f t="shared" si="5"/>
        <v>0</v>
      </c>
      <c r="Q62" s="7">
        <f t="shared" si="6"/>
        <v>0</v>
      </c>
      <c r="R62" s="11">
        <f>IFERROR(VLOOKUP(I62, iterations_cuPDLP_new[[Instance]:[cuPDLP]], 2, FALSE), "")</f>
        <v>80455</v>
      </c>
      <c r="S62" s="11">
        <f>IFERROR(VLOOKUP(I62, iterations_gpu[[Instance]:[cuPDLP]], 2, FALSE), "")</f>
        <v>79607</v>
      </c>
      <c r="T62" s="11">
        <f>IFERROR(VLOOKUP(I62, iterations_gpu_matrix[[Instance]:[cuPDLP]], 2, FALSE), "")</f>
        <v>81133</v>
      </c>
      <c r="U62" s="7" t="str">
        <f t="shared" si="7"/>
        <v/>
      </c>
      <c r="V62" s="7" t="str">
        <f t="shared" si="8"/>
        <v/>
      </c>
      <c r="W62" s="5" t="b">
        <f t="shared" si="9"/>
        <v>0</v>
      </c>
      <c r="AF62">
        <f t="shared" si="0"/>
        <v>1</v>
      </c>
      <c r="AG62">
        <f t="shared" si="1"/>
        <v>1</v>
      </c>
      <c r="AH62">
        <f t="shared" si="10"/>
        <v>1</v>
      </c>
      <c r="AI62">
        <f t="shared" si="11"/>
        <v>1</v>
      </c>
      <c r="AK62">
        <v>15.6803879737854</v>
      </c>
      <c r="AL62">
        <v>15.667380094528198</v>
      </c>
      <c r="AM62">
        <v>19.081043004989624</v>
      </c>
    </row>
    <row r="63" spans="1:39" x14ac:dyDescent="0.45">
      <c r="A63" s="1" t="s">
        <v>63</v>
      </c>
      <c r="B63">
        <v>0.66427111625671387</v>
      </c>
      <c r="C63">
        <v>0.66234087944030762</v>
      </c>
      <c r="D63">
        <v>600.00056004524231</v>
      </c>
      <c r="E63">
        <f t="shared" si="2"/>
        <v>-902.24649884877192</v>
      </c>
      <c r="I63" s="1" t="str">
        <v>graph20-80-1rand</v>
      </c>
      <c r="J63" s="5">
        <v>1.5358788967132568</v>
      </c>
      <c r="K63" s="5">
        <v>1.5710430145263672</v>
      </c>
      <c r="L63" s="5">
        <v>3.4722080230712891</v>
      </c>
      <c r="M63" s="5">
        <f>IFERROR(VLOOKUP(I63, instances_gpu_matrix[[Instance]:[cuPDLP]], 2, FALSE), "")</f>
        <v>3.0208899974822998</v>
      </c>
      <c r="N63" s="7">
        <f t="shared" si="3"/>
        <v>-2.2895110993686223E-2</v>
      </c>
      <c r="O63" s="7">
        <f t="shared" si="4"/>
        <v>-1.2607303417617945</v>
      </c>
      <c r="P63" s="7">
        <f t="shared" si="5"/>
        <v>-1.2101291886766568</v>
      </c>
      <c r="Q63" s="7">
        <f t="shared" si="6"/>
        <v>-0.9228563250975198</v>
      </c>
      <c r="R63" s="11">
        <f>IFERROR(VLOOKUP(I63, iterations_cuPDLP_new[[Instance]:[cuPDLP]], 2, FALSE), "")</f>
        <v>311</v>
      </c>
      <c r="S63" s="11">
        <f>IFERROR(VLOOKUP(I63, iterations_gpu[[Instance]:[cuPDLP]], 2, FALSE), "")</f>
        <v>380</v>
      </c>
      <c r="T63" s="11">
        <f>IFERROR(VLOOKUP(I63, iterations_gpu_matrix[[Instance]:[cuPDLP]], 2, FALSE), "")</f>
        <v>325</v>
      </c>
      <c r="U63" s="7" t="str">
        <f t="shared" si="7"/>
        <v/>
      </c>
      <c r="V63" s="7" t="str">
        <f t="shared" si="8"/>
        <v/>
      </c>
      <c r="W63" s="5" t="b">
        <f t="shared" si="9"/>
        <v>1</v>
      </c>
      <c r="AF63">
        <f t="shared" si="0"/>
        <v>11.535878896713257</v>
      </c>
      <c r="AG63">
        <f t="shared" si="1"/>
        <v>11.571043014526367</v>
      </c>
      <c r="AH63">
        <f t="shared" si="10"/>
        <v>13.472208023071289</v>
      </c>
      <c r="AI63">
        <f t="shared" si="11"/>
        <v>13.0208899974823</v>
      </c>
      <c r="AK63">
        <v>20.336629867553711</v>
      </c>
      <c r="AL63">
        <v>20.150254964828491</v>
      </c>
      <c r="AM63">
        <v>24.99409008026123</v>
      </c>
    </row>
    <row r="64" spans="1:39" x14ac:dyDescent="0.45">
      <c r="A64" s="1" t="s">
        <v>64</v>
      </c>
      <c r="B64">
        <v>389.08568596839905</v>
      </c>
      <c r="C64">
        <v>391.68515110015869</v>
      </c>
      <c r="D64">
        <v>3.4722080230712891</v>
      </c>
      <c r="E64">
        <f t="shared" si="2"/>
        <v>0.99107598108003059</v>
      </c>
      <c r="I64" s="1" t="str">
        <v>graph40-20-1rand</v>
      </c>
      <c r="J64" s="5">
        <v>1.5052931308746338</v>
      </c>
      <c r="K64" s="5">
        <v>1.5004231929779053</v>
      </c>
      <c r="L64" s="5">
        <v>2.8845419883728027</v>
      </c>
      <c r="M64" s="5">
        <f>IFERROR(VLOOKUP(I64, instances_gpu_matrix[[Instance]:[cuPDLP]], 2, FALSE), "")</f>
        <v>2.6458308696746826</v>
      </c>
      <c r="N64" s="7">
        <f t="shared" si="3"/>
        <v>3.2352090080281521E-3</v>
      </c>
      <c r="O64" s="7">
        <f t="shared" si="4"/>
        <v>-0.91626596123292725</v>
      </c>
      <c r="P64" s="7">
        <f t="shared" si="5"/>
        <v>-0.92248560397671719</v>
      </c>
      <c r="Q64" s="7">
        <f t="shared" si="6"/>
        <v>-0.76338974367856516</v>
      </c>
      <c r="R64" s="11">
        <f>IFERROR(VLOOKUP(I64, iterations_cuPDLP_new[[Instance]:[cuPDLP]], 2, FALSE), "")</f>
        <v>305</v>
      </c>
      <c r="S64" s="11">
        <f>IFERROR(VLOOKUP(I64, iterations_gpu[[Instance]:[cuPDLP]], 2, FALSE), "")</f>
        <v>275</v>
      </c>
      <c r="T64" s="11">
        <f>IFERROR(VLOOKUP(I64, iterations_gpu_matrix[[Instance]:[cuPDLP]], 2, FALSE), "")</f>
        <v>219</v>
      </c>
      <c r="U64" s="7" t="str">
        <f t="shared" si="7"/>
        <v/>
      </c>
      <c r="V64" s="7" t="str">
        <f t="shared" si="8"/>
        <v/>
      </c>
      <c r="W64" s="5" t="b">
        <f t="shared" si="9"/>
        <v>1</v>
      </c>
      <c r="AF64">
        <f t="shared" si="0"/>
        <v>11.505293130874634</v>
      </c>
      <c r="AG64">
        <f t="shared" si="1"/>
        <v>11.500423192977905</v>
      </c>
      <c r="AH64">
        <f t="shared" si="10"/>
        <v>12.884541988372803</v>
      </c>
      <c r="AI64">
        <f t="shared" si="11"/>
        <v>12.645830869674683</v>
      </c>
      <c r="AK64">
        <v>29.855943202972412</v>
      </c>
      <c r="AL64">
        <v>29.947128057479858</v>
      </c>
      <c r="AM64">
        <v>34.916119813919067</v>
      </c>
    </row>
    <row r="65" spans="1:39" x14ac:dyDescent="0.45">
      <c r="A65" s="1" t="s">
        <v>65</v>
      </c>
      <c r="B65">
        <v>600.00265312194824</v>
      </c>
      <c r="C65">
        <v>600.00420498847961</v>
      </c>
      <c r="D65">
        <v>2.8845419883728027</v>
      </c>
      <c r="E65">
        <f t="shared" si="2"/>
        <v>0.9951924512777337</v>
      </c>
      <c r="I65" s="1" t="str">
        <v>graph40-40-1rand</v>
      </c>
      <c r="J65" s="5">
        <v>2.0306601524353027</v>
      </c>
      <c r="K65" s="5">
        <v>2.0772700309753418</v>
      </c>
      <c r="L65" s="5">
        <v>3.3326249122619629</v>
      </c>
      <c r="M65" s="5">
        <f>IFERROR(VLOOKUP(I65, instances_gpu_matrix[[Instance]:[cuPDLP]], 2, FALSE), "")</f>
        <v>4.6618931293487549</v>
      </c>
      <c r="N65" s="7">
        <f t="shared" si="3"/>
        <v>-2.295306700342812E-2</v>
      </c>
      <c r="O65" s="7">
        <f t="shared" si="4"/>
        <v>-0.64115344867788804</v>
      </c>
      <c r="P65" s="7">
        <f t="shared" si="5"/>
        <v>-0.60432917365933092</v>
      </c>
      <c r="Q65" s="7">
        <f t="shared" si="6"/>
        <v>-1.2442403057053943</v>
      </c>
      <c r="R65" s="11">
        <f>IFERROR(VLOOKUP(I65, iterations_cuPDLP_new[[Instance]:[cuPDLP]], 2, FALSE), "")</f>
        <v>399</v>
      </c>
      <c r="S65" s="11">
        <f>IFERROR(VLOOKUP(I65, iterations_gpu[[Instance]:[cuPDLP]], 2, FALSE), "")</f>
        <v>410</v>
      </c>
      <c r="T65" s="11">
        <f>IFERROR(VLOOKUP(I65, iterations_gpu_matrix[[Instance]:[cuPDLP]], 2, FALSE), "")</f>
        <v>398</v>
      </c>
      <c r="U65" s="7" t="str">
        <f t="shared" si="7"/>
        <v/>
      </c>
      <c r="V65" s="7" t="str">
        <f t="shared" si="8"/>
        <v/>
      </c>
      <c r="W65" s="5" t="b">
        <f t="shared" si="9"/>
        <v>1</v>
      </c>
      <c r="AF65">
        <f t="shared" si="0"/>
        <v>12.030660152435303</v>
      </c>
      <c r="AG65">
        <f t="shared" si="1"/>
        <v>12.077270030975342</v>
      </c>
      <c r="AH65">
        <f t="shared" si="10"/>
        <v>13.332624912261963</v>
      </c>
      <c r="AI65">
        <f t="shared" si="11"/>
        <v>14.661893129348755</v>
      </c>
      <c r="AK65">
        <v>114.2501540184021</v>
      </c>
      <c r="AL65">
        <v>115.97600603103638</v>
      </c>
      <c r="AM65">
        <v>22.919261932373047</v>
      </c>
    </row>
    <row r="66" spans="1:39" x14ac:dyDescent="0.45">
      <c r="A66" s="1" t="s">
        <v>66</v>
      </c>
      <c r="B66">
        <v>600.00560998916626</v>
      </c>
      <c r="C66">
        <v>600.00456309318542</v>
      </c>
      <c r="D66">
        <v>3.3326249122619629</v>
      </c>
      <c r="E66">
        <f t="shared" si="2"/>
        <v>0.99444567707904907</v>
      </c>
      <c r="I66" s="1" t="str">
        <v>graph40-80-1rand</v>
      </c>
      <c r="J66" s="5">
        <v>3.601356029510498</v>
      </c>
      <c r="K66" s="5">
        <v>3.5973680019378662</v>
      </c>
      <c r="L66" s="5">
        <v>7.7443039417266846</v>
      </c>
      <c r="M66" s="5">
        <f>IFERROR(VLOOKUP(I66, instances_gpu_matrix[[Instance]:[cuPDLP]], 2, FALSE), "")</f>
        <v>9.5219571590423584</v>
      </c>
      <c r="N66" s="7">
        <f t="shared" si="3"/>
        <v>1.1073683190311774E-3</v>
      </c>
      <c r="O66" s="7">
        <f t="shared" si="4"/>
        <v>-1.1503855431864376</v>
      </c>
      <c r="P66" s="7">
        <f t="shared" si="5"/>
        <v>-1.1527694518756229</v>
      </c>
      <c r="Q66" s="7">
        <f t="shared" si="6"/>
        <v>-1.6469232933391789</v>
      </c>
      <c r="R66" s="11">
        <f>IFERROR(VLOOKUP(I66, iterations_cuPDLP_new[[Instance]:[cuPDLP]], 2, FALSE), "")</f>
        <v>696</v>
      </c>
      <c r="S66" s="11">
        <f>IFERROR(VLOOKUP(I66, iterations_gpu[[Instance]:[cuPDLP]], 2, FALSE), "")</f>
        <v>794</v>
      </c>
      <c r="T66" s="11">
        <f>IFERROR(VLOOKUP(I66, iterations_gpu_matrix[[Instance]:[cuPDLP]], 2, FALSE), "")</f>
        <v>786</v>
      </c>
      <c r="U66" s="7" t="str">
        <f t="shared" si="7"/>
        <v/>
      </c>
      <c r="V66" s="7">
        <f t="shared" si="8"/>
        <v>-0.12931034482758622</v>
      </c>
      <c r="W66" s="5" t="b">
        <f t="shared" si="9"/>
        <v>1</v>
      </c>
      <c r="AF66">
        <f t="shared" si="0"/>
        <v>13.601356029510498</v>
      </c>
      <c r="AG66">
        <f t="shared" si="1"/>
        <v>13.597368001937866</v>
      </c>
      <c r="AH66">
        <f t="shared" si="10"/>
        <v>17.744303941726685</v>
      </c>
      <c r="AI66">
        <f t="shared" si="11"/>
        <v>19.521957159042358</v>
      </c>
      <c r="AK66">
        <v>11.58268404006958</v>
      </c>
      <c r="AL66">
        <v>11.596695899963379</v>
      </c>
      <c r="AM66">
        <v>11.58175802230835</v>
      </c>
    </row>
    <row r="67" spans="1:39" x14ac:dyDescent="0.45">
      <c r="A67" s="1" t="s">
        <v>67</v>
      </c>
      <c r="B67">
        <v>49.428736209869385</v>
      </c>
      <c r="C67">
        <v>48.664314985275269</v>
      </c>
      <c r="D67">
        <v>7.7443039417266846</v>
      </c>
      <c r="E67">
        <f t="shared" si="2"/>
        <v>0.8433238529740037</v>
      </c>
      <c r="I67" s="1" t="str">
        <v>graphdraw-opmanager</v>
      </c>
      <c r="J67" s="5">
        <v>2.116379976272583</v>
      </c>
      <c r="K67" s="5">
        <v>2.1622049808502197</v>
      </c>
      <c r="L67" s="5">
        <v>2.4669651985168457</v>
      </c>
      <c r="M67" s="5">
        <f>IFERROR(VLOOKUP(I67, instances_gpu_matrix[[Instance]:[cuPDLP]], 2, FALSE), "")</f>
        <v>2.327653169631958</v>
      </c>
      <c r="N67" s="7">
        <f t="shared" si="3"/>
        <v>-2.1652541174739692E-2</v>
      </c>
      <c r="O67" s="7">
        <f t="shared" si="4"/>
        <v>-0.16565325044405374</v>
      </c>
      <c r="P67" s="7">
        <f t="shared" si="5"/>
        <v>-0.14094880937088053</v>
      </c>
      <c r="Q67" s="7">
        <f t="shared" si="6"/>
        <v>-7.6518271970995519E-2</v>
      </c>
      <c r="R67" s="11">
        <f>IFERROR(VLOOKUP(I67, iterations_cuPDLP_new[[Instance]:[cuPDLP]], 2, FALSE), "")</f>
        <v>427</v>
      </c>
      <c r="S67" s="11">
        <f>IFERROR(VLOOKUP(I67, iterations_gpu[[Instance]:[cuPDLP]], 2, FALSE), "")</f>
        <v>427</v>
      </c>
      <c r="T67" s="11">
        <f>IFERROR(VLOOKUP(I67, iterations_gpu_matrix[[Instance]:[cuPDLP]], 2, FALSE), "")</f>
        <v>427</v>
      </c>
      <c r="U67" s="7" t="str">
        <f t="shared" si="7"/>
        <v/>
      </c>
      <c r="V67" s="7" t="str">
        <f t="shared" si="8"/>
        <v/>
      </c>
      <c r="W67" s="5" t="b">
        <f t="shared" si="9"/>
        <v>1</v>
      </c>
      <c r="AF67">
        <f t="shared" ref="AF67:AF130" si="12">IF(AND(J67&lt;600, K67&lt;600),J67,-9)+$AE$2</f>
        <v>12.116379976272583</v>
      </c>
      <c r="AG67">
        <f t="shared" ref="AG67:AG130" si="13">IF(AND(J67&lt;600, K67&lt;600),K67,-9)+$AE$2</f>
        <v>12.16220498085022</v>
      </c>
      <c r="AH67">
        <f t="shared" si="10"/>
        <v>12.466965198516846</v>
      </c>
      <c r="AI67">
        <f t="shared" si="11"/>
        <v>12.327653169631958</v>
      </c>
      <c r="AK67">
        <v>56.051475048065186</v>
      </c>
      <c r="AL67">
        <v>54.935367107391357</v>
      </c>
      <c r="AM67">
        <v>49.817168951034546</v>
      </c>
    </row>
    <row r="68" spans="1:39" hidden="1" x14ac:dyDescent="0.45">
      <c r="A68" s="1" t="s">
        <v>68</v>
      </c>
      <c r="B68">
        <v>600.00014901161194</v>
      </c>
      <c r="C68">
        <v>600.00562691688538</v>
      </c>
      <c r="D68">
        <v>2.4669651985168457</v>
      </c>
      <c r="E68">
        <f t="shared" ref="E68:E131" si="14">(B68-D68)/B68</f>
        <v>0.99588839235693405</v>
      </c>
      <c r="I68" s="1" t="str">
        <v>hgms62</v>
      </c>
      <c r="J68" s="5">
        <v>600.0031909942627</v>
      </c>
      <c r="K68" s="5">
        <v>600.00234389305115</v>
      </c>
      <c r="L68" s="5">
        <v>600.0247528553009</v>
      </c>
      <c r="M68" s="5">
        <f>IFERROR(VLOOKUP(I68, instances_gpu_matrix[[Instance]:[cuPDLP]], 2, FALSE), "")</f>
        <v>600.00122094154358</v>
      </c>
      <c r="N68" s="7">
        <f t="shared" ref="N68:N131" si="15">IF(AND($J68&lt;600, K68&lt;600),($J68-K68)/$J68, 0)</f>
        <v>0</v>
      </c>
      <c r="O68" s="7">
        <f t="shared" ref="O68:O131" si="16">IF(AND($J68&lt;600, L68&lt;600),($J68-L68)/$J68, 0)</f>
        <v>0</v>
      </c>
      <c r="P68" s="7">
        <f t="shared" ref="P68:P131" si="17">IF(NOT(AND($K68&gt;=600, L68&gt;=600)),($K68-L68)/$K68, 0)</f>
        <v>0</v>
      </c>
      <c r="Q68" s="7">
        <f t="shared" ref="Q68:Q131" si="18">IF(ISNUMBER(M68), IF(OR($K68&lt;600, M68&lt;600),($K68-M68)/$K68, 0), "")</f>
        <v>0</v>
      </c>
      <c r="R68" s="11">
        <f>IFERROR(VLOOKUP(I68, iterations_cuPDLP_new[[Instance]:[cuPDLP]], 2, FALSE), "")</f>
        <v>115065</v>
      </c>
      <c r="S68" s="11">
        <f>IFERROR(VLOOKUP(I68, iterations_gpu[[Instance]:[cuPDLP]], 2, FALSE), "")</f>
        <v>109539</v>
      </c>
      <c r="T68" s="11">
        <f>IFERROR(VLOOKUP(I68, iterations_gpu_matrix[[Instance]:[cuPDLP]], 2, FALSE), "")</f>
        <v>106433</v>
      </c>
      <c r="U68" s="7" t="str">
        <f t="shared" ref="U68:U131" si="19">IF(AND(K68&gt;5,OR(K68&lt;=600,L68&lt;=600)),($R68-S68)/$R68,"")</f>
        <v/>
      </c>
      <c r="V68" s="7" t="str">
        <f t="shared" ref="V68:V131" si="20">IF(AND(L68&gt;5,OR(L68&lt;=600,M68&lt;=600)),($R68-T68)/$R68,"")</f>
        <v/>
      </c>
      <c r="W68" s="5" t="b">
        <f t="shared" ref="W68:W131" si="21">AND(K68&lt;=600)</f>
        <v>0</v>
      </c>
      <c r="AF68">
        <f t="shared" si="12"/>
        <v>1</v>
      </c>
      <c r="AG68">
        <f t="shared" si="13"/>
        <v>1</v>
      </c>
      <c r="AH68">
        <f t="shared" ref="AH68:AH131" si="22">IF(AND(J68&lt;600, K68&lt;600),L68,-9)+$AE$2</f>
        <v>1</v>
      </c>
      <c r="AI68">
        <f t="shared" ref="AI68:AI131" si="23">IF(AND(K68&lt;600, L68&lt;600),M68,-9)+$AE$2</f>
        <v>1</v>
      </c>
      <c r="AK68">
        <v>32.476857900619507</v>
      </c>
      <c r="AL68">
        <v>32.950435876846313</v>
      </c>
      <c r="AM68">
        <v>40.986600875854492</v>
      </c>
    </row>
    <row r="69" spans="1:39" x14ac:dyDescent="0.45">
      <c r="A69" s="1" t="s">
        <v>69</v>
      </c>
      <c r="B69">
        <v>600.00192093849182</v>
      </c>
      <c r="C69">
        <v>600.0045759677887</v>
      </c>
      <c r="D69">
        <v>600.0247528553009</v>
      </c>
      <c r="E69">
        <f t="shared" si="14"/>
        <v>-3.8053072852449425E-5</v>
      </c>
      <c r="I69" s="1" t="str">
        <v>highschool1-aigio</v>
      </c>
      <c r="J69" s="5">
        <v>5.5581738948822021</v>
      </c>
      <c r="K69" s="5">
        <v>5.399522066116333</v>
      </c>
      <c r="L69" s="5">
        <v>5.7604689598083496</v>
      </c>
      <c r="M69" s="5">
        <f>IFERROR(VLOOKUP(I69, instances_gpu_matrix[[Instance]:[cuPDLP]], 2, FALSE), "")</f>
        <v>6.393798828125</v>
      </c>
      <c r="N69" s="7">
        <f t="shared" si="15"/>
        <v>2.8543876418107562E-2</v>
      </c>
      <c r="O69" s="7">
        <f t="shared" si="16"/>
        <v>-3.6395958232327816E-2</v>
      </c>
      <c r="P69" s="7">
        <f t="shared" si="17"/>
        <v>-6.6847933811970087E-2</v>
      </c>
      <c r="Q69" s="7">
        <f t="shared" si="18"/>
        <v>-0.18414162398706738</v>
      </c>
      <c r="R69" s="11">
        <f>IFERROR(VLOOKUP(I69, iterations_cuPDLP_new[[Instance]:[cuPDLP]], 2, FALSE), "")</f>
        <v>1065</v>
      </c>
      <c r="S69" s="11">
        <f>IFERROR(VLOOKUP(I69, iterations_gpu[[Instance]:[cuPDLP]], 2, FALSE), "")</f>
        <v>954</v>
      </c>
      <c r="T69" s="11">
        <f>IFERROR(VLOOKUP(I69, iterations_gpu_matrix[[Instance]:[cuPDLP]], 2, FALSE), "")</f>
        <v>924</v>
      </c>
      <c r="U69" s="7">
        <f t="shared" si="19"/>
        <v>0.10422535211267606</v>
      </c>
      <c r="V69" s="7">
        <f t="shared" si="20"/>
        <v>0.13239436619718309</v>
      </c>
      <c r="W69" s="5" t="b">
        <f t="shared" si="21"/>
        <v>1</v>
      </c>
      <c r="AF69">
        <f t="shared" si="12"/>
        <v>15.558173894882202</v>
      </c>
      <c r="AG69">
        <f t="shared" si="13"/>
        <v>15.399522066116333</v>
      </c>
      <c r="AH69">
        <f t="shared" si="22"/>
        <v>15.76046895980835</v>
      </c>
      <c r="AI69">
        <f t="shared" si="23"/>
        <v>16.393798828125</v>
      </c>
      <c r="AK69">
        <v>17.355699062347412</v>
      </c>
      <c r="AL69">
        <v>17.620995044708252</v>
      </c>
      <c r="AM69">
        <v>21.507191896438599</v>
      </c>
    </row>
    <row r="70" spans="1:39" x14ac:dyDescent="0.45">
      <c r="A70" s="1" t="s">
        <v>70</v>
      </c>
      <c r="B70">
        <v>600.00196218490601</v>
      </c>
      <c r="C70">
        <v>600.00322699546814</v>
      </c>
      <c r="D70">
        <v>5.7604689598083496</v>
      </c>
      <c r="E70">
        <f t="shared" si="14"/>
        <v>0.99039924979773131</v>
      </c>
      <c r="I70" s="1" t="str">
        <v>hypothyroid-k1</v>
      </c>
      <c r="J70" s="5">
        <v>156.34277200698853</v>
      </c>
      <c r="K70" s="5">
        <v>158.78544807434082</v>
      </c>
      <c r="L70" s="5">
        <v>238.84223890304565</v>
      </c>
      <c r="M70" s="5">
        <f>IFERROR(VLOOKUP(I70, instances_gpu_matrix[[Instance]:[cuPDLP]], 2, FALSE), "")</f>
        <v>237.50341510772705</v>
      </c>
      <c r="N70" s="7">
        <f t="shared" si="15"/>
        <v>-1.5623850312971982E-2</v>
      </c>
      <c r="O70" s="7">
        <f t="shared" si="16"/>
        <v>-0.52768328101774609</v>
      </c>
      <c r="P70" s="7">
        <f t="shared" si="17"/>
        <v>-0.50418216404329141</v>
      </c>
      <c r="Q70" s="7">
        <f t="shared" si="18"/>
        <v>-0.49575051107033263</v>
      </c>
      <c r="R70" s="11">
        <f>IFERROR(VLOOKUP(I70, iterations_cuPDLP_new[[Instance]:[cuPDLP]], 2, FALSE), "")</f>
        <v>21625</v>
      </c>
      <c r="S70" s="11">
        <f>IFERROR(VLOOKUP(I70, iterations_gpu[[Instance]:[cuPDLP]], 2, FALSE), "")</f>
        <v>31877</v>
      </c>
      <c r="T70" s="11">
        <f>IFERROR(VLOOKUP(I70, iterations_gpu_matrix[[Instance]:[cuPDLP]], 2, FALSE), "")</f>
        <v>32573</v>
      </c>
      <c r="U70" s="7">
        <f t="shared" si="19"/>
        <v>-0.4740809248554913</v>
      </c>
      <c r="V70" s="7">
        <f t="shared" si="20"/>
        <v>-0.50626589595375726</v>
      </c>
      <c r="W70" s="5" t="b">
        <f t="shared" si="21"/>
        <v>1</v>
      </c>
      <c r="AF70">
        <f t="shared" si="12"/>
        <v>166.34277200698853</v>
      </c>
      <c r="AG70">
        <f t="shared" si="13"/>
        <v>168.78544807434082</v>
      </c>
      <c r="AH70">
        <f t="shared" si="22"/>
        <v>248.84223890304565</v>
      </c>
      <c r="AI70">
        <f t="shared" si="23"/>
        <v>247.50341510772705</v>
      </c>
      <c r="AK70">
        <v>10.08137583732605</v>
      </c>
      <c r="AL70">
        <v>10.084450006484985</v>
      </c>
      <c r="AM70">
        <v>10.989367961883545</v>
      </c>
    </row>
    <row r="71" spans="1:39" x14ac:dyDescent="0.45">
      <c r="A71" s="1" t="s">
        <v>71</v>
      </c>
      <c r="B71">
        <v>1.5358788967132568</v>
      </c>
      <c r="C71">
        <v>1.5710430145263672</v>
      </c>
      <c r="D71">
        <v>238.84223890304565</v>
      </c>
      <c r="E71">
        <f t="shared" si="14"/>
        <v>-154.50851008771733</v>
      </c>
      <c r="I71" s="1" t="str">
        <v>iis-hc-cov</v>
      </c>
      <c r="J71" s="5">
        <v>25.702069044113159</v>
      </c>
      <c r="K71" s="5">
        <v>27.543037176132202</v>
      </c>
      <c r="L71" s="5">
        <v>34.356925964355469</v>
      </c>
      <c r="M71" s="5">
        <f>IFERROR(VLOOKUP(I71, instances_gpu_matrix[[Instance]:[cuPDLP]], 2, FALSE), "")</f>
        <v>47.006960153579712</v>
      </c>
      <c r="N71" s="7">
        <f t="shared" si="15"/>
        <v>-7.1627234712479351E-2</v>
      </c>
      <c r="O71" s="7">
        <f t="shared" si="16"/>
        <v>-0.3367377507774858</v>
      </c>
      <c r="P71" s="7">
        <f t="shared" si="17"/>
        <v>-0.24739061072494706</v>
      </c>
      <c r="Q71" s="7">
        <f t="shared" si="18"/>
        <v>-0.70667308231040837</v>
      </c>
      <c r="R71" s="11">
        <f>IFERROR(VLOOKUP(I71, iterations_cuPDLP_new[[Instance]:[cuPDLP]], 2, FALSE), "")</f>
        <v>4740</v>
      </c>
      <c r="S71" s="11">
        <f>IFERROR(VLOOKUP(I71, iterations_gpu[[Instance]:[cuPDLP]], 2, FALSE), "")</f>
        <v>5470</v>
      </c>
      <c r="T71" s="11">
        <f>IFERROR(VLOOKUP(I71, iterations_gpu_matrix[[Instance]:[cuPDLP]], 2, FALSE), "")</f>
        <v>7875</v>
      </c>
      <c r="U71" s="7">
        <f t="shared" si="19"/>
        <v>-0.15400843881856541</v>
      </c>
      <c r="V71" s="7">
        <f t="shared" si="20"/>
        <v>-0.66139240506329111</v>
      </c>
      <c r="W71" s="5" t="b">
        <f t="shared" si="21"/>
        <v>1</v>
      </c>
      <c r="AF71">
        <f t="shared" si="12"/>
        <v>35.702069044113159</v>
      </c>
      <c r="AG71">
        <f t="shared" si="13"/>
        <v>37.543037176132202</v>
      </c>
      <c r="AH71">
        <f t="shared" si="22"/>
        <v>44.356925964355469</v>
      </c>
      <c r="AI71">
        <f t="shared" si="23"/>
        <v>57.006960153579712</v>
      </c>
      <c r="AK71">
        <v>66.521728992462158</v>
      </c>
      <c r="AL71">
        <v>65.121700048446655</v>
      </c>
      <c r="AM71">
        <v>97.48143196105957</v>
      </c>
    </row>
    <row r="72" spans="1:39" x14ac:dyDescent="0.45">
      <c r="A72" s="1" t="s">
        <v>72</v>
      </c>
      <c r="B72">
        <v>1.5052931308746338</v>
      </c>
      <c r="C72">
        <v>1.5004231929779053</v>
      </c>
      <c r="D72">
        <v>34.356925964355469</v>
      </c>
      <c r="E72">
        <f t="shared" si="14"/>
        <v>-21.824076759317144</v>
      </c>
      <c r="I72" s="1" t="str">
        <v>in</v>
      </c>
      <c r="J72" s="5">
        <v>23.801908016204834</v>
      </c>
      <c r="K72" s="5">
        <v>23.687546968460083</v>
      </c>
      <c r="L72" s="5">
        <v>20.975118160247803</v>
      </c>
      <c r="M72" s="5">
        <f>IFERROR(VLOOKUP(I72, instances_gpu_matrix[[Instance]:[cuPDLP]], 2, FALSE), "")</f>
        <v>20.410076141357422</v>
      </c>
      <c r="N72" s="7">
        <f t="shared" si="15"/>
        <v>4.8047008528430413E-3</v>
      </c>
      <c r="O72" s="7">
        <f t="shared" si="16"/>
        <v>0.11876316192939212</v>
      </c>
      <c r="P72" s="7">
        <f t="shared" si="17"/>
        <v>0.11450864084085505</v>
      </c>
      <c r="Q72" s="7">
        <f t="shared" si="18"/>
        <v>0.13836261017093102</v>
      </c>
      <c r="R72" s="11">
        <f>IFERROR(VLOOKUP(I72, iterations_cuPDLP_new[[Instance]:[cuPDLP]], 2, FALSE), "")</f>
        <v>3409</v>
      </c>
      <c r="S72" s="11">
        <f>IFERROR(VLOOKUP(I72, iterations_gpu[[Instance]:[cuPDLP]], 2, FALSE), "")</f>
        <v>1481</v>
      </c>
      <c r="T72" s="11">
        <f>IFERROR(VLOOKUP(I72, iterations_gpu_matrix[[Instance]:[cuPDLP]], 2, FALSE), "")</f>
        <v>1403</v>
      </c>
      <c r="U72" s="7">
        <f t="shared" si="19"/>
        <v>0.56556174831328831</v>
      </c>
      <c r="V72" s="7">
        <f t="shared" si="20"/>
        <v>0.58844235846289239</v>
      </c>
      <c r="W72" s="5" t="b">
        <f t="shared" si="21"/>
        <v>1</v>
      </c>
      <c r="AF72">
        <f t="shared" si="12"/>
        <v>33.801908016204834</v>
      </c>
      <c r="AG72">
        <f t="shared" si="13"/>
        <v>33.687546968460083</v>
      </c>
      <c r="AH72">
        <f t="shared" si="22"/>
        <v>30.975118160247803</v>
      </c>
      <c r="AI72">
        <f t="shared" si="23"/>
        <v>30.410076141357422</v>
      </c>
      <c r="AK72">
        <v>13.210022211074829</v>
      </c>
      <c r="AL72">
        <v>13.316693067550659</v>
      </c>
      <c r="AM72">
        <v>12.928075075149536</v>
      </c>
    </row>
    <row r="73" spans="1:39" hidden="1" x14ac:dyDescent="0.45">
      <c r="A73" s="1" t="s">
        <v>73</v>
      </c>
      <c r="B73">
        <v>2.0306601524353027</v>
      </c>
      <c r="C73">
        <v>2.0772700309753418</v>
      </c>
      <c r="D73">
        <v>20.975118160247803</v>
      </c>
      <c r="E73">
        <f t="shared" si="14"/>
        <v>-9.329211480854168</v>
      </c>
      <c r="I73" s="1" t="str">
        <v>irish-electricity</v>
      </c>
      <c r="J73" s="5">
        <v>600.00565695762634</v>
      </c>
      <c r="K73" s="5">
        <v>600.00274801254272</v>
      </c>
      <c r="L73" s="5">
        <v>600.00109100341797</v>
      </c>
      <c r="M73" s="5">
        <f>IFERROR(VLOOKUP(I73, instances_gpu_matrix[[Instance]:[cuPDLP]], 2, FALSE), "")</f>
        <v>600.00191688537598</v>
      </c>
      <c r="N73" s="7">
        <f t="shared" si="15"/>
        <v>0</v>
      </c>
      <c r="O73" s="7">
        <f t="shared" si="16"/>
        <v>0</v>
      </c>
      <c r="P73" s="7">
        <f t="shared" si="17"/>
        <v>0</v>
      </c>
      <c r="Q73" s="7">
        <f t="shared" si="18"/>
        <v>0</v>
      </c>
      <c r="R73" s="11">
        <f>IFERROR(VLOOKUP(I73, iterations_cuPDLP_new[[Instance]:[cuPDLP]], 2, FALSE), "")</f>
        <v>91904</v>
      </c>
      <c r="S73" s="11">
        <f>IFERROR(VLOOKUP(I73, iterations_gpu[[Instance]:[cuPDLP]], 2, FALSE), "")</f>
        <v>90676</v>
      </c>
      <c r="T73" s="11">
        <f>IFERROR(VLOOKUP(I73, iterations_gpu_matrix[[Instance]:[cuPDLP]], 2, FALSE), "")</f>
        <v>93605</v>
      </c>
      <c r="U73" s="7" t="str">
        <f t="shared" si="19"/>
        <v/>
      </c>
      <c r="V73" s="7" t="str">
        <f t="shared" si="20"/>
        <v/>
      </c>
      <c r="W73" s="5" t="b">
        <f t="shared" si="21"/>
        <v>0</v>
      </c>
      <c r="AF73">
        <f t="shared" si="12"/>
        <v>1</v>
      </c>
      <c r="AG73">
        <f t="shared" si="13"/>
        <v>1</v>
      </c>
      <c r="AH73">
        <f t="shared" si="22"/>
        <v>1</v>
      </c>
      <c r="AI73">
        <f t="shared" si="23"/>
        <v>1</v>
      </c>
      <c r="AK73">
        <v>10.749992847442627</v>
      </c>
      <c r="AL73">
        <v>10.736979961395264</v>
      </c>
      <c r="AM73">
        <v>12.971843004226685</v>
      </c>
    </row>
    <row r="74" spans="1:39" x14ac:dyDescent="0.45">
      <c r="A74" s="1" t="s">
        <v>74</v>
      </c>
      <c r="B74">
        <v>3.601356029510498</v>
      </c>
      <c r="C74">
        <v>3.5973680019378662</v>
      </c>
      <c r="D74">
        <v>600.00109100341797</v>
      </c>
      <c r="E74">
        <f t="shared" si="14"/>
        <v>-165.60421410347786</v>
      </c>
      <c r="I74" s="1" t="str">
        <v>ivu06</v>
      </c>
      <c r="J74" s="5">
        <v>567.31320285797119</v>
      </c>
      <c r="K74" s="5">
        <v>574.04647612571716</v>
      </c>
      <c r="L74" s="5">
        <v>600.00258088111877</v>
      </c>
      <c r="M74" s="5">
        <f>IFERROR(VLOOKUP(I74, instances_gpu_matrix[[Instance]:[cuPDLP]], 2, FALSE), "")</f>
        <v>386.69612193107605</v>
      </c>
      <c r="N74" s="7">
        <f t="shared" si="15"/>
        <v>-1.1868705388532391E-2</v>
      </c>
      <c r="O74" s="7">
        <f t="shared" si="16"/>
        <v>0</v>
      </c>
      <c r="P74" s="7">
        <f t="shared" si="17"/>
        <v>-4.5216033605120817E-2</v>
      </c>
      <c r="Q74" s="7">
        <f t="shared" si="18"/>
        <v>0.32636791964839285</v>
      </c>
      <c r="R74" s="11">
        <f>IFERROR(VLOOKUP(I74, iterations_cuPDLP_new[[Instance]:[cuPDLP]], 2, FALSE), "")</f>
        <v>117614</v>
      </c>
      <c r="S74" s="11">
        <f>IFERROR(VLOOKUP(I74, iterations_gpu[[Instance]:[cuPDLP]], 2, FALSE), "")</f>
        <v>124802</v>
      </c>
      <c r="T74" s="11">
        <f>IFERROR(VLOOKUP(I74, iterations_gpu_matrix[[Instance]:[cuPDLP]], 2, FALSE), "")</f>
        <v>80065</v>
      </c>
      <c r="U74" s="7">
        <f t="shared" si="19"/>
        <v>-6.1115173363715206E-2</v>
      </c>
      <c r="V74" s="7">
        <f t="shared" si="20"/>
        <v>0.31925621099528967</v>
      </c>
      <c r="W74" s="5" t="b">
        <f t="shared" si="21"/>
        <v>1</v>
      </c>
      <c r="AF74">
        <f t="shared" si="12"/>
        <v>577.31320285797119</v>
      </c>
      <c r="AG74">
        <f t="shared" si="13"/>
        <v>584.04647612571716</v>
      </c>
      <c r="AH74">
        <f t="shared" si="22"/>
        <v>610.00258088111877</v>
      </c>
      <c r="AI74">
        <f t="shared" si="23"/>
        <v>1</v>
      </c>
      <c r="AK74">
        <v>68.55456018447876</v>
      </c>
      <c r="AL74">
        <v>68.777665138244629</v>
      </c>
      <c r="AM74">
        <v>47.686223983764648</v>
      </c>
    </row>
    <row r="75" spans="1:39" hidden="1" x14ac:dyDescent="0.45">
      <c r="A75" s="1" t="s">
        <v>75</v>
      </c>
      <c r="B75">
        <v>2.3323979377746582</v>
      </c>
      <c r="C75">
        <v>2.0975749492645264</v>
      </c>
      <c r="D75">
        <v>600.00258088111877</v>
      </c>
      <c r="E75">
        <f t="shared" si="14"/>
        <v>-256.24708942830807</v>
      </c>
      <c r="I75" s="1" t="str">
        <v>ivu06-big</v>
      </c>
      <c r="J75" s="5">
        <v>600.00401496887207</v>
      </c>
      <c r="K75" s="5">
        <v>600.00070095062256</v>
      </c>
      <c r="L75" s="5">
        <v>600.07698893547058</v>
      </c>
      <c r="M75" s="5"/>
      <c r="N75" s="7">
        <f t="shared" si="15"/>
        <v>0</v>
      </c>
      <c r="O75" s="7">
        <f t="shared" si="16"/>
        <v>0</v>
      </c>
      <c r="P75" s="7">
        <f t="shared" si="17"/>
        <v>0</v>
      </c>
      <c r="Q75" s="7" t="str">
        <f t="shared" si="18"/>
        <v/>
      </c>
      <c r="R75" s="11">
        <f>IFERROR(VLOOKUP(I75, iterations_cuPDLP_new[[Instance]:[cuPDLP]], 2, FALSE), "")</f>
        <v>88288</v>
      </c>
      <c r="S75" s="11">
        <f>IFERROR(VLOOKUP(I75, iterations_gpu[[Instance]:[cuPDLP]], 2, FALSE), "")</f>
        <v>87992</v>
      </c>
      <c r="T75" s="11" t="str">
        <f>IFERROR(VLOOKUP(I75, iterations_gpu_matrix[[Instance]:[cuPDLP]], 2, FALSE), "")</f>
        <v/>
      </c>
      <c r="U75" s="7" t="str">
        <f t="shared" si="19"/>
        <v/>
      </c>
      <c r="V75" s="7" t="e">
        <f t="shared" si="20"/>
        <v>#VALUE!</v>
      </c>
      <c r="W75" s="5" t="b">
        <f t="shared" si="21"/>
        <v>0</v>
      </c>
      <c r="AF75">
        <f t="shared" si="12"/>
        <v>1</v>
      </c>
      <c r="AG75">
        <f t="shared" si="13"/>
        <v>1</v>
      </c>
      <c r="AH75">
        <f t="shared" si="22"/>
        <v>1</v>
      </c>
      <c r="AI75">
        <f t="shared" si="23"/>
        <v>1</v>
      </c>
      <c r="AK75">
        <v>22.920041084289551</v>
      </c>
      <c r="AL75">
        <v>22.982614994049072</v>
      </c>
      <c r="AM75">
        <v>35.345479011535645</v>
      </c>
    </row>
    <row r="76" spans="1:39" x14ac:dyDescent="0.45">
      <c r="A76" s="1" t="s">
        <v>76</v>
      </c>
      <c r="B76">
        <v>2.116379976272583</v>
      </c>
      <c r="C76">
        <v>2.1622049808502197</v>
      </c>
      <c r="D76">
        <v>600.07698893547058</v>
      </c>
      <c r="E76">
        <f t="shared" si="14"/>
        <v>-282.53934343696636</v>
      </c>
      <c r="I76" s="1" t="str">
        <v>ivu52</v>
      </c>
      <c r="J76" s="5">
        <v>245.18084979057312</v>
      </c>
      <c r="K76" s="5">
        <v>249.21730399131775</v>
      </c>
      <c r="L76" s="5">
        <v>287.92463684082031</v>
      </c>
      <c r="M76" s="5">
        <f>IFERROR(VLOOKUP(I76, instances_gpu_matrix[[Instance]:[cuPDLP]], 2, FALSE), "")</f>
        <v>257.53096199035645</v>
      </c>
      <c r="N76" s="7">
        <f t="shared" si="15"/>
        <v>-1.6463170774521987E-2</v>
      </c>
      <c r="O76" s="7">
        <f t="shared" si="16"/>
        <v>-0.17433574884318162</v>
      </c>
      <c r="P76" s="7">
        <f t="shared" si="17"/>
        <v>-0.15531559097056541</v>
      </c>
      <c r="Q76" s="7">
        <f t="shared" si="18"/>
        <v>-3.3359072046330811E-2</v>
      </c>
      <c r="R76" s="11">
        <f>IFERROR(VLOOKUP(I76, iterations_cuPDLP_new[[Instance]:[cuPDLP]], 2, FALSE), "")</f>
        <v>40736</v>
      </c>
      <c r="S76" s="11">
        <f>IFERROR(VLOOKUP(I76, iterations_gpu[[Instance]:[cuPDLP]], 2, FALSE), "")</f>
        <v>47089</v>
      </c>
      <c r="T76" s="11">
        <f>IFERROR(VLOOKUP(I76, iterations_gpu_matrix[[Instance]:[cuPDLP]], 2, FALSE), "")</f>
        <v>40130</v>
      </c>
      <c r="U76" s="7">
        <f t="shared" si="19"/>
        <v>-0.15595542026708561</v>
      </c>
      <c r="V76" s="7">
        <f t="shared" si="20"/>
        <v>1.4876276512175962E-2</v>
      </c>
      <c r="W76" s="5" t="b">
        <f t="shared" si="21"/>
        <v>1</v>
      </c>
      <c r="AF76">
        <f t="shared" si="12"/>
        <v>255.18084979057312</v>
      </c>
      <c r="AG76">
        <f t="shared" si="13"/>
        <v>259.21730399131775</v>
      </c>
      <c r="AH76">
        <f t="shared" si="22"/>
        <v>297.92463684082031</v>
      </c>
      <c r="AI76">
        <f t="shared" si="23"/>
        <v>267.53096199035645</v>
      </c>
      <c r="AK76">
        <v>10.156442165374756</v>
      </c>
      <c r="AL76">
        <v>10.158670902252197</v>
      </c>
      <c r="AM76">
        <v>35.505028963088989</v>
      </c>
    </row>
    <row r="77" spans="1:39" hidden="1" x14ac:dyDescent="0.45">
      <c r="A77" s="1" t="s">
        <v>77</v>
      </c>
      <c r="B77">
        <v>600.00412893295288</v>
      </c>
      <c r="C77">
        <v>600.00448298454285</v>
      </c>
      <c r="D77">
        <v>287.92463684082031</v>
      </c>
      <c r="E77">
        <f t="shared" si="14"/>
        <v>0.52012890752457752</v>
      </c>
      <c r="I77" s="1" t="str">
        <v>ivu59</v>
      </c>
      <c r="J77" s="5">
        <v>600.00430107116699</v>
      </c>
      <c r="K77" s="5">
        <v>600.12027406692505</v>
      </c>
      <c r="L77" s="5">
        <v>600.27530097961426</v>
      </c>
      <c r="M77" s="5"/>
      <c r="N77" s="7">
        <f t="shared" si="15"/>
        <v>0</v>
      </c>
      <c r="O77" s="7">
        <f t="shared" si="16"/>
        <v>0</v>
      </c>
      <c r="P77" s="7">
        <f t="shared" si="17"/>
        <v>0</v>
      </c>
      <c r="Q77" s="7" t="str">
        <f t="shared" si="18"/>
        <v/>
      </c>
      <c r="R77" s="11">
        <f>IFERROR(VLOOKUP(I77, iterations_cuPDLP_new[[Instance]:[cuPDLP]], 2, FALSE), "")</f>
        <v>78814</v>
      </c>
      <c r="S77" s="11">
        <f>IFERROR(VLOOKUP(I77, iterations_gpu[[Instance]:[cuPDLP]], 2, FALSE), "")</f>
        <v>77639</v>
      </c>
      <c r="T77" s="11" t="str">
        <f>IFERROR(VLOOKUP(I77, iterations_gpu_matrix[[Instance]:[cuPDLP]], 2, FALSE), "")</f>
        <v/>
      </c>
      <c r="U77" s="7" t="str">
        <f t="shared" si="19"/>
        <v/>
      </c>
      <c r="V77" s="7" t="e">
        <f t="shared" si="20"/>
        <v>#VALUE!</v>
      </c>
      <c r="W77" s="5" t="b">
        <f t="shared" si="21"/>
        <v>0</v>
      </c>
      <c r="AF77">
        <f t="shared" si="12"/>
        <v>1</v>
      </c>
      <c r="AG77">
        <f t="shared" si="13"/>
        <v>1</v>
      </c>
      <c r="AH77">
        <f t="shared" si="22"/>
        <v>1</v>
      </c>
      <c r="AI77">
        <f t="shared" si="23"/>
        <v>1</v>
      </c>
      <c r="AK77">
        <v>10.520823001861572</v>
      </c>
      <c r="AL77">
        <v>10.520885229110718</v>
      </c>
      <c r="AM77">
        <v>36.339950799942017</v>
      </c>
    </row>
    <row r="78" spans="1:39" x14ac:dyDescent="0.45">
      <c r="A78" s="1" t="s">
        <v>78</v>
      </c>
      <c r="B78">
        <v>600.0031909942627</v>
      </c>
      <c r="C78">
        <v>600.00234389305115</v>
      </c>
      <c r="D78">
        <v>600.27530097961426</v>
      </c>
      <c r="E78">
        <f t="shared" si="14"/>
        <v>-4.5351423031709251E-4</v>
      </c>
      <c r="I78" s="1" t="str">
        <v>k1mushroom</v>
      </c>
      <c r="J78" s="5">
        <v>14.869927883148193</v>
      </c>
      <c r="K78" s="5">
        <v>14.862200975418091</v>
      </c>
      <c r="L78" s="5">
        <v>32.095668077468872</v>
      </c>
      <c r="M78" s="5">
        <f>IFERROR(VLOOKUP(I78, instances_gpu_matrix[[Instance]:[cuPDLP]], 2, FALSE), "")</f>
        <v>16.096741914749146</v>
      </c>
      <c r="N78" s="7">
        <f t="shared" si="15"/>
        <v>5.1963316774786088E-4</v>
      </c>
      <c r="O78" s="7">
        <f t="shared" si="16"/>
        <v>-1.1584279580698089</v>
      </c>
      <c r="P78" s="7">
        <f t="shared" si="17"/>
        <v>-1.1595501319457824</v>
      </c>
      <c r="Q78" s="7">
        <f t="shared" si="18"/>
        <v>-8.3065821904371451E-2</v>
      </c>
      <c r="R78" s="11">
        <f>IFERROR(VLOOKUP(I78, iterations_cuPDLP_new[[Instance]:[cuPDLP]], 2, FALSE), "")</f>
        <v>2541</v>
      </c>
      <c r="S78" s="11">
        <f>IFERROR(VLOOKUP(I78, iterations_gpu[[Instance]:[cuPDLP]], 2, FALSE), "")</f>
        <v>4158</v>
      </c>
      <c r="T78" s="11">
        <f>IFERROR(VLOOKUP(I78, iterations_gpu_matrix[[Instance]:[cuPDLP]], 2, FALSE), "")</f>
        <v>2117</v>
      </c>
      <c r="U78" s="7">
        <f t="shared" si="19"/>
        <v>-0.63636363636363635</v>
      </c>
      <c r="V78" s="7">
        <f t="shared" si="20"/>
        <v>0.16686343959071231</v>
      </c>
      <c r="W78" s="5" t="b">
        <f t="shared" si="21"/>
        <v>1</v>
      </c>
      <c r="AF78">
        <f t="shared" si="12"/>
        <v>24.869927883148193</v>
      </c>
      <c r="AG78">
        <f t="shared" si="13"/>
        <v>24.862200975418091</v>
      </c>
      <c r="AH78">
        <f t="shared" si="22"/>
        <v>42.095668077468872</v>
      </c>
      <c r="AI78">
        <f t="shared" si="23"/>
        <v>26.096741914749146</v>
      </c>
      <c r="AK78">
        <v>10.369739055633545</v>
      </c>
      <c r="AL78">
        <v>10.380691051483154</v>
      </c>
      <c r="AM78">
        <v>11.976580142974854</v>
      </c>
    </row>
    <row r="79" spans="1:39" x14ac:dyDescent="0.45">
      <c r="A79" s="1" t="s">
        <v>79</v>
      </c>
      <c r="B79">
        <v>5.5581738948822021</v>
      </c>
      <c r="C79">
        <v>5.399522066116333</v>
      </c>
      <c r="D79">
        <v>32.095668077468872</v>
      </c>
      <c r="E79">
        <f t="shared" si="14"/>
        <v>-4.7744987264651053</v>
      </c>
      <c r="I79" s="1" t="str">
        <v>kosova1</v>
      </c>
      <c r="J79" s="5">
        <v>6.7389130592346191</v>
      </c>
      <c r="K79" s="5">
        <v>6.7701890468597412</v>
      </c>
      <c r="L79" s="5">
        <v>6.2982878684997559</v>
      </c>
      <c r="M79" s="5">
        <f>IFERROR(VLOOKUP(I79, instances_gpu_matrix[[Instance]:[cuPDLP]], 2, FALSE), "")</f>
        <v>11.787680864334106</v>
      </c>
      <c r="N79" s="7">
        <f t="shared" si="15"/>
        <v>-4.6411027045768537E-3</v>
      </c>
      <c r="O79" s="7">
        <f t="shared" si="16"/>
        <v>6.5385201865908599E-2</v>
      </c>
      <c r="P79" s="7">
        <f t="shared" si="17"/>
        <v>6.9702806685859126E-2</v>
      </c>
      <c r="Q79" s="7">
        <f t="shared" si="18"/>
        <v>-0.74111546704913056</v>
      </c>
      <c r="R79" s="11">
        <f>IFERROR(VLOOKUP(I79, iterations_cuPDLP_new[[Instance]:[cuPDLP]], 2, FALSE), "")</f>
        <v>1343</v>
      </c>
      <c r="S79" s="11">
        <f>IFERROR(VLOOKUP(I79, iterations_gpu[[Instance]:[cuPDLP]], 2, FALSE), "")</f>
        <v>988</v>
      </c>
      <c r="T79" s="11">
        <f>IFERROR(VLOOKUP(I79, iterations_gpu_matrix[[Instance]:[cuPDLP]], 2, FALSE), "")</f>
        <v>1849</v>
      </c>
      <c r="U79" s="7">
        <f t="shared" si="19"/>
        <v>0.26433358153387937</v>
      </c>
      <c r="V79" s="7">
        <f t="shared" si="20"/>
        <v>-0.37676842889054357</v>
      </c>
      <c r="W79" s="5" t="b">
        <f t="shared" si="21"/>
        <v>1</v>
      </c>
      <c r="AF79">
        <f t="shared" si="12"/>
        <v>16.738913059234619</v>
      </c>
      <c r="AG79">
        <f t="shared" si="13"/>
        <v>16.770189046859741</v>
      </c>
      <c r="AH79">
        <f t="shared" si="22"/>
        <v>16.298287868499756</v>
      </c>
      <c r="AI79">
        <f t="shared" si="23"/>
        <v>21.787680864334106</v>
      </c>
      <c r="AK79">
        <v>75.372212886810303</v>
      </c>
      <c r="AL79">
        <v>73.538861989974976</v>
      </c>
      <c r="AM79">
        <v>31.624540090560913</v>
      </c>
    </row>
    <row r="80" spans="1:39" hidden="1" x14ac:dyDescent="0.45">
      <c r="A80" s="1" t="s">
        <v>80</v>
      </c>
      <c r="B80">
        <v>156.34277200698853</v>
      </c>
      <c r="C80">
        <v>158.78544807434082</v>
      </c>
      <c r="D80">
        <v>6.2982878684997559</v>
      </c>
      <c r="E80">
        <f t="shared" si="14"/>
        <v>0.95971487656481991</v>
      </c>
      <c r="I80" s="1" t="str">
        <v>kottenpark09</v>
      </c>
      <c r="J80" s="5">
        <v>600.00509691238403</v>
      </c>
      <c r="K80" s="5">
        <v>600.06576085090637</v>
      </c>
      <c r="L80" s="5">
        <v>600.00404405593872</v>
      </c>
      <c r="M80" s="5">
        <f>IFERROR(VLOOKUP(I80, instances_gpu_matrix[[Instance]:[cuPDLP]], 2, FALSE), "")</f>
        <v>600.00471901893616</v>
      </c>
      <c r="N80" s="7">
        <f t="shared" si="15"/>
        <v>0</v>
      </c>
      <c r="O80" s="7">
        <f t="shared" si="16"/>
        <v>0</v>
      </c>
      <c r="P80" s="7">
        <f t="shared" si="17"/>
        <v>0</v>
      </c>
      <c r="Q80" s="7">
        <f t="shared" si="18"/>
        <v>0</v>
      </c>
      <c r="R80" s="11">
        <f>IFERROR(VLOOKUP(I80, iterations_cuPDLP_new[[Instance]:[cuPDLP]], 2, FALSE), "")</f>
        <v>73317</v>
      </c>
      <c r="S80" s="11">
        <f>IFERROR(VLOOKUP(I80, iterations_gpu[[Instance]:[cuPDLP]], 2, FALSE), "")</f>
        <v>71427</v>
      </c>
      <c r="T80" s="11">
        <f>IFERROR(VLOOKUP(I80, iterations_gpu_matrix[[Instance]:[cuPDLP]], 2, FALSE), "")</f>
        <v>70191</v>
      </c>
      <c r="U80" s="7" t="str">
        <f t="shared" si="19"/>
        <v/>
      </c>
      <c r="V80" s="7" t="str">
        <f t="shared" si="20"/>
        <v/>
      </c>
      <c r="W80" s="5" t="b">
        <f t="shared" si="21"/>
        <v>0</v>
      </c>
      <c r="AF80">
        <f t="shared" si="12"/>
        <v>1</v>
      </c>
      <c r="AG80">
        <f t="shared" si="13"/>
        <v>1</v>
      </c>
      <c r="AH80">
        <f t="shared" si="22"/>
        <v>1</v>
      </c>
      <c r="AI80">
        <f t="shared" si="23"/>
        <v>1</v>
      </c>
      <c r="AK80">
        <v>49.646102905273438</v>
      </c>
      <c r="AL80">
        <v>49.796469926834106</v>
      </c>
      <c r="AM80">
        <v>68.350028038024902</v>
      </c>
    </row>
    <row r="81" spans="1:39" hidden="1" x14ac:dyDescent="0.45">
      <c r="A81" s="1" t="s">
        <v>81</v>
      </c>
      <c r="B81">
        <v>25.702069044113159</v>
      </c>
      <c r="C81">
        <v>27.543037176132202</v>
      </c>
      <c r="D81">
        <v>600.00404405593872</v>
      </c>
      <c r="E81">
        <f t="shared" si="14"/>
        <v>-22.34458144307898</v>
      </c>
      <c r="I81" s="1" t="str">
        <v>lr1dr04vc05v17a-t360</v>
      </c>
      <c r="J81" s="5">
        <v>600.00075817108154</v>
      </c>
      <c r="K81" s="5">
        <v>600.00256395339966</v>
      </c>
      <c r="L81" s="5">
        <v>600.0027961730957</v>
      </c>
      <c r="M81" s="5">
        <f>IFERROR(VLOOKUP(I81, instances_gpu_matrix[[Instance]:[cuPDLP]], 2, FALSE), "")</f>
        <v>600.00339508056641</v>
      </c>
      <c r="N81" s="7">
        <f t="shared" si="15"/>
        <v>0</v>
      </c>
      <c r="O81" s="7">
        <f t="shared" si="16"/>
        <v>0</v>
      </c>
      <c r="P81" s="7">
        <f t="shared" si="17"/>
        <v>0</v>
      </c>
      <c r="Q81" s="7">
        <f t="shared" si="18"/>
        <v>0</v>
      </c>
      <c r="R81" s="11">
        <f>IFERROR(VLOOKUP(I81, iterations_cuPDLP_new[[Instance]:[cuPDLP]], 2, FALSE), "")</f>
        <v>96132</v>
      </c>
      <c r="S81" s="11">
        <f>IFERROR(VLOOKUP(I81, iterations_gpu[[Instance]:[cuPDLP]], 2, FALSE), "")</f>
        <v>95503</v>
      </c>
      <c r="T81" s="11">
        <f>IFERROR(VLOOKUP(I81, iterations_gpu_matrix[[Instance]:[cuPDLP]], 2, FALSE), "")</f>
        <v>76651</v>
      </c>
      <c r="U81" s="7" t="str">
        <f t="shared" si="19"/>
        <v/>
      </c>
      <c r="V81" s="7" t="str">
        <f t="shared" si="20"/>
        <v/>
      </c>
      <c r="W81" s="5" t="b">
        <f t="shared" si="21"/>
        <v>0</v>
      </c>
      <c r="AF81">
        <f t="shared" si="12"/>
        <v>1</v>
      </c>
      <c r="AG81">
        <f t="shared" si="13"/>
        <v>1</v>
      </c>
      <c r="AH81">
        <f t="shared" si="22"/>
        <v>1</v>
      </c>
      <c r="AI81">
        <f t="shared" si="23"/>
        <v>1</v>
      </c>
      <c r="AK81">
        <v>273.01370310783386</v>
      </c>
      <c r="AL81">
        <v>273.5659282207489</v>
      </c>
      <c r="AM81">
        <v>286.51470589637756</v>
      </c>
    </row>
    <row r="82" spans="1:39" hidden="1" x14ac:dyDescent="0.45">
      <c r="A82" s="1" t="s">
        <v>82</v>
      </c>
      <c r="B82">
        <v>23.801908016204834</v>
      </c>
      <c r="C82">
        <v>23.687546968460083</v>
      </c>
      <c r="D82">
        <v>600.0027961730957</v>
      </c>
      <c r="E82">
        <f t="shared" si="14"/>
        <v>-24.208180611596404</v>
      </c>
      <c r="I82" s="1" t="str">
        <v>lr2-22dr3-333vc4v17a-t60</v>
      </c>
      <c r="J82" s="5">
        <v>600.00443983078003</v>
      </c>
      <c r="K82" s="5">
        <v>600.00392699241638</v>
      </c>
      <c r="L82" s="5">
        <v>600.00499892234802</v>
      </c>
      <c r="M82" s="5">
        <f>IFERROR(VLOOKUP(I82, instances_gpu_matrix[[Instance]:[cuPDLP]], 2, FALSE), "")</f>
        <v>600.00367307662964</v>
      </c>
      <c r="N82" s="7">
        <f t="shared" si="15"/>
        <v>0</v>
      </c>
      <c r="O82" s="7">
        <f t="shared" si="16"/>
        <v>0</v>
      </c>
      <c r="P82" s="7">
        <f t="shared" si="17"/>
        <v>0</v>
      </c>
      <c r="Q82" s="7">
        <f t="shared" si="18"/>
        <v>0</v>
      </c>
      <c r="R82" s="11">
        <f>IFERROR(VLOOKUP(I82, iterations_cuPDLP_new[[Instance]:[cuPDLP]], 2, FALSE), "")</f>
        <v>101633</v>
      </c>
      <c r="S82" s="11">
        <f>IFERROR(VLOOKUP(I82, iterations_gpu[[Instance]:[cuPDLP]], 2, FALSE), "")</f>
        <v>98956</v>
      </c>
      <c r="T82" s="11">
        <f>IFERROR(VLOOKUP(I82, iterations_gpu_matrix[[Instance]:[cuPDLP]], 2, FALSE), "")</f>
        <v>102039</v>
      </c>
      <c r="U82" s="7" t="str">
        <f t="shared" si="19"/>
        <v/>
      </c>
      <c r="V82" s="7" t="str">
        <f t="shared" si="20"/>
        <v/>
      </c>
      <c r="W82" s="5" t="b">
        <f t="shared" si="21"/>
        <v>0</v>
      </c>
      <c r="AF82">
        <f t="shared" si="12"/>
        <v>1</v>
      </c>
      <c r="AG82">
        <f t="shared" si="13"/>
        <v>1</v>
      </c>
      <c r="AH82">
        <f t="shared" si="22"/>
        <v>1</v>
      </c>
      <c r="AI82">
        <f t="shared" si="23"/>
        <v>1</v>
      </c>
      <c r="AK82">
        <v>22.444985151290894</v>
      </c>
      <c r="AL82">
        <v>22.429828882217407</v>
      </c>
      <c r="AM82">
        <v>23.051084995269775</v>
      </c>
    </row>
    <row r="83" spans="1:39" hidden="1" x14ac:dyDescent="0.45">
      <c r="A83" s="1" t="s">
        <v>83</v>
      </c>
      <c r="B83">
        <v>600.00565695762634</v>
      </c>
      <c r="C83">
        <v>600.00274801254272</v>
      </c>
      <c r="D83">
        <v>600.00499892234802</v>
      </c>
      <c r="E83">
        <f t="shared" si="14"/>
        <v>1.0967151237488821E-6</v>
      </c>
      <c r="I83" s="1" t="str">
        <v>map06</v>
      </c>
      <c r="J83" s="5">
        <v>600.00366306304932</v>
      </c>
      <c r="K83" s="5">
        <v>600.00016117095947</v>
      </c>
      <c r="L83" s="5">
        <v>600.00215601921082</v>
      </c>
      <c r="M83" s="5">
        <f>IFERROR(VLOOKUP(I83, instances_gpu_matrix[[Instance]:[cuPDLP]], 2, FALSE), "")</f>
        <v>600.0005419254303</v>
      </c>
      <c r="N83" s="7">
        <f t="shared" si="15"/>
        <v>0</v>
      </c>
      <c r="O83" s="7">
        <f t="shared" si="16"/>
        <v>0</v>
      </c>
      <c r="P83" s="7">
        <f t="shared" si="17"/>
        <v>0</v>
      </c>
      <c r="Q83" s="7">
        <f t="shared" si="18"/>
        <v>0</v>
      </c>
      <c r="R83" s="11">
        <f>IFERROR(VLOOKUP(I83, iterations_cuPDLP_new[[Instance]:[cuPDLP]], 2, FALSE), "")</f>
        <v>114700</v>
      </c>
      <c r="S83" s="11">
        <f>IFERROR(VLOOKUP(I83, iterations_gpu[[Instance]:[cuPDLP]], 2, FALSE), "")</f>
        <v>111982</v>
      </c>
      <c r="T83" s="11">
        <f>IFERROR(VLOOKUP(I83, iterations_gpu_matrix[[Instance]:[cuPDLP]], 2, FALSE), "")</f>
        <v>112845</v>
      </c>
      <c r="U83" s="7" t="str">
        <f t="shared" si="19"/>
        <v/>
      </c>
      <c r="V83" s="7" t="str">
        <f t="shared" si="20"/>
        <v/>
      </c>
      <c r="W83" s="5" t="b">
        <f t="shared" si="21"/>
        <v>0</v>
      </c>
      <c r="AF83">
        <f t="shared" si="12"/>
        <v>1</v>
      </c>
      <c r="AG83">
        <f t="shared" si="13"/>
        <v>1</v>
      </c>
      <c r="AH83">
        <f t="shared" si="22"/>
        <v>1</v>
      </c>
      <c r="AI83">
        <f t="shared" si="23"/>
        <v>1</v>
      </c>
      <c r="AK83">
        <v>19.070634126663208</v>
      </c>
      <c r="AL83">
        <v>19.001280069351196</v>
      </c>
      <c r="AM83">
        <v>610.00425219535828</v>
      </c>
    </row>
    <row r="84" spans="1:39" hidden="1" x14ac:dyDescent="0.45">
      <c r="A84" s="1" t="s">
        <v>84</v>
      </c>
      <c r="B84">
        <v>567.31320285797119</v>
      </c>
      <c r="C84">
        <v>574.04647612571716</v>
      </c>
      <c r="D84">
        <v>600.00215601921082</v>
      </c>
      <c r="E84">
        <f t="shared" si="14"/>
        <v>-5.7620645873498938E-2</v>
      </c>
      <c r="I84" s="1" t="str">
        <v>map10</v>
      </c>
      <c r="J84" s="5">
        <v>600.3524968624115</v>
      </c>
      <c r="K84" s="5">
        <v>600.0012469291687</v>
      </c>
      <c r="L84" s="5">
        <v>600.00461411476135</v>
      </c>
      <c r="M84" s="5">
        <f>IFERROR(VLOOKUP(I84, instances_gpu_matrix[[Instance]:[cuPDLP]], 2, FALSE), "")</f>
        <v>600.00200700759888</v>
      </c>
      <c r="N84" s="7">
        <f t="shared" si="15"/>
        <v>0</v>
      </c>
      <c r="O84" s="7">
        <f t="shared" si="16"/>
        <v>0</v>
      </c>
      <c r="P84" s="7">
        <f t="shared" si="17"/>
        <v>0</v>
      </c>
      <c r="Q84" s="7">
        <f t="shared" si="18"/>
        <v>0</v>
      </c>
      <c r="R84" s="11">
        <f>IFERROR(VLOOKUP(I84, iterations_cuPDLP_new[[Instance]:[cuPDLP]], 2, FALSE), "")</f>
        <v>115211</v>
      </c>
      <c r="S84" s="11">
        <f>IFERROR(VLOOKUP(I84, iterations_gpu[[Instance]:[cuPDLP]], 2, FALSE), "")</f>
        <v>112105</v>
      </c>
      <c r="T84" s="11">
        <f>IFERROR(VLOOKUP(I84, iterations_gpu_matrix[[Instance]:[cuPDLP]], 2, FALSE), "")</f>
        <v>112065</v>
      </c>
      <c r="U84" s="7" t="str">
        <f t="shared" si="19"/>
        <v/>
      </c>
      <c r="V84" s="7" t="str">
        <f t="shared" si="20"/>
        <v/>
      </c>
      <c r="W84" s="5" t="b">
        <f t="shared" si="21"/>
        <v>0</v>
      </c>
      <c r="AF84">
        <f t="shared" si="12"/>
        <v>1</v>
      </c>
      <c r="AG84">
        <f t="shared" si="13"/>
        <v>1</v>
      </c>
      <c r="AH84">
        <f t="shared" si="22"/>
        <v>1</v>
      </c>
      <c r="AI84">
        <f t="shared" si="23"/>
        <v>1</v>
      </c>
      <c r="AK84">
        <v>12.025442123413086</v>
      </c>
      <c r="AL84">
        <v>12.051059007644653</v>
      </c>
      <c r="AM84">
        <v>48.249299049377441</v>
      </c>
    </row>
    <row r="85" spans="1:39" hidden="1" x14ac:dyDescent="0.45">
      <c r="A85" s="1" t="s">
        <v>85</v>
      </c>
      <c r="B85">
        <v>600.00401496887207</v>
      </c>
      <c r="C85">
        <v>600.00070095062256</v>
      </c>
      <c r="D85">
        <v>600.00461411476135</v>
      </c>
      <c r="E85">
        <f t="shared" si="14"/>
        <v>-9.9856980009260441E-7</v>
      </c>
      <c r="I85" s="1" t="str">
        <v>map14860-20</v>
      </c>
      <c r="J85" s="5">
        <v>600.00304412841797</v>
      </c>
      <c r="K85" s="5">
        <v>600.00461888313293</v>
      </c>
      <c r="L85" s="5">
        <v>463.27994894981384</v>
      </c>
      <c r="M85" s="5">
        <f>IFERROR(VLOOKUP(I85, instances_gpu_matrix[[Instance]:[cuPDLP]], 2, FALSE), "")</f>
        <v>600.00112104415894</v>
      </c>
      <c r="N85" s="7">
        <f t="shared" si="15"/>
        <v>0</v>
      </c>
      <c r="O85" s="7">
        <f t="shared" si="16"/>
        <v>0</v>
      </c>
      <c r="P85" s="7">
        <f t="shared" si="17"/>
        <v>0.22787269569328084</v>
      </c>
      <c r="Q85" s="7">
        <f t="shared" si="18"/>
        <v>0</v>
      </c>
      <c r="R85" s="11">
        <f>IFERROR(VLOOKUP(I85, iterations_cuPDLP_new[[Instance]:[cuPDLP]], 2, FALSE), "")</f>
        <v>115454</v>
      </c>
      <c r="S85" s="11">
        <f>IFERROR(VLOOKUP(I85, iterations_gpu[[Instance]:[cuPDLP]], 2, FALSE), "")</f>
        <v>85900</v>
      </c>
      <c r="T85" s="11">
        <f>IFERROR(VLOOKUP(I85, iterations_gpu_matrix[[Instance]:[cuPDLP]], 2, FALSE), "")</f>
        <v>117853</v>
      </c>
      <c r="U85" s="7">
        <f t="shared" si="19"/>
        <v>0.25598073691686735</v>
      </c>
      <c r="V85" s="7">
        <f t="shared" si="20"/>
        <v>-2.0778838325220435E-2</v>
      </c>
      <c r="W85" s="5" t="b">
        <f t="shared" si="21"/>
        <v>0</v>
      </c>
      <c r="AF85">
        <f t="shared" si="12"/>
        <v>1</v>
      </c>
      <c r="AG85">
        <f t="shared" si="13"/>
        <v>1</v>
      </c>
      <c r="AH85">
        <f t="shared" si="22"/>
        <v>1</v>
      </c>
      <c r="AI85">
        <f t="shared" si="23"/>
        <v>1</v>
      </c>
      <c r="AK85">
        <v>10.923894882202148</v>
      </c>
      <c r="AL85">
        <v>10.924180030822754</v>
      </c>
      <c r="AM85">
        <v>13.568537950515747</v>
      </c>
    </row>
    <row r="86" spans="1:39" x14ac:dyDescent="0.45">
      <c r="A86" s="1" t="s">
        <v>86</v>
      </c>
      <c r="B86">
        <v>245.18084979057312</v>
      </c>
      <c r="C86">
        <v>249.21730399131775</v>
      </c>
      <c r="D86">
        <v>463.27994894981384</v>
      </c>
      <c r="E86">
        <f t="shared" si="14"/>
        <v>-0.88954377695295161</v>
      </c>
      <c r="I86" s="1" t="str">
        <v>map16715-04</v>
      </c>
      <c r="J86" s="5">
        <v>36.128306150436401</v>
      </c>
      <c r="K86" s="5">
        <v>37.486289024353027</v>
      </c>
      <c r="L86" s="5">
        <v>600.00279688835144</v>
      </c>
      <c r="M86" s="5">
        <f>IFERROR(VLOOKUP(I86, instances_gpu_matrix[[Instance]:[cuPDLP]], 2, FALSE), "")</f>
        <v>600.4169340133667</v>
      </c>
      <c r="N86" s="7">
        <f t="shared" si="15"/>
        <v>-3.7587781399494771E-2</v>
      </c>
      <c r="O86" s="7">
        <f t="shared" si="16"/>
        <v>0</v>
      </c>
      <c r="P86" s="7">
        <f t="shared" si="17"/>
        <v>-15.005926766945606</v>
      </c>
      <c r="Q86" s="7">
        <f t="shared" si="18"/>
        <v>-15.016974462937766</v>
      </c>
      <c r="R86" s="11">
        <f>IFERROR(VLOOKUP(I86, iterations_cuPDLP_new[[Instance]:[cuPDLP]], 2, FALSE), "")</f>
        <v>7039</v>
      </c>
      <c r="S86" s="11">
        <f>IFERROR(VLOOKUP(I86, iterations_gpu[[Instance]:[cuPDLP]], 2, FALSE), "")</f>
        <v>110201</v>
      </c>
      <c r="T86" s="11">
        <f>IFERROR(VLOOKUP(I86, iterations_gpu_matrix[[Instance]:[cuPDLP]], 2, FALSE), "")</f>
        <v>113062</v>
      </c>
      <c r="U86" s="7">
        <f t="shared" si="19"/>
        <v>-14.655774968035232</v>
      </c>
      <c r="V86" s="7" t="str">
        <f t="shared" si="20"/>
        <v/>
      </c>
      <c r="W86" s="5" t="b">
        <f t="shared" si="21"/>
        <v>1</v>
      </c>
      <c r="AF86">
        <f t="shared" si="12"/>
        <v>46.128306150436401</v>
      </c>
      <c r="AG86">
        <f t="shared" si="13"/>
        <v>47.486289024353027</v>
      </c>
      <c r="AH86">
        <f t="shared" si="22"/>
        <v>610.00279688835144</v>
      </c>
      <c r="AI86">
        <f t="shared" si="23"/>
        <v>1</v>
      </c>
      <c r="AK86">
        <v>127.66661596298218</v>
      </c>
      <c r="AL86">
        <v>129.55609393119812</v>
      </c>
      <c r="AM86">
        <v>91.303148984909058</v>
      </c>
    </row>
    <row r="87" spans="1:39" hidden="1" x14ac:dyDescent="0.45">
      <c r="A87" s="1" t="s">
        <v>87</v>
      </c>
      <c r="B87">
        <v>600.00430107116699</v>
      </c>
      <c r="C87">
        <v>600.12027406692505</v>
      </c>
      <c r="D87">
        <v>600.00279688835144</v>
      </c>
      <c r="E87">
        <f t="shared" si="14"/>
        <v>2.5069533882780375E-6</v>
      </c>
      <c r="I87" s="1" t="str">
        <v>map18</v>
      </c>
      <c r="J87" s="5">
        <v>600.00466084480286</v>
      </c>
      <c r="K87" s="5">
        <v>600.1654589176178</v>
      </c>
      <c r="L87" s="5">
        <v>577.81546998023987</v>
      </c>
      <c r="M87" s="5">
        <f>IFERROR(VLOOKUP(I87, instances_gpu_matrix[[Instance]:[cuPDLP]], 2, FALSE), "")</f>
        <v>600.00211501121521</v>
      </c>
      <c r="N87" s="7">
        <f t="shared" si="15"/>
        <v>0</v>
      </c>
      <c r="O87" s="7">
        <f t="shared" si="16"/>
        <v>0</v>
      </c>
      <c r="P87" s="7">
        <f t="shared" si="17"/>
        <v>3.7239712158186396E-2</v>
      </c>
      <c r="Q87" s="7">
        <f t="shared" si="18"/>
        <v>0</v>
      </c>
      <c r="R87" s="11">
        <f>IFERROR(VLOOKUP(I87, iterations_cuPDLP_new[[Instance]:[cuPDLP]], 2, FALSE), "")</f>
        <v>115374</v>
      </c>
      <c r="S87" s="11">
        <f>IFERROR(VLOOKUP(I87, iterations_gpu[[Instance]:[cuPDLP]], 2, FALSE), "")</f>
        <v>108414</v>
      </c>
      <c r="T87" s="11">
        <f>IFERROR(VLOOKUP(I87, iterations_gpu_matrix[[Instance]:[cuPDLP]], 2, FALSE), "")</f>
        <v>110560</v>
      </c>
      <c r="U87" s="7">
        <f t="shared" si="19"/>
        <v>6.0325549950595456E-2</v>
      </c>
      <c r="V87" s="7">
        <f t="shared" si="20"/>
        <v>4.1725172049161853E-2</v>
      </c>
      <c r="W87" s="5" t="b">
        <f t="shared" si="21"/>
        <v>0</v>
      </c>
      <c r="AF87">
        <f t="shared" si="12"/>
        <v>1</v>
      </c>
      <c r="AG87">
        <f t="shared" si="13"/>
        <v>1</v>
      </c>
      <c r="AH87">
        <f t="shared" si="22"/>
        <v>1</v>
      </c>
      <c r="AI87">
        <f t="shared" si="23"/>
        <v>1</v>
      </c>
      <c r="AK87">
        <v>18.846368074417114</v>
      </c>
      <c r="AL87">
        <v>19.198848009109497</v>
      </c>
      <c r="AM87">
        <v>16.774401187896729</v>
      </c>
    </row>
    <row r="88" spans="1:39" hidden="1" x14ac:dyDescent="0.45">
      <c r="A88" s="1" t="s">
        <v>88</v>
      </c>
      <c r="B88">
        <v>14.869927883148193</v>
      </c>
      <c r="C88">
        <v>14.862200975418091</v>
      </c>
      <c r="D88">
        <v>577.81546998023987</v>
      </c>
      <c r="E88">
        <f t="shared" si="14"/>
        <v>-37.857987376997784</v>
      </c>
      <c r="I88" s="1" t="str">
        <v>momentum1</v>
      </c>
      <c r="J88" s="5">
        <v>600.00125408172607</v>
      </c>
      <c r="K88" s="5">
        <v>600.00160098075867</v>
      </c>
      <c r="L88" s="5">
        <v>600.00004386901855</v>
      </c>
      <c r="M88" s="5">
        <f>IFERROR(VLOOKUP(I88, instances_gpu_matrix[[Instance]:[cuPDLP]], 2, FALSE), "")</f>
        <v>600.00074601173401</v>
      </c>
      <c r="N88" s="7">
        <f t="shared" si="15"/>
        <v>0</v>
      </c>
      <c r="O88" s="7">
        <f t="shared" si="16"/>
        <v>0</v>
      </c>
      <c r="P88" s="7">
        <f t="shared" si="17"/>
        <v>0</v>
      </c>
      <c r="Q88" s="7">
        <f t="shared" si="18"/>
        <v>0</v>
      </c>
      <c r="R88" s="11">
        <f>IFERROR(VLOOKUP(I88, iterations_cuPDLP_new[[Instance]:[cuPDLP]], 2, FALSE), "")</f>
        <v>184950</v>
      </c>
      <c r="S88" s="11">
        <f>IFERROR(VLOOKUP(I88, iterations_gpu[[Instance]:[cuPDLP]], 2, FALSE), "")</f>
        <v>186677</v>
      </c>
      <c r="T88" s="11">
        <f>IFERROR(VLOOKUP(I88, iterations_gpu_matrix[[Instance]:[cuPDLP]], 2, FALSE), "")</f>
        <v>194035</v>
      </c>
      <c r="U88" s="7" t="str">
        <f t="shared" si="19"/>
        <v/>
      </c>
      <c r="V88" s="7" t="str">
        <f t="shared" si="20"/>
        <v/>
      </c>
      <c r="W88" s="5" t="b">
        <f t="shared" si="21"/>
        <v>0</v>
      </c>
      <c r="AF88">
        <f t="shared" si="12"/>
        <v>1</v>
      </c>
      <c r="AG88">
        <f t="shared" si="13"/>
        <v>1</v>
      </c>
      <c r="AH88">
        <f t="shared" si="22"/>
        <v>1</v>
      </c>
      <c r="AI88">
        <f t="shared" si="23"/>
        <v>1</v>
      </c>
      <c r="AK88">
        <v>14.807459831237793</v>
      </c>
      <c r="AL88">
        <v>14.479668855667114</v>
      </c>
      <c r="AM88">
        <v>13.593144178390503</v>
      </c>
    </row>
    <row r="89" spans="1:39" x14ac:dyDescent="0.45">
      <c r="A89" s="1" t="s">
        <v>89</v>
      </c>
      <c r="B89">
        <v>6.7389130592346191</v>
      </c>
      <c r="C89">
        <v>6.7701890468597412</v>
      </c>
      <c r="D89">
        <v>600.00004386901855</v>
      </c>
      <c r="E89">
        <f t="shared" si="14"/>
        <v>-88.035136467121049</v>
      </c>
      <c r="I89" s="1" t="str">
        <v>mushroom-best</v>
      </c>
      <c r="J89" s="5">
        <v>41.936909914016724</v>
      </c>
      <c r="K89" s="5">
        <v>43.320418119430542</v>
      </c>
      <c r="L89" s="5">
        <v>18.603318214416504</v>
      </c>
      <c r="M89" s="5">
        <f>IFERROR(VLOOKUP(I89, instances_gpu_matrix[[Instance]:[cuPDLP]], 2, FALSE), "")</f>
        <v>25.509680032730103</v>
      </c>
      <c r="N89" s="7">
        <f t="shared" si="15"/>
        <v>-3.2990227659844898E-2</v>
      </c>
      <c r="O89" s="7">
        <f t="shared" si="16"/>
        <v>0.55639749679795436</v>
      </c>
      <c r="P89" s="7">
        <f t="shared" si="17"/>
        <v>0.57056466622439306</v>
      </c>
      <c r="Q89" s="7">
        <f t="shared" si="18"/>
        <v>0.41113957020446612</v>
      </c>
      <c r="R89" s="11">
        <f>IFERROR(VLOOKUP(I89, iterations_cuPDLP_new[[Instance]:[cuPDLP]], 2, FALSE), "")</f>
        <v>6222</v>
      </c>
      <c r="S89" s="11">
        <f>IFERROR(VLOOKUP(I89, iterations_gpu[[Instance]:[cuPDLP]], 2, FALSE), "")</f>
        <v>2249</v>
      </c>
      <c r="T89" s="11">
        <f>IFERROR(VLOOKUP(I89, iterations_gpu_matrix[[Instance]:[cuPDLP]], 2, FALSE), "")</f>
        <v>2872</v>
      </c>
      <c r="U89" s="7">
        <f t="shared" si="19"/>
        <v>0.63854066216650596</v>
      </c>
      <c r="V89" s="7">
        <f t="shared" si="20"/>
        <v>0.53841208614593383</v>
      </c>
      <c r="W89" s="5" t="b">
        <f t="shared" si="21"/>
        <v>1</v>
      </c>
      <c r="AF89">
        <f t="shared" si="12"/>
        <v>51.936909914016724</v>
      </c>
      <c r="AG89">
        <f t="shared" si="13"/>
        <v>53.320418119430542</v>
      </c>
      <c r="AH89">
        <f t="shared" si="22"/>
        <v>28.603318214416504</v>
      </c>
      <c r="AI89">
        <f t="shared" si="23"/>
        <v>35.509680032730103</v>
      </c>
      <c r="AK89">
        <v>52.278690099716187</v>
      </c>
      <c r="AL89">
        <v>52.319550037384033</v>
      </c>
      <c r="AM89">
        <v>47.520916223526001</v>
      </c>
    </row>
    <row r="90" spans="1:39" hidden="1" x14ac:dyDescent="0.45">
      <c r="A90" s="1" t="s">
        <v>90</v>
      </c>
      <c r="B90">
        <v>600.00509691238403</v>
      </c>
      <c r="C90">
        <v>600.06576085090637</v>
      </c>
      <c r="D90">
        <v>18.603318214416504</v>
      </c>
      <c r="E90">
        <f t="shared" si="14"/>
        <v>0.96899473302785455</v>
      </c>
      <c r="I90" s="1" t="str">
        <v>mzzv11</v>
      </c>
      <c r="J90" s="5">
        <v>600.00255107879639</v>
      </c>
      <c r="K90" s="5">
        <v>600.00389909744263</v>
      </c>
      <c r="L90" s="5">
        <v>600.00218105316162</v>
      </c>
      <c r="M90" s="5">
        <f>IFERROR(VLOOKUP(I90, instances_gpu_matrix[[Instance]:[cuPDLP]], 2, FALSE), "")</f>
        <v>600.00315713882446</v>
      </c>
      <c r="N90" s="7">
        <f t="shared" si="15"/>
        <v>0</v>
      </c>
      <c r="O90" s="7">
        <f t="shared" si="16"/>
        <v>0</v>
      </c>
      <c r="P90" s="7">
        <f t="shared" si="17"/>
        <v>0</v>
      </c>
      <c r="Q90" s="7">
        <f t="shared" si="18"/>
        <v>0</v>
      </c>
      <c r="R90" s="11">
        <f>IFERROR(VLOOKUP(I90, iterations_cuPDLP_new[[Instance]:[cuPDLP]], 2, FALSE), "")</f>
        <v>81500</v>
      </c>
      <c r="S90" s="11">
        <f>IFERROR(VLOOKUP(I90, iterations_gpu[[Instance]:[cuPDLP]], 2, FALSE), "")</f>
        <v>81987</v>
      </c>
      <c r="T90" s="11">
        <f>IFERROR(VLOOKUP(I90, iterations_gpu_matrix[[Instance]:[cuPDLP]], 2, FALSE), "")</f>
        <v>82041</v>
      </c>
      <c r="U90" s="7" t="str">
        <f t="shared" si="19"/>
        <v/>
      </c>
      <c r="V90" s="7" t="str">
        <f t="shared" si="20"/>
        <v/>
      </c>
      <c r="W90" s="5" t="b">
        <f t="shared" si="21"/>
        <v>0</v>
      </c>
      <c r="AF90">
        <f t="shared" si="12"/>
        <v>1</v>
      </c>
      <c r="AG90">
        <f t="shared" si="13"/>
        <v>1</v>
      </c>
      <c r="AH90">
        <f t="shared" si="22"/>
        <v>1</v>
      </c>
      <c r="AI90">
        <f t="shared" si="23"/>
        <v>1</v>
      </c>
      <c r="AK90">
        <v>15.353844165802002</v>
      </c>
      <c r="AL90">
        <v>15.252690076828003</v>
      </c>
      <c r="AM90">
        <v>19.507400035858154</v>
      </c>
    </row>
    <row r="91" spans="1:39" hidden="1" x14ac:dyDescent="0.45">
      <c r="A91" s="1" t="s">
        <v>91</v>
      </c>
      <c r="B91">
        <v>600.00075817108154</v>
      </c>
      <c r="C91">
        <v>600.00256395339966</v>
      </c>
      <c r="D91">
        <v>600.00218105316162</v>
      </c>
      <c r="E91">
        <f t="shared" si="14"/>
        <v>-2.3714671368338682E-6</v>
      </c>
      <c r="I91" s="1" t="str">
        <v>mzzv42z</v>
      </c>
      <c r="J91" s="5">
        <v>600.00555181503296</v>
      </c>
      <c r="K91" s="5">
        <v>600.00496912002563</v>
      </c>
      <c r="L91" s="5">
        <v>600.00625109672546</v>
      </c>
      <c r="M91" s="5">
        <f>IFERROR(VLOOKUP(I91, instances_gpu_matrix[[Instance]:[cuPDLP]], 2, FALSE), "")</f>
        <v>600.0030620098114</v>
      </c>
      <c r="N91" s="7">
        <f t="shared" si="15"/>
        <v>0</v>
      </c>
      <c r="O91" s="7">
        <f t="shared" si="16"/>
        <v>0</v>
      </c>
      <c r="P91" s="7">
        <f t="shared" si="17"/>
        <v>0</v>
      </c>
      <c r="Q91" s="7">
        <f t="shared" si="18"/>
        <v>0</v>
      </c>
      <c r="R91" s="11">
        <f>IFERROR(VLOOKUP(I91, iterations_cuPDLP_new[[Instance]:[cuPDLP]], 2, FALSE), "")</f>
        <v>81640</v>
      </c>
      <c r="S91" s="11">
        <f>IFERROR(VLOOKUP(I91, iterations_gpu[[Instance]:[cuPDLP]], 2, FALSE), "")</f>
        <v>82106</v>
      </c>
      <c r="T91" s="11">
        <f>IFERROR(VLOOKUP(I91, iterations_gpu_matrix[[Instance]:[cuPDLP]], 2, FALSE), "")</f>
        <v>81707</v>
      </c>
      <c r="U91" s="7" t="str">
        <f t="shared" si="19"/>
        <v/>
      </c>
      <c r="V91" s="7" t="str">
        <f t="shared" si="20"/>
        <v/>
      </c>
      <c r="W91" s="5" t="b">
        <f t="shared" si="21"/>
        <v>0</v>
      </c>
      <c r="AF91">
        <f t="shared" si="12"/>
        <v>1</v>
      </c>
      <c r="AG91">
        <f t="shared" si="13"/>
        <v>1</v>
      </c>
      <c r="AH91">
        <f t="shared" si="22"/>
        <v>1</v>
      </c>
      <c r="AI91">
        <f t="shared" si="23"/>
        <v>1</v>
      </c>
      <c r="AK91">
        <v>16.787049055099487</v>
      </c>
      <c r="AL91">
        <v>16.677465915679932</v>
      </c>
      <c r="AM91">
        <v>18.851392030715942</v>
      </c>
    </row>
    <row r="92" spans="1:39" x14ac:dyDescent="0.45">
      <c r="A92" s="1" t="s">
        <v>92</v>
      </c>
      <c r="B92">
        <v>600.00140404701233</v>
      </c>
      <c r="C92">
        <v>600.0023250579834</v>
      </c>
      <c r="D92">
        <v>600.00625109672546</v>
      </c>
      <c r="E92">
        <f t="shared" si="14"/>
        <v>-8.078397284475323E-6</v>
      </c>
      <c r="I92" s="1" t="str">
        <v>n2seq36q</v>
      </c>
      <c r="J92" s="5">
        <v>5.6803879737854004</v>
      </c>
      <c r="K92" s="5">
        <v>5.6673800945281982</v>
      </c>
      <c r="L92" s="5">
        <v>9.081043004989624</v>
      </c>
      <c r="M92" s="5">
        <f>IFERROR(VLOOKUP(I92, instances_gpu_matrix[[Instance]:[cuPDLP]], 2, FALSE), "")</f>
        <v>6.1875350475311279</v>
      </c>
      <c r="N92" s="7">
        <f t="shared" si="15"/>
        <v>2.28996317104265E-3</v>
      </c>
      <c r="O92" s="7">
        <f t="shared" si="16"/>
        <v>-0.59866597966512369</v>
      </c>
      <c r="P92" s="7">
        <f t="shared" si="17"/>
        <v>-0.60233526841746243</v>
      </c>
      <c r="Q92" s="7">
        <f t="shared" si="18"/>
        <v>-9.1780495454175437E-2</v>
      </c>
      <c r="R92" s="11">
        <f>IFERROR(VLOOKUP(I92, iterations_cuPDLP_new[[Instance]:[cuPDLP]], 2, FALSE), "")</f>
        <v>1049</v>
      </c>
      <c r="S92" s="11">
        <f>IFERROR(VLOOKUP(I92, iterations_gpu[[Instance]:[cuPDLP]], 2, FALSE), "")</f>
        <v>1328</v>
      </c>
      <c r="T92" s="11">
        <f>IFERROR(VLOOKUP(I92, iterations_gpu_matrix[[Instance]:[cuPDLP]], 2, FALSE), "")</f>
        <v>857</v>
      </c>
      <c r="U92" s="7">
        <f t="shared" si="19"/>
        <v>-0.26596758817921828</v>
      </c>
      <c r="V92" s="7">
        <f t="shared" si="20"/>
        <v>0.18303145853193517</v>
      </c>
      <c r="W92" s="5" t="b">
        <f t="shared" si="21"/>
        <v>1</v>
      </c>
      <c r="AF92">
        <f t="shared" si="12"/>
        <v>15.6803879737854</v>
      </c>
      <c r="AG92">
        <f t="shared" si="13"/>
        <v>15.667380094528198</v>
      </c>
      <c r="AH92">
        <f t="shared" si="22"/>
        <v>19.081043004989624</v>
      </c>
      <c r="AI92">
        <f t="shared" si="23"/>
        <v>16.187535047531128</v>
      </c>
      <c r="AK92">
        <v>17.180143117904663</v>
      </c>
      <c r="AL92">
        <v>17.306092023849487</v>
      </c>
      <c r="AM92">
        <v>15.32779598236084</v>
      </c>
    </row>
    <row r="93" spans="1:39" x14ac:dyDescent="0.45">
      <c r="A93" s="1" t="s">
        <v>93</v>
      </c>
      <c r="B93">
        <v>600.00443983078003</v>
      </c>
      <c r="C93">
        <v>600.00392699241638</v>
      </c>
      <c r="D93">
        <v>9.081043004989624</v>
      </c>
      <c r="E93">
        <f t="shared" si="14"/>
        <v>0.98486504031945032</v>
      </c>
      <c r="I93" s="1" t="str">
        <v>n3div36</v>
      </c>
      <c r="J93" s="5">
        <v>10.336629867553711</v>
      </c>
      <c r="K93" s="5">
        <v>10.150254964828491</v>
      </c>
      <c r="L93" s="5">
        <v>14.99409008026123</v>
      </c>
      <c r="M93" s="5">
        <f>IFERROR(VLOOKUP(I93, instances_gpu_matrix[[Instance]:[cuPDLP]], 2, FALSE), "")</f>
        <v>11.00679087638855</v>
      </c>
      <c r="N93" s="7">
        <f t="shared" si="15"/>
        <v>1.8030528819672983E-2</v>
      </c>
      <c r="O93" s="7">
        <f t="shared" si="16"/>
        <v>-0.45057821285902</v>
      </c>
      <c r="P93" s="7">
        <f t="shared" si="17"/>
        <v>-0.47721314708025026</v>
      </c>
      <c r="Q93" s="7">
        <f t="shared" si="18"/>
        <v>-8.4385654796655787E-2</v>
      </c>
      <c r="R93" s="11">
        <f>IFERROR(VLOOKUP(I93, iterations_cuPDLP_new[[Instance]:[cuPDLP]], 2, FALSE), "")</f>
        <v>1729</v>
      </c>
      <c r="S93" s="11">
        <f>IFERROR(VLOOKUP(I93, iterations_gpu[[Instance]:[cuPDLP]], 2, FALSE), "")</f>
        <v>2193</v>
      </c>
      <c r="T93" s="11">
        <f>IFERROR(VLOOKUP(I93, iterations_gpu_matrix[[Instance]:[cuPDLP]], 2, FALSE), "")</f>
        <v>1496</v>
      </c>
      <c r="U93" s="7">
        <f t="shared" si="19"/>
        <v>-0.26836321573163679</v>
      </c>
      <c r="V93" s="7">
        <f t="shared" si="20"/>
        <v>0.13475997686524002</v>
      </c>
      <c r="W93" s="5" t="b">
        <f t="shared" si="21"/>
        <v>1</v>
      </c>
      <c r="AF93">
        <f t="shared" si="12"/>
        <v>20.336629867553711</v>
      </c>
      <c r="AG93">
        <f t="shared" si="13"/>
        <v>20.150254964828491</v>
      </c>
      <c r="AH93">
        <f t="shared" si="22"/>
        <v>24.99409008026123</v>
      </c>
      <c r="AI93">
        <f t="shared" si="23"/>
        <v>21.00679087638855</v>
      </c>
      <c r="AK93">
        <v>13.113610982894897</v>
      </c>
      <c r="AL93">
        <v>13.238057136535645</v>
      </c>
      <c r="AM93">
        <v>13.601999044418335</v>
      </c>
    </row>
    <row r="94" spans="1:39" x14ac:dyDescent="0.45">
      <c r="A94" s="1" t="s">
        <v>94</v>
      </c>
      <c r="B94">
        <v>600.00366306304932</v>
      </c>
      <c r="C94">
        <v>600.00016117095947</v>
      </c>
      <c r="D94">
        <v>14.99409008026123</v>
      </c>
      <c r="E94">
        <f t="shared" si="14"/>
        <v>0.97501000243279246</v>
      </c>
      <c r="I94" s="1" t="str">
        <v>n3seq24</v>
      </c>
      <c r="J94" s="5">
        <v>19.855943202972412</v>
      </c>
      <c r="K94" s="5">
        <v>19.947128057479858</v>
      </c>
      <c r="L94" s="5">
        <v>24.916119813919067</v>
      </c>
      <c r="M94" s="5">
        <f>IFERROR(VLOOKUP(I94, instances_gpu_matrix[[Instance]:[cuPDLP]], 2, FALSE), "")</f>
        <v>27.800233840942383</v>
      </c>
      <c r="N94" s="7">
        <f t="shared" si="15"/>
        <v>-4.5923204742948712E-3</v>
      </c>
      <c r="O94" s="7">
        <f t="shared" si="16"/>
        <v>-0.25484443419384645</v>
      </c>
      <c r="P94" s="7">
        <f t="shared" si="17"/>
        <v>-0.24910812935679308</v>
      </c>
      <c r="Q94" s="7">
        <f t="shared" si="18"/>
        <v>-0.39369606295367082</v>
      </c>
      <c r="R94" s="11">
        <f>IFERROR(VLOOKUP(I94, iterations_cuPDLP_new[[Instance]:[cuPDLP]], 2, FALSE), "")</f>
        <v>3170</v>
      </c>
      <c r="S94" s="11">
        <f>IFERROR(VLOOKUP(I94, iterations_gpu[[Instance]:[cuPDLP]], 2, FALSE), "")</f>
        <v>3643</v>
      </c>
      <c r="T94" s="11">
        <f>IFERROR(VLOOKUP(I94, iterations_gpu_matrix[[Instance]:[cuPDLP]], 2, FALSE), "")</f>
        <v>3742</v>
      </c>
      <c r="U94" s="7">
        <f t="shared" si="19"/>
        <v>-0.14921135646687697</v>
      </c>
      <c r="V94" s="7">
        <f t="shared" si="20"/>
        <v>-0.1804416403785489</v>
      </c>
      <c r="W94" s="5" t="b">
        <f t="shared" si="21"/>
        <v>1</v>
      </c>
      <c r="AF94">
        <f t="shared" si="12"/>
        <v>29.855943202972412</v>
      </c>
      <c r="AG94">
        <f t="shared" si="13"/>
        <v>29.947128057479858</v>
      </c>
      <c r="AH94">
        <f t="shared" si="22"/>
        <v>34.916119813919067</v>
      </c>
      <c r="AI94">
        <f t="shared" si="23"/>
        <v>37.800233840942383</v>
      </c>
      <c r="AK94">
        <v>184.9591019153595</v>
      </c>
      <c r="AL94">
        <v>184.35764193534851</v>
      </c>
      <c r="AM94">
        <v>294.13460993766785</v>
      </c>
    </row>
    <row r="95" spans="1:39" x14ac:dyDescent="0.45">
      <c r="A95" s="1" t="s">
        <v>95</v>
      </c>
      <c r="B95">
        <v>600.3524968624115</v>
      </c>
      <c r="C95">
        <v>600.0012469291687</v>
      </c>
      <c r="D95">
        <v>24.916119813919067</v>
      </c>
      <c r="E95">
        <f t="shared" si="14"/>
        <v>0.95849751613570899</v>
      </c>
      <c r="I95" s="1" t="str">
        <v>neos-1122047</v>
      </c>
      <c r="J95" s="5">
        <v>104.2501540184021</v>
      </c>
      <c r="K95" s="5">
        <v>105.97600603103638</v>
      </c>
      <c r="L95" s="5">
        <v>12.919261932373047</v>
      </c>
      <c r="M95" s="5">
        <f>IFERROR(VLOOKUP(I95, instances_gpu_matrix[[Instance]:[cuPDLP]], 2, FALSE), "")</f>
        <v>16.465042114257813</v>
      </c>
      <c r="N95" s="7">
        <f t="shared" si="15"/>
        <v>-1.655491091485229E-2</v>
      </c>
      <c r="O95" s="7">
        <f t="shared" si="16"/>
        <v>0.87607440915538071</v>
      </c>
      <c r="P95" s="7">
        <f t="shared" si="17"/>
        <v>0.87809257570445254</v>
      </c>
      <c r="Q95" s="7">
        <f t="shared" si="18"/>
        <v>0.84463424570429813</v>
      </c>
      <c r="R95" s="11">
        <f>IFERROR(VLOOKUP(I95, iterations_cuPDLP_new[[Instance]:[cuPDLP]], 2, FALSE), "")</f>
        <v>14589</v>
      </c>
      <c r="S95" s="11">
        <f>IFERROR(VLOOKUP(I95, iterations_gpu[[Instance]:[cuPDLP]], 2, FALSE), "")</f>
        <v>861</v>
      </c>
      <c r="T95" s="11">
        <f>IFERROR(VLOOKUP(I95, iterations_gpu_matrix[[Instance]:[cuPDLP]], 2, FALSE), "")</f>
        <v>902</v>
      </c>
      <c r="U95" s="7">
        <f t="shared" si="19"/>
        <v>0.94098293234628827</v>
      </c>
      <c r="V95" s="7">
        <f t="shared" si="20"/>
        <v>0.9381725957913496</v>
      </c>
      <c r="W95" s="5" t="b">
        <f t="shared" si="21"/>
        <v>1</v>
      </c>
      <c r="AF95">
        <f t="shared" si="12"/>
        <v>114.2501540184021</v>
      </c>
      <c r="AG95">
        <f t="shared" si="13"/>
        <v>115.97600603103638</v>
      </c>
      <c r="AH95">
        <f t="shared" si="22"/>
        <v>22.919261932373047</v>
      </c>
      <c r="AI95">
        <f t="shared" si="23"/>
        <v>26.465042114257813</v>
      </c>
      <c r="AK95">
        <v>11.978519916534424</v>
      </c>
      <c r="AL95">
        <v>12.345475912094116</v>
      </c>
      <c r="AM95">
        <v>11.927845001220703</v>
      </c>
    </row>
    <row r="96" spans="1:39" x14ac:dyDescent="0.45">
      <c r="A96" s="1" t="s">
        <v>96</v>
      </c>
      <c r="B96">
        <v>600.00304412841797</v>
      </c>
      <c r="C96">
        <v>600.00461888313293</v>
      </c>
      <c r="D96">
        <v>12.919261932373047</v>
      </c>
      <c r="E96">
        <f t="shared" si="14"/>
        <v>0.97846800602296957</v>
      </c>
      <c r="I96" s="1" t="str">
        <v>neos-1171448</v>
      </c>
      <c r="J96" s="5">
        <v>1.5826840400695801</v>
      </c>
      <c r="K96" s="5">
        <v>1.5966958999633789</v>
      </c>
      <c r="L96" s="5">
        <v>1.5817580223083496</v>
      </c>
      <c r="M96" s="5">
        <f>IFERROR(VLOOKUP(I96, instances_gpu_matrix[[Instance]:[cuPDLP]], 2, FALSE), "")</f>
        <v>1.8866751194000244</v>
      </c>
      <c r="N96" s="7">
        <f t="shared" si="15"/>
        <v>-8.8532262530320455E-3</v>
      </c>
      <c r="O96" s="7">
        <f t="shared" si="16"/>
        <v>5.850932578998888E-4</v>
      </c>
      <c r="P96" s="7">
        <f t="shared" si="17"/>
        <v>9.3554932128102203E-3</v>
      </c>
      <c r="Q96" s="7">
        <f t="shared" si="18"/>
        <v>-0.18161205239100089</v>
      </c>
      <c r="R96" s="11">
        <f>IFERROR(VLOOKUP(I96, iterations_cuPDLP_new[[Instance]:[cuPDLP]], 2, FALSE), "")</f>
        <v>324</v>
      </c>
      <c r="S96" s="11">
        <f>IFERROR(VLOOKUP(I96, iterations_gpu[[Instance]:[cuPDLP]], 2, FALSE), "")</f>
        <v>218</v>
      </c>
      <c r="T96" s="11">
        <f>IFERROR(VLOOKUP(I96, iterations_gpu_matrix[[Instance]:[cuPDLP]], 2, FALSE), "")</f>
        <v>269</v>
      </c>
      <c r="U96" s="7" t="str">
        <f t="shared" si="19"/>
        <v/>
      </c>
      <c r="V96" s="7" t="str">
        <f t="shared" si="20"/>
        <v/>
      </c>
      <c r="W96" s="5" t="b">
        <f t="shared" si="21"/>
        <v>1</v>
      </c>
      <c r="AF96">
        <f t="shared" si="12"/>
        <v>11.58268404006958</v>
      </c>
      <c r="AG96">
        <f t="shared" si="13"/>
        <v>11.596695899963379</v>
      </c>
      <c r="AH96">
        <f t="shared" si="22"/>
        <v>11.58175802230835</v>
      </c>
      <c r="AI96">
        <f t="shared" si="23"/>
        <v>11.886675119400024</v>
      </c>
      <c r="AK96">
        <v>551.72049808502197</v>
      </c>
      <c r="AL96">
        <v>537.30860710144043</v>
      </c>
      <c r="AM96">
        <v>264.90154385566711</v>
      </c>
    </row>
    <row r="97" spans="1:39" x14ac:dyDescent="0.45">
      <c r="A97" s="1" t="s">
        <v>97</v>
      </c>
      <c r="B97">
        <v>36.128306150436401</v>
      </c>
      <c r="C97">
        <v>37.486289024353027</v>
      </c>
      <c r="D97">
        <v>1.5817580223083496</v>
      </c>
      <c r="E97">
        <f t="shared" si="14"/>
        <v>0.95621831768912746</v>
      </c>
      <c r="I97" s="1" t="str">
        <v>neos-1354092</v>
      </c>
      <c r="J97" s="5">
        <v>46.051475048065186</v>
      </c>
      <c r="K97" s="5">
        <v>44.935367107391357</v>
      </c>
      <c r="L97" s="5">
        <v>39.817168951034546</v>
      </c>
      <c r="M97" s="5">
        <f>IFERROR(VLOOKUP(I97, instances_gpu_matrix[[Instance]:[cuPDLP]], 2, FALSE), "")</f>
        <v>47.697690010070801</v>
      </c>
      <c r="N97" s="7">
        <f t="shared" si="15"/>
        <v>2.4236095358702751E-2</v>
      </c>
      <c r="O97" s="7">
        <f t="shared" si="16"/>
        <v>0.1353769035741792</v>
      </c>
      <c r="P97" s="7">
        <f t="shared" si="17"/>
        <v>0.11390133175333347</v>
      </c>
      <c r="Q97" s="7">
        <f t="shared" si="18"/>
        <v>-6.1473246587209311E-2</v>
      </c>
      <c r="R97" s="11">
        <f>IFERROR(VLOOKUP(I97, iterations_cuPDLP_new[[Instance]:[cuPDLP]], 2, FALSE), "")</f>
        <v>6569</v>
      </c>
      <c r="S97" s="11">
        <f>IFERROR(VLOOKUP(I97, iterations_gpu[[Instance]:[cuPDLP]], 2, FALSE), "")</f>
        <v>5572</v>
      </c>
      <c r="T97" s="11">
        <f>IFERROR(VLOOKUP(I97, iterations_gpu_matrix[[Instance]:[cuPDLP]], 2, FALSE), "")</f>
        <v>6508</v>
      </c>
      <c r="U97" s="7">
        <f t="shared" si="19"/>
        <v>0.15177348150403411</v>
      </c>
      <c r="V97" s="7">
        <f t="shared" si="20"/>
        <v>9.2860404932257577E-3</v>
      </c>
      <c r="W97" s="5" t="b">
        <f t="shared" si="21"/>
        <v>1</v>
      </c>
      <c r="AF97">
        <f t="shared" si="12"/>
        <v>56.051475048065186</v>
      </c>
      <c r="AG97">
        <f t="shared" si="13"/>
        <v>54.935367107391357</v>
      </c>
      <c r="AH97">
        <f t="shared" si="22"/>
        <v>49.817168951034546</v>
      </c>
      <c r="AI97">
        <f t="shared" si="23"/>
        <v>57.697690010070801</v>
      </c>
      <c r="AK97">
        <v>485.61475396156311</v>
      </c>
      <c r="AL97">
        <v>493.4299328327179</v>
      </c>
      <c r="AM97">
        <v>610.00379419326782</v>
      </c>
    </row>
    <row r="98" spans="1:39" x14ac:dyDescent="0.45">
      <c r="A98" s="1" t="s">
        <v>98</v>
      </c>
      <c r="B98">
        <v>600.00466084480286</v>
      </c>
      <c r="C98">
        <v>600.1654589176178</v>
      </c>
      <c r="D98">
        <v>39.817168951034546</v>
      </c>
      <c r="E98">
        <f t="shared" si="14"/>
        <v>0.93363856724884065</v>
      </c>
      <c r="I98" s="1" t="str">
        <v>neos-1367061</v>
      </c>
      <c r="J98" s="5">
        <v>22.476857900619507</v>
      </c>
      <c r="K98" s="5">
        <v>22.950435876846313</v>
      </c>
      <c r="L98" s="5">
        <v>30.986600875854492</v>
      </c>
      <c r="M98" s="5">
        <f>IFERROR(VLOOKUP(I98, instances_gpu_matrix[[Instance]:[cuPDLP]], 2, FALSE), "")</f>
        <v>29.331434965133667</v>
      </c>
      <c r="N98" s="7">
        <f t="shared" si="15"/>
        <v>-2.1069580913876486E-2</v>
      </c>
      <c r="O98" s="7">
        <f t="shared" si="16"/>
        <v>-0.37860020350088347</v>
      </c>
      <c r="P98" s="7">
        <f t="shared" si="17"/>
        <v>-0.35015304467988395</v>
      </c>
      <c r="Q98" s="7">
        <f t="shared" si="18"/>
        <v>-0.27803389541393692</v>
      </c>
      <c r="R98" s="11">
        <f>IFERROR(VLOOKUP(I98, iterations_cuPDLP_new[[Instance]:[cuPDLP]], 2, FALSE), "")</f>
        <v>3424</v>
      </c>
      <c r="S98" s="11">
        <f>IFERROR(VLOOKUP(I98, iterations_gpu[[Instance]:[cuPDLP]], 2, FALSE), "")</f>
        <v>4549</v>
      </c>
      <c r="T98" s="11">
        <f>IFERROR(VLOOKUP(I98, iterations_gpu_matrix[[Instance]:[cuPDLP]], 2, FALSE), "")</f>
        <v>4359</v>
      </c>
      <c r="U98" s="7">
        <f t="shared" si="19"/>
        <v>-0.32856308411214952</v>
      </c>
      <c r="V98" s="7">
        <f t="shared" si="20"/>
        <v>-0.27307242990654207</v>
      </c>
      <c r="W98" s="5" t="b">
        <f t="shared" si="21"/>
        <v>1</v>
      </c>
      <c r="AF98">
        <f t="shared" si="12"/>
        <v>32.476857900619507</v>
      </c>
      <c r="AG98">
        <f t="shared" si="13"/>
        <v>32.950435876846313</v>
      </c>
      <c r="AH98">
        <f t="shared" si="22"/>
        <v>40.986600875854492</v>
      </c>
      <c r="AI98">
        <f t="shared" si="23"/>
        <v>39.331434965133667</v>
      </c>
      <c r="AK98">
        <v>210.68732094764709</v>
      </c>
      <c r="AL98">
        <v>212.20479488372803</v>
      </c>
      <c r="AM98">
        <v>152.03093409538269</v>
      </c>
    </row>
    <row r="99" spans="1:39" x14ac:dyDescent="0.45">
      <c r="A99" s="1" t="s">
        <v>99</v>
      </c>
      <c r="B99">
        <v>600.00125408172607</v>
      </c>
      <c r="C99">
        <v>600.00160098075867</v>
      </c>
      <c r="D99">
        <v>30.986600875854492</v>
      </c>
      <c r="E99">
        <f t="shared" si="14"/>
        <v>0.94835577315037778</v>
      </c>
      <c r="I99" s="1" t="str">
        <v>neos-1593097</v>
      </c>
      <c r="J99" s="5">
        <v>7.3556990623474121</v>
      </c>
      <c r="K99" s="5">
        <v>7.620995044708252</v>
      </c>
      <c r="L99" s="5">
        <v>11.507191896438599</v>
      </c>
      <c r="M99" s="5">
        <f>IFERROR(VLOOKUP(I99, instances_gpu_matrix[[Instance]:[cuPDLP]], 2, FALSE), "")</f>
        <v>17.865356922149658</v>
      </c>
      <c r="N99" s="7">
        <f t="shared" si="15"/>
        <v>-3.6066725964748261E-2</v>
      </c>
      <c r="O99" s="7">
        <f t="shared" si="16"/>
        <v>-0.56439133777807482</v>
      </c>
      <c r="P99" s="7">
        <f t="shared" si="17"/>
        <v>-0.50993299811010684</v>
      </c>
      <c r="Q99" s="7">
        <f t="shared" si="18"/>
        <v>-1.3442289120178246</v>
      </c>
      <c r="R99" s="11">
        <f>IFERROR(VLOOKUP(I99, iterations_cuPDLP_new[[Instance]:[cuPDLP]], 2, FALSE), "")</f>
        <v>1362</v>
      </c>
      <c r="S99" s="11">
        <f>IFERROR(VLOOKUP(I99, iterations_gpu[[Instance]:[cuPDLP]], 2, FALSE), "")</f>
        <v>1801</v>
      </c>
      <c r="T99" s="11">
        <f>IFERROR(VLOOKUP(I99, iterations_gpu_matrix[[Instance]:[cuPDLP]], 2, FALSE), "")</f>
        <v>2417</v>
      </c>
      <c r="U99" s="7">
        <f t="shared" si="19"/>
        <v>-0.3223201174743025</v>
      </c>
      <c r="V99" s="7">
        <f t="shared" si="20"/>
        <v>-0.77459618208516889</v>
      </c>
      <c r="W99" s="5" t="b">
        <f t="shared" si="21"/>
        <v>1</v>
      </c>
      <c r="AF99">
        <f t="shared" si="12"/>
        <v>17.355699062347412</v>
      </c>
      <c r="AG99">
        <f t="shared" si="13"/>
        <v>17.620995044708252</v>
      </c>
      <c r="AH99">
        <f t="shared" si="22"/>
        <v>21.507191896438599</v>
      </c>
      <c r="AI99">
        <f t="shared" si="23"/>
        <v>27.865356922149658</v>
      </c>
      <c r="AK99">
        <v>145.58990097045898</v>
      </c>
      <c r="AL99">
        <v>145.56674194335938</v>
      </c>
      <c r="AM99">
        <v>80.914451837539673</v>
      </c>
    </row>
    <row r="100" spans="1:39" x14ac:dyDescent="0.45">
      <c r="A100" s="1" t="s">
        <v>100</v>
      </c>
      <c r="B100">
        <v>41.936909914016724</v>
      </c>
      <c r="C100">
        <v>43.320418119430542</v>
      </c>
      <c r="D100">
        <v>11.507191896438599</v>
      </c>
      <c r="E100">
        <f t="shared" si="14"/>
        <v>0.72560706260828944</v>
      </c>
      <c r="I100" s="1" t="str">
        <v>neos-2629914-sudost</v>
      </c>
      <c r="J100" s="5">
        <v>8.1375837326049805E-2</v>
      </c>
      <c r="K100" s="5">
        <v>8.4450006484985352E-2</v>
      </c>
      <c r="L100" s="5">
        <v>0.98936796188354492</v>
      </c>
      <c r="M100" s="5">
        <f>IFERROR(VLOOKUP(I100, instances_gpu_matrix[[Instance]:[cuPDLP]], 2, FALSE), "")</f>
        <v>1.3853449821472168</v>
      </c>
      <c r="N100" s="7">
        <f t="shared" si="15"/>
        <v>-3.7777419685627645E-2</v>
      </c>
      <c r="O100" s="7">
        <f t="shared" si="16"/>
        <v>-11.158006533554047</v>
      </c>
      <c r="P100" s="7">
        <f t="shared" si="17"/>
        <v>-10.715427897089008</v>
      </c>
      <c r="Q100" s="7">
        <f t="shared" si="18"/>
        <v>-15.404320612971437</v>
      </c>
      <c r="R100" s="11">
        <f>IFERROR(VLOOKUP(I100, iterations_cuPDLP_new[[Instance]:[cuPDLP]], 2, FALSE), "")</f>
        <v>34</v>
      </c>
      <c r="S100" s="11">
        <f>IFERROR(VLOOKUP(I100, iterations_gpu[[Instance]:[cuPDLP]], 2, FALSE), "")</f>
        <v>26</v>
      </c>
      <c r="T100" s="11">
        <f>IFERROR(VLOOKUP(I100, iterations_gpu_matrix[[Instance]:[cuPDLP]], 2, FALSE), "")</f>
        <v>22</v>
      </c>
      <c r="U100" s="7" t="str">
        <f t="shared" si="19"/>
        <v/>
      </c>
      <c r="V100" s="7" t="str">
        <f t="shared" si="20"/>
        <v/>
      </c>
      <c r="W100" s="5" t="b">
        <f t="shared" si="21"/>
        <v>1</v>
      </c>
      <c r="AF100">
        <f t="shared" si="12"/>
        <v>10.08137583732605</v>
      </c>
      <c r="AG100">
        <f t="shared" si="13"/>
        <v>10.084450006484985</v>
      </c>
      <c r="AH100">
        <f t="shared" si="22"/>
        <v>10.989367961883545</v>
      </c>
      <c r="AI100">
        <f t="shared" si="23"/>
        <v>11.385344982147217</v>
      </c>
      <c r="AK100">
        <v>189.71546196937561</v>
      </c>
      <c r="AL100">
        <v>189.40538096427917</v>
      </c>
      <c r="AM100">
        <v>206.6052188873291</v>
      </c>
    </row>
    <row r="101" spans="1:39" x14ac:dyDescent="0.45">
      <c r="A101" s="1" t="s">
        <v>101</v>
      </c>
      <c r="B101">
        <v>600.00255107879639</v>
      </c>
      <c r="C101">
        <v>600.00389909744263</v>
      </c>
      <c r="D101">
        <v>0.98936796188354492</v>
      </c>
      <c r="E101">
        <f t="shared" si="14"/>
        <v>0.99835106040781885</v>
      </c>
      <c r="I101" s="1" t="str">
        <v>neos-2746589-doon</v>
      </c>
      <c r="J101" s="5">
        <v>56.521728992462158</v>
      </c>
      <c r="K101" s="5">
        <v>55.121700048446655</v>
      </c>
      <c r="L101" s="5">
        <v>87.48143196105957</v>
      </c>
      <c r="M101" s="5">
        <f>IFERROR(VLOOKUP(I101, instances_gpu_matrix[[Instance]:[cuPDLP]], 2, FALSE), "")</f>
        <v>41.989362955093384</v>
      </c>
      <c r="N101" s="7">
        <f t="shared" si="15"/>
        <v>2.47697472984631E-2</v>
      </c>
      <c r="O101" s="7">
        <f t="shared" si="16"/>
        <v>-0.54774868922934494</v>
      </c>
      <c r="P101" s="7">
        <f t="shared" si="17"/>
        <v>-0.58705975839228164</v>
      </c>
      <c r="Q101" s="7">
        <f t="shared" si="18"/>
        <v>0.23824259922700525</v>
      </c>
      <c r="R101" s="11">
        <f>IFERROR(VLOOKUP(I101, iterations_cuPDLP_new[[Instance]:[cuPDLP]], 2, FALSE), "")</f>
        <v>7746</v>
      </c>
      <c r="S101" s="11">
        <f>IFERROR(VLOOKUP(I101, iterations_gpu[[Instance]:[cuPDLP]], 2, FALSE), "")</f>
        <v>11712</v>
      </c>
      <c r="T101" s="11">
        <f>IFERROR(VLOOKUP(I101, iterations_gpu_matrix[[Instance]:[cuPDLP]], 2, FALSE), "")</f>
        <v>4998</v>
      </c>
      <c r="U101" s="7">
        <f t="shared" si="19"/>
        <v>-0.512006196746708</v>
      </c>
      <c r="V101" s="7">
        <f t="shared" si="20"/>
        <v>0.35476374903175834</v>
      </c>
      <c r="W101" s="5" t="b">
        <f t="shared" si="21"/>
        <v>1</v>
      </c>
      <c r="AF101">
        <f t="shared" si="12"/>
        <v>66.521728992462158</v>
      </c>
      <c r="AG101">
        <f t="shared" si="13"/>
        <v>65.121700048446655</v>
      </c>
      <c r="AH101">
        <f t="shared" si="22"/>
        <v>97.48143196105957</v>
      </c>
      <c r="AI101">
        <f t="shared" si="23"/>
        <v>51.989362955093384</v>
      </c>
      <c r="AK101">
        <v>512.62433004379272</v>
      </c>
      <c r="AL101">
        <v>511.23794484138489</v>
      </c>
      <c r="AM101">
        <v>465.8726110458374</v>
      </c>
    </row>
    <row r="102" spans="1:39" x14ac:dyDescent="0.45">
      <c r="A102" s="1" t="s">
        <v>102</v>
      </c>
      <c r="B102">
        <v>600.00555181503296</v>
      </c>
      <c r="C102">
        <v>600.00496912002563</v>
      </c>
      <c r="D102">
        <v>87.48143196105957</v>
      </c>
      <c r="E102">
        <f t="shared" si="14"/>
        <v>0.85419896249888705</v>
      </c>
      <c r="I102" s="1" t="str">
        <v>neos-2978205-isar</v>
      </c>
      <c r="J102" s="5">
        <v>3.2100222110748291</v>
      </c>
      <c r="K102" s="5">
        <v>3.3166930675506592</v>
      </c>
      <c r="L102" s="5">
        <v>2.9280750751495361</v>
      </c>
      <c r="M102" s="5">
        <f>IFERROR(VLOOKUP(I102, instances_gpu_matrix[[Instance]:[cuPDLP]], 2, FALSE), "")</f>
        <v>2.9742710590362549</v>
      </c>
      <c r="N102" s="7">
        <f t="shared" si="15"/>
        <v>-3.3230566476396092E-2</v>
      </c>
      <c r="O102" s="7">
        <f t="shared" si="16"/>
        <v>8.7833390981705103E-2</v>
      </c>
      <c r="P102" s="7">
        <f t="shared" si="17"/>
        <v>0.11717032130685312</v>
      </c>
      <c r="Q102" s="7">
        <f t="shared" si="18"/>
        <v>0.10324199482446506</v>
      </c>
      <c r="R102" s="11">
        <f>IFERROR(VLOOKUP(I102, iterations_cuPDLP_new[[Instance]:[cuPDLP]], 2, FALSE), "")</f>
        <v>898</v>
      </c>
      <c r="S102" s="11">
        <f>IFERROR(VLOOKUP(I102, iterations_gpu[[Instance]:[cuPDLP]], 2, FALSE), "")</f>
        <v>550</v>
      </c>
      <c r="T102" s="11">
        <f>IFERROR(VLOOKUP(I102, iterations_gpu_matrix[[Instance]:[cuPDLP]], 2, FALSE), "")</f>
        <v>616</v>
      </c>
      <c r="U102" s="7" t="str">
        <f t="shared" si="19"/>
        <v/>
      </c>
      <c r="V102" s="7" t="str">
        <f t="shared" si="20"/>
        <v/>
      </c>
      <c r="W102" s="5" t="b">
        <f t="shared" si="21"/>
        <v>1</v>
      </c>
      <c r="AF102">
        <f t="shared" si="12"/>
        <v>13.210022211074829</v>
      </c>
      <c r="AG102">
        <f t="shared" si="13"/>
        <v>13.316693067550659</v>
      </c>
      <c r="AH102">
        <f t="shared" si="22"/>
        <v>12.928075075149536</v>
      </c>
      <c r="AI102">
        <f t="shared" si="23"/>
        <v>12.974271059036255</v>
      </c>
      <c r="AK102">
        <v>121.13466000556946</v>
      </c>
      <c r="AL102">
        <v>124.70562195777893</v>
      </c>
      <c r="AM102">
        <v>84.356513977050781</v>
      </c>
    </row>
    <row r="103" spans="1:39" x14ac:dyDescent="0.45">
      <c r="A103" s="1" t="s">
        <v>103</v>
      </c>
      <c r="B103">
        <v>5.6803879737854004</v>
      </c>
      <c r="C103">
        <v>5.6673800945281982</v>
      </c>
      <c r="D103">
        <v>2.9280750751495361</v>
      </c>
      <c r="E103">
        <f t="shared" si="14"/>
        <v>0.4845290341676658</v>
      </c>
      <c r="I103" s="1" t="str">
        <v>neos-2991472-kalu</v>
      </c>
      <c r="J103" s="5">
        <v>0.74999284744262695</v>
      </c>
      <c r="K103" s="5">
        <v>0.73697996139526367</v>
      </c>
      <c r="L103" s="5">
        <v>2.9718430042266846</v>
      </c>
      <c r="M103" s="5">
        <f>IFERROR(VLOOKUP(I103, instances_gpu_matrix[[Instance]:[cuPDLP]], 2, FALSE), "")</f>
        <v>3.4859230518341064</v>
      </c>
      <c r="N103" s="7">
        <f t="shared" si="15"/>
        <v>1.7350680198798485E-2</v>
      </c>
      <c r="O103" s="7">
        <f t="shared" si="16"/>
        <v>-2.96249512826724</v>
      </c>
      <c r="P103" s="7">
        <f t="shared" si="17"/>
        <v>-3.0324610707193966</v>
      </c>
      <c r="Q103" s="7">
        <f t="shared" si="18"/>
        <v>-3.7300106304579765</v>
      </c>
      <c r="R103" s="11">
        <f>IFERROR(VLOOKUP(I103, iterations_cuPDLP_new[[Instance]:[cuPDLP]], 2, FALSE), "")</f>
        <v>148</v>
      </c>
      <c r="S103" s="11">
        <f>IFERROR(VLOOKUP(I103, iterations_gpu[[Instance]:[cuPDLP]], 2, FALSE), "")</f>
        <v>37</v>
      </c>
      <c r="T103" s="11">
        <f>IFERROR(VLOOKUP(I103, iterations_gpu_matrix[[Instance]:[cuPDLP]], 2, FALSE), "")</f>
        <v>37</v>
      </c>
      <c r="U103" s="7" t="str">
        <f t="shared" si="19"/>
        <v/>
      </c>
      <c r="V103" s="7" t="str">
        <f t="shared" si="20"/>
        <v/>
      </c>
      <c r="W103" s="5" t="b">
        <f t="shared" si="21"/>
        <v>1</v>
      </c>
      <c r="AF103">
        <f t="shared" si="12"/>
        <v>10.749992847442627</v>
      </c>
      <c r="AG103">
        <f t="shared" si="13"/>
        <v>10.736979961395264</v>
      </c>
      <c r="AH103">
        <f t="shared" si="22"/>
        <v>12.971843004226685</v>
      </c>
      <c r="AI103">
        <f t="shared" si="23"/>
        <v>13.485923051834106</v>
      </c>
      <c r="AK103">
        <v>127.10475301742554</v>
      </c>
      <c r="AL103">
        <v>124.86144089698792</v>
      </c>
      <c r="AM103">
        <v>127.82093501091003</v>
      </c>
    </row>
    <row r="104" spans="1:39" x14ac:dyDescent="0.45">
      <c r="A104" s="1" t="s">
        <v>104</v>
      </c>
      <c r="B104">
        <v>10.336629867553711</v>
      </c>
      <c r="C104">
        <v>10.150254964828491</v>
      </c>
      <c r="D104">
        <v>2.9718430042266846</v>
      </c>
      <c r="E104">
        <f t="shared" si="14"/>
        <v>0.7124940099136966</v>
      </c>
      <c r="I104" s="1" t="str">
        <v>neos-3025225-shelon</v>
      </c>
      <c r="J104" s="5">
        <v>58.55456018447876</v>
      </c>
      <c r="K104" s="5">
        <v>58.777665138244629</v>
      </c>
      <c r="L104" s="5">
        <v>37.686223983764648</v>
      </c>
      <c r="M104" s="5">
        <f>IFERROR(VLOOKUP(I104, instances_gpu_matrix[[Instance]:[cuPDLP]], 2, FALSE), "")</f>
        <v>55.420631170272827</v>
      </c>
      <c r="N104" s="7">
        <f t="shared" si="15"/>
        <v>-3.8102062941462972E-3</v>
      </c>
      <c r="O104" s="7">
        <f t="shared" si="16"/>
        <v>0.35639130641520467</v>
      </c>
      <c r="P104" s="7">
        <f t="shared" si="17"/>
        <v>0.3588342800768467</v>
      </c>
      <c r="Q104" s="7">
        <f t="shared" si="18"/>
        <v>5.7114108906437214E-2</v>
      </c>
      <c r="R104" s="11">
        <f>IFERROR(VLOOKUP(I104, iterations_cuPDLP_new[[Instance]:[cuPDLP]], 2, FALSE), "")</f>
        <v>9253</v>
      </c>
      <c r="S104" s="11">
        <f>IFERROR(VLOOKUP(I104, iterations_gpu[[Instance]:[cuPDLP]], 2, FALSE), "")</f>
        <v>902</v>
      </c>
      <c r="T104" s="11">
        <f>IFERROR(VLOOKUP(I104, iterations_gpu_matrix[[Instance]:[cuPDLP]], 2, FALSE), "")</f>
        <v>7236</v>
      </c>
      <c r="U104" s="7">
        <f t="shared" si="19"/>
        <v>0.90251810223711226</v>
      </c>
      <c r="V104" s="7">
        <f t="shared" si="20"/>
        <v>0.21798335674916244</v>
      </c>
      <c r="W104" s="5" t="b">
        <f t="shared" si="21"/>
        <v>1</v>
      </c>
      <c r="AF104">
        <f t="shared" si="12"/>
        <v>68.55456018447876</v>
      </c>
      <c r="AG104">
        <f t="shared" si="13"/>
        <v>68.777665138244629</v>
      </c>
      <c r="AH104">
        <f t="shared" si="22"/>
        <v>47.686223983764648</v>
      </c>
      <c r="AI104">
        <f t="shared" si="23"/>
        <v>65.420631170272827</v>
      </c>
      <c r="AK104">
        <v>174.90944004058838</v>
      </c>
      <c r="AL104">
        <v>169.2557110786438</v>
      </c>
      <c r="AM104">
        <v>172.84338402748108</v>
      </c>
    </row>
    <row r="105" spans="1:39" hidden="1" x14ac:dyDescent="0.45">
      <c r="A105" s="1" t="s">
        <v>105</v>
      </c>
      <c r="B105">
        <v>19.855943202972412</v>
      </c>
      <c r="C105">
        <v>19.947128057479858</v>
      </c>
      <c r="D105">
        <v>37.686223983764648</v>
      </c>
      <c r="E105">
        <f t="shared" si="14"/>
        <v>-0.89798206000725589</v>
      </c>
      <c r="I105" s="1" t="str">
        <v>neos-3208254-reiu</v>
      </c>
      <c r="J105" s="5">
        <v>600.01292610168457</v>
      </c>
      <c r="K105" s="5">
        <v>600.00577902793884</v>
      </c>
      <c r="L105" s="5">
        <v>600.00906682014465</v>
      </c>
      <c r="M105" s="5"/>
      <c r="N105" s="7">
        <f t="shared" si="15"/>
        <v>0</v>
      </c>
      <c r="O105" s="7">
        <f t="shared" si="16"/>
        <v>0</v>
      </c>
      <c r="P105" s="7">
        <f t="shared" si="17"/>
        <v>0</v>
      </c>
      <c r="Q105" s="7" t="str">
        <f t="shared" si="18"/>
        <v/>
      </c>
      <c r="R105" s="11">
        <f>IFERROR(VLOOKUP(I105, iterations_cuPDLP_new[[Instance]:[cuPDLP]], 2, FALSE), "")</f>
        <v>30201</v>
      </c>
      <c r="S105" s="11">
        <f>IFERROR(VLOOKUP(I105, iterations_gpu[[Instance]:[cuPDLP]], 2, FALSE), "")</f>
        <v>28277</v>
      </c>
      <c r="T105" s="11" t="str">
        <f>IFERROR(VLOOKUP(I105, iterations_gpu_matrix[[Instance]:[cuPDLP]], 2, FALSE), "")</f>
        <v/>
      </c>
      <c r="U105" s="7" t="str">
        <f t="shared" si="19"/>
        <v/>
      </c>
      <c r="V105" s="7" t="e">
        <f t="shared" si="20"/>
        <v>#VALUE!</v>
      </c>
      <c r="W105" s="5" t="b">
        <f t="shared" si="21"/>
        <v>0</v>
      </c>
      <c r="AF105">
        <f t="shared" si="12"/>
        <v>1</v>
      </c>
      <c r="AG105">
        <f t="shared" si="13"/>
        <v>1</v>
      </c>
      <c r="AH105">
        <f t="shared" si="22"/>
        <v>1</v>
      </c>
      <c r="AI105">
        <f t="shared" si="23"/>
        <v>1</v>
      </c>
      <c r="AK105">
        <v>374.32720708847046</v>
      </c>
      <c r="AL105">
        <v>369.13153600692749</v>
      </c>
      <c r="AM105">
        <v>392.35694813728333</v>
      </c>
    </row>
    <row r="106" spans="1:39" x14ac:dyDescent="0.45">
      <c r="A106" s="1" t="s">
        <v>106</v>
      </c>
      <c r="B106">
        <v>104.2501540184021</v>
      </c>
      <c r="C106">
        <v>105.97600603103638</v>
      </c>
      <c r="D106">
        <v>600.00906682014465</v>
      </c>
      <c r="E106">
        <f t="shared" si="14"/>
        <v>-4.7554741522418453</v>
      </c>
      <c r="I106" s="1" t="str">
        <v>neos-3209462-rhin</v>
      </c>
      <c r="J106" s="5">
        <v>12.920041084289551</v>
      </c>
      <c r="K106" s="5">
        <v>12.982614994049072</v>
      </c>
      <c r="L106" s="5">
        <v>25.345479011535645</v>
      </c>
      <c r="M106" s="5">
        <f>IFERROR(VLOOKUP(I106, instances_gpu_matrix[[Instance]:[cuPDLP]], 2, FALSE), "")</f>
        <v>68.727416038513184</v>
      </c>
      <c r="N106" s="7">
        <f t="shared" si="15"/>
        <v>-4.8431664691538636E-3</v>
      </c>
      <c r="O106" s="7">
        <f t="shared" si="16"/>
        <v>-0.96171814363308161</v>
      </c>
      <c r="P106" s="7">
        <f t="shared" si="17"/>
        <v>-0.95226300888945881</v>
      </c>
      <c r="Q106" s="7">
        <f t="shared" si="18"/>
        <v>-4.2938037575647297</v>
      </c>
      <c r="R106" s="11">
        <f>IFERROR(VLOOKUP(I106, iterations_cuPDLP_new[[Instance]:[cuPDLP]], 2, FALSE), "")</f>
        <v>2117</v>
      </c>
      <c r="S106" s="11">
        <f>IFERROR(VLOOKUP(I106, iterations_gpu[[Instance]:[cuPDLP]], 2, FALSE), "")</f>
        <v>3825</v>
      </c>
      <c r="T106" s="11">
        <f>IFERROR(VLOOKUP(I106, iterations_gpu_matrix[[Instance]:[cuPDLP]], 2, FALSE), "")</f>
        <v>11120</v>
      </c>
      <c r="U106" s="7">
        <f t="shared" si="19"/>
        <v>-0.80680207841284834</v>
      </c>
      <c r="V106" s="7">
        <f t="shared" si="20"/>
        <v>-4.252716107699575</v>
      </c>
      <c r="W106" s="5" t="b">
        <f t="shared" si="21"/>
        <v>1</v>
      </c>
      <c r="AF106">
        <f t="shared" si="12"/>
        <v>22.920041084289551</v>
      </c>
      <c r="AG106">
        <f t="shared" si="13"/>
        <v>22.982614994049072</v>
      </c>
      <c r="AH106">
        <f t="shared" si="22"/>
        <v>35.345479011535645</v>
      </c>
      <c r="AI106">
        <f t="shared" si="23"/>
        <v>78.727416038513184</v>
      </c>
      <c r="AK106">
        <v>91.631669998168945</v>
      </c>
      <c r="AL106">
        <v>91.485804796218872</v>
      </c>
      <c r="AM106">
        <v>31.765190124511719</v>
      </c>
    </row>
    <row r="107" spans="1:39" x14ac:dyDescent="0.45">
      <c r="A107" s="1" t="s">
        <v>107</v>
      </c>
      <c r="B107">
        <v>1.5826840400695801</v>
      </c>
      <c r="C107">
        <v>1.5966958999633789</v>
      </c>
      <c r="D107">
        <v>25.345479011535645</v>
      </c>
      <c r="E107">
        <f t="shared" si="14"/>
        <v>-15.014238072699193</v>
      </c>
      <c r="I107" s="1" t="str">
        <v>neos-3229051-yass</v>
      </c>
      <c r="J107" s="5">
        <v>0.15644216537475586</v>
      </c>
      <c r="K107" s="5">
        <v>0.15867090225219727</v>
      </c>
      <c r="L107" s="5">
        <v>25.505028963088989</v>
      </c>
      <c r="M107" s="5" t="str">
        <f>IFERROR(VLOOKUP(I107, instances_gpu_matrix[[Instance]:[cuPDLP]], 2, FALSE), "")</f>
        <v/>
      </c>
      <c r="N107" s="7">
        <f t="shared" si="15"/>
        <v>-1.4246394967127221E-2</v>
      </c>
      <c r="O107" s="7">
        <f t="shared" si="16"/>
        <v>-162.03167948354533</v>
      </c>
      <c r="P107" s="7">
        <f t="shared" si="17"/>
        <v>-159.74168988180566</v>
      </c>
      <c r="Q107" s="7" t="str">
        <f t="shared" si="18"/>
        <v/>
      </c>
      <c r="R107" s="11">
        <f>IFERROR(VLOOKUP(I107, iterations_cuPDLP_new[[Instance]:[cuPDLP]], 2, FALSE), "")</f>
        <v>9</v>
      </c>
      <c r="S107" s="11">
        <f>IFERROR(VLOOKUP(I107, iterations_gpu[[Instance]:[cuPDLP]], 2, FALSE), "")</f>
        <v>9</v>
      </c>
      <c r="T107" s="11" t="str">
        <f>IFERROR(VLOOKUP(I107, iterations_gpu_matrix[[Instance]:[cuPDLP]], 2, FALSE), "")</f>
        <v/>
      </c>
      <c r="U107" s="7" t="str">
        <f t="shared" si="19"/>
        <v/>
      </c>
      <c r="V107" s="7" t="e">
        <f t="shared" si="20"/>
        <v>#VALUE!</v>
      </c>
      <c r="W107" s="5" t="b">
        <f t="shared" si="21"/>
        <v>1</v>
      </c>
      <c r="AF107">
        <f t="shared" si="12"/>
        <v>10.156442165374756</v>
      </c>
      <c r="AG107">
        <f t="shared" si="13"/>
        <v>10.158670902252197</v>
      </c>
      <c r="AH107">
        <f t="shared" si="22"/>
        <v>35.505028963088989</v>
      </c>
      <c r="AI107" t="e">
        <f t="shared" si="23"/>
        <v>#VALUE!</v>
      </c>
      <c r="AK107">
        <v>12.955322980880737</v>
      </c>
      <c r="AL107">
        <v>12.934952974319458</v>
      </c>
      <c r="AM107">
        <v>14.272385835647583</v>
      </c>
    </row>
    <row r="108" spans="1:39" x14ac:dyDescent="0.45">
      <c r="A108" s="1" t="s">
        <v>108</v>
      </c>
      <c r="B108">
        <v>46.051475048065186</v>
      </c>
      <c r="C108">
        <v>44.935367107391357</v>
      </c>
      <c r="D108">
        <v>25.505028963088989</v>
      </c>
      <c r="E108">
        <f t="shared" si="14"/>
        <v>0.44616260529182417</v>
      </c>
      <c r="I108" s="1" t="str">
        <v>neos-3230511-yuna</v>
      </c>
      <c r="J108" s="5">
        <v>0.52082300186157227</v>
      </c>
      <c r="K108" s="5">
        <v>0.52088522911071777</v>
      </c>
      <c r="L108" s="5">
        <v>26.339950799942017</v>
      </c>
      <c r="M108" s="5" t="str">
        <f>IFERROR(VLOOKUP(I108, instances_gpu_matrix[[Instance]:[cuPDLP]], 2, FALSE), "")</f>
        <v/>
      </c>
      <c r="N108" s="7">
        <f t="shared" si="15"/>
        <v>-1.1947868838950969E-4</v>
      </c>
      <c r="O108" s="7">
        <f t="shared" si="16"/>
        <v>-49.573708737508525</v>
      </c>
      <c r="P108" s="7">
        <f t="shared" si="17"/>
        <v>-49.567666978982963</v>
      </c>
      <c r="Q108" s="7" t="str">
        <f t="shared" si="18"/>
        <v/>
      </c>
      <c r="R108" s="11">
        <f>IFERROR(VLOOKUP(I108, iterations_cuPDLP_new[[Instance]:[cuPDLP]], 2, FALSE), "")</f>
        <v>18</v>
      </c>
      <c r="S108" s="11">
        <f>IFERROR(VLOOKUP(I108, iterations_gpu[[Instance]:[cuPDLP]], 2, FALSE), "")</f>
        <v>16</v>
      </c>
      <c r="T108" s="11" t="str">
        <f>IFERROR(VLOOKUP(I108, iterations_gpu_matrix[[Instance]:[cuPDLP]], 2, FALSE), "")</f>
        <v/>
      </c>
      <c r="U108" s="7" t="str">
        <f t="shared" si="19"/>
        <v/>
      </c>
      <c r="V108" s="7" t="e">
        <f t="shared" si="20"/>
        <v>#VALUE!</v>
      </c>
      <c r="W108" s="5" t="b">
        <f t="shared" si="21"/>
        <v>1</v>
      </c>
      <c r="AF108">
        <f t="shared" si="12"/>
        <v>10.520823001861572</v>
      </c>
      <c r="AG108">
        <f t="shared" si="13"/>
        <v>10.520885229110718</v>
      </c>
      <c r="AH108">
        <f t="shared" si="22"/>
        <v>36.339950799942017</v>
      </c>
      <c r="AI108" t="e">
        <f t="shared" si="23"/>
        <v>#VALUE!</v>
      </c>
      <c r="AK108">
        <v>318.29863381385803</v>
      </c>
      <c r="AL108">
        <v>318.73994183540344</v>
      </c>
      <c r="AM108">
        <v>280.21714496612549</v>
      </c>
    </row>
    <row r="109" spans="1:39" x14ac:dyDescent="0.45">
      <c r="A109" s="1" t="s">
        <v>109</v>
      </c>
      <c r="B109">
        <v>22.476857900619507</v>
      </c>
      <c r="C109">
        <v>22.950435876846313</v>
      </c>
      <c r="D109">
        <v>26.339950799942017</v>
      </c>
      <c r="E109">
        <f t="shared" si="14"/>
        <v>-0.17186979231719196</v>
      </c>
      <c r="I109" s="1" t="str">
        <v>neos-3237086-abava</v>
      </c>
      <c r="J109" s="5">
        <v>0.36973905563354492</v>
      </c>
      <c r="K109" s="5">
        <v>0.3806910514831543</v>
      </c>
      <c r="L109" s="5">
        <v>1.9765801429748535</v>
      </c>
      <c r="M109" s="5">
        <f>IFERROR(VLOOKUP(I109, instances_gpu_matrix[[Instance]:[cuPDLP]], 2, FALSE), "")</f>
        <v>2.9260721206665039</v>
      </c>
      <c r="N109" s="7">
        <f t="shared" si="15"/>
        <v>-2.9620879057104792E-2</v>
      </c>
      <c r="O109" s="7">
        <f t="shared" si="16"/>
        <v>-4.3458787024486751</v>
      </c>
      <c r="P109" s="7">
        <f t="shared" si="17"/>
        <v>-4.1920845926747976</v>
      </c>
      <c r="Q109" s="7">
        <f t="shared" si="18"/>
        <v>-6.6862119802045923</v>
      </c>
      <c r="R109" s="11">
        <f>IFERROR(VLOOKUP(I109, iterations_cuPDLP_new[[Instance]:[cuPDLP]], 2, FALSE), "")</f>
        <v>80</v>
      </c>
      <c r="S109" s="11">
        <f>IFERROR(VLOOKUP(I109, iterations_gpu[[Instance]:[cuPDLP]], 2, FALSE), "")</f>
        <v>31</v>
      </c>
      <c r="T109" s="11">
        <f>IFERROR(VLOOKUP(I109, iterations_gpu_matrix[[Instance]:[cuPDLP]], 2, FALSE), "")</f>
        <v>30</v>
      </c>
      <c r="U109" s="7" t="str">
        <f t="shared" si="19"/>
        <v/>
      </c>
      <c r="V109" s="7" t="str">
        <f t="shared" si="20"/>
        <v/>
      </c>
      <c r="W109" s="5" t="b">
        <f t="shared" si="21"/>
        <v>1</v>
      </c>
      <c r="AF109">
        <f t="shared" si="12"/>
        <v>10.369739055633545</v>
      </c>
      <c r="AG109">
        <f t="shared" si="13"/>
        <v>10.380691051483154</v>
      </c>
      <c r="AH109">
        <f t="shared" si="22"/>
        <v>11.976580142974854</v>
      </c>
      <c r="AI109">
        <f t="shared" si="23"/>
        <v>12.926072120666504</v>
      </c>
      <c r="AK109">
        <v>22.317969799041748</v>
      </c>
      <c r="AL109">
        <v>22.226747989654541</v>
      </c>
      <c r="AM109">
        <v>22.044156074523926</v>
      </c>
    </row>
    <row r="110" spans="1:39" x14ac:dyDescent="0.45">
      <c r="A110" s="1" t="s">
        <v>110</v>
      </c>
      <c r="B110">
        <v>7.3556990623474121</v>
      </c>
      <c r="C110">
        <v>7.620995044708252</v>
      </c>
      <c r="D110">
        <v>1.9765801429748535</v>
      </c>
      <c r="E110">
        <f t="shared" si="14"/>
        <v>0.73128588782368287</v>
      </c>
      <c r="I110" s="1" t="str">
        <v>neos-3322547-alsek</v>
      </c>
      <c r="J110" s="5">
        <v>65.372212886810303</v>
      </c>
      <c r="K110" s="5">
        <v>63.538861989974976</v>
      </c>
      <c r="L110" s="5">
        <v>21.624540090560913</v>
      </c>
      <c r="M110" s="5">
        <f>IFERROR(VLOOKUP(I110, instances_gpu_matrix[[Instance]:[cuPDLP]], 2, FALSE), "")</f>
        <v>37.725078105926514</v>
      </c>
      <c r="N110" s="7">
        <f t="shared" si="15"/>
        <v>2.8044803990492261E-2</v>
      </c>
      <c r="O110" s="7">
        <f t="shared" si="16"/>
        <v>0.66920899361318786</v>
      </c>
      <c r="P110" s="7">
        <f t="shared" si="17"/>
        <v>0.65966434693191722</v>
      </c>
      <c r="Q110" s="7">
        <f t="shared" si="18"/>
        <v>0.40626764590340481</v>
      </c>
      <c r="R110" s="11">
        <f>IFERROR(VLOOKUP(I110, iterations_cuPDLP_new[[Instance]:[cuPDLP]], 2, FALSE), "")</f>
        <v>12062</v>
      </c>
      <c r="S110" s="11">
        <f>IFERROR(VLOOKUP(I110, iterations_gpu[[Instance]:[cuPDLP]], 2, FALSE), "")</f>
        <v>3132</v>
      </c>
      <c r="T110" s="11">
        <f>IFERROR(VLOOKUP(I110, iterations_gpu_matrix[[Instance]:[cuPDLP]], 2, FALSE), "")</f>
        <v>5721</v>
      </c>
      <c r="U110" s="7">
        <f t="shared" si="19"/>
        <v>0.7403415685624275</v>
      </c>
      <c r="V110" s="7">
        <f t="shared" si="20"/>
        <v>0.52570054717293979</v>
      </c>
      <c r="W110" s="5" t="b">
        <f t="shared" si="21"/>
        <v>1</v>
      </c>
      <c r="AF110">
        <f t="shared" si="12"/>
        <v>75.372212886810303</v>
      </c>
      <c r="AG110">
        <f t="shared" si="13"/>
        <v>73.538861989974976</v>
      </c>
      <c r="AH110">
        <f t="shared" si="22"/>
        <v>31.624540090560913</v>
      </c>
      <c r="AI110">
        <f t="shared" si="23"/>
        <v>47.725078105926514</v>
      </c>
      <c r="AK110">
        <v>20.629382133483887</v>
      </c>
      <c r="AL110">
        <v>20.292080879211426</v>
      </c>
      <c r="AM110">
        <v>20.632827997207642</v>
      </c>
    </row>
    <row r="111" spans="1:39" x14ac:dyDescent="0.45">
      <c r="A111" s="1" t="s">
        <v>111</v>
      </c>
      <c r="B111">
        <v>8.1375837326049805E-2</v>
      </c>
      <c r="C111">
        <v>8.4450006484985352E-2</v>
      </c>
      <c r="D111">
        <v>21.624540090560913</v>
      </c>
      <c r="E111">
        <f t="shared" si="14"/>
        <v>-264.7366215958865</v>
      </c>
      <c r="I111" s="1" t="str">
        <v>neos-3354841-apure</v>
      </c>
      <c r="J111" s="5">
        <v>39.646102905273438</v>
      </c>
      <c r="K111" s="5">
        <v>39.796469926834106</v>
      </c>
      <c r="L111" s="5">
        <v>58.350028038024902</v>
      </c>
      <c r="M111" s="5">
        <f>IFERROR(VLOOKUP(I111, instances_gpu_matrix[[Instance]:[cuPDLP]], 2, FALSE), "")</f>
        <v>62.033120155334473</v>
      </c>
      <c r="N111" s="7">
        <f t="shared" si="15"/>
        <v>-3.7927314550926065E-3</v>
      </c>
      <c r="O111" s="7">
        <f t="shared" si="16"/>
        <v>-0.4717720976874023</v>
      </c>
      <c r="P111" s="7">
        <f t="shared" si="17"/>
        <v>-0.46621115252939649</v>
      </c>
      <c r="Q111" s="7">
        <f t="shared" si="18"/>
        <v>-0.55875936406878535</v>
      </c>
      <c r="R111" s="11">
        <f>IFERROR(VLOOKUP(I111, iterations_cuPDLP_new[[Instance]:[cuPDLP]], 2, FALSE), "")</f>
        <v>6179</v>
      </c>
      <c r="S111" s="11">
        <f>IFERROR(VLOOKUP(I111, iterations_gpu[[Instance]:[cuPDLP]], 2, FALSE), "")</f>
        <v>9080</v>
      </c>
      <c r="T111" s="11">
        <f>IFERROR(VLOOKUP(I111, iterations_gpu_matrix[[Instance]:[cuPDLP]], 2, FALSE), "")</f>
        <v>9318</v>
      </c>
      <c r="U111" s="7">
        <f t="shared" si="19"/>
        <v>-0.46949344554134975</v>
      </c>
      <c r="V111" s="7">
        <f t="shared" si="20"/>
        <v>-0.50801100501699303</v>
      </c>
      <c r="W111" s="5" t="b">
        <f t="shared" si="21"/>
        <v>1</v>
      </c>
      <c r="AF111">
        <f t="shared" si="12"/>
        <v>49.646102905273438</v>
      </c>
      <c r="AG111">
        <f t="shared" si="13"/>
        <v>49.796469926834106</v>
      </c>
      <c r="AH111">
        <f t="shared" si="22"/>
        <v>68.350028038024902</v>
      </c>
      <c r="AI111">
        <f t="shared" si="23"/>
        <v>72.033120155334473</v>
      </c>
      <c r="AK111">
        <v>11.169673919677734</v>
      </c>
      <c r="AL111">
        <v>11.169833898544312</v>
      </c>
      <c r="AM111">
        <v>11.645782947540283</v>
      </c>
    </row>
    <row r="112" spans="1:39" x14ac:dyDescent="0.45">
      <c r="A112" s="1" t="s">
        <v>112</v>
      </c>
      <c r="B112">
        <v>53.434095144271851</v>
      </c>
      <c r="C112">
        <v>54.681500196456909</v>
      </c>
      <c r="D112">
        <v>58.350028038024902</v>
      </c>
      <c r="E112">
        <f t="shared" si="14"/>
        <v>-9.1999927770462883E-2</v>
      </c>
      <c r="I112" s="1" t="str">
        <v>neos-3372571-onahau</v>
      </c>
      <c r="J112" s="5">
        <v>263.01370310783386</v>
      </c>
      <c r="K112" s="5">
        <v>263.5659282207489</v>
      </c>
      <c r="L112" s="5">
        <v>276.51470589637756</v>
      </c>
      <c r="M112" s="5">
        <f>IFERROR(VLOOKUP(I112, instances_gpu_matrix[[Instance]:[cuPDLP]], 2, FALSE), "")</f>
        <v>225.91685104370117</v>
      </c>
      <c r="N112" s="7">
        <f t="shared" si="15"/>
        <v>-2.099605862317487E-3</v>
      </c>
      <c r="O112" s="7">
        <f t="shared" si="16"/>
        <v>-5.1331936811704372E-2</v>
      </c>
      <c r="P112" s="7">
        <f t="shared" si="17"/>
        <v>-4.9129179037069808E-2</v>
      </c>
      <c r="Q112" s="7">
        <f t="shared" si="18"/>
        <v>0.14284500819663934</v>
      </c>
      <c r="R112" s="11">
        <f>IFERROR(VLOOKUP(I112, iterations_cuPDLP_new[[Instance]:[cuPDLP]], 2, FALSE), "")</f>
        <v>35808</v>
      </c>
      <c r="S112" s="11">
        <f>IFERROR(VLOOKUP(I112, iterations_gpu[[Instance]:[cuPDLP]], 2, FALSE), "")</f>
        <v>36911</v>
      </c>
      <c r="T112" s="11">
        <f>IFERROR(VLOOKUP(I112, iterations_gpu_matrix[[Instance]:[cuPDLP]], 2, FALSE), "")</f>
        <v>31112</v>
      </c>
      <c r="U112" s="7">
        <f t="shared" si="19"/>
        <v>-3.0803172475424485E-2</v>
      </c>
      <c r="V112" s="7">
        <f t="shared" si="20"/>
        <v>0.13114387846291331</v>
      </c>
      <c r="W112" s="5" t="b">
        <f t="shared" si="21"/>
        <v>1</v>
      </c>
      <c r="AF112">
        <f t="shared" si="12"/>
        <v>273.01370310783386</v>
      </c>
      <c r="AG112">
        <f t="shared" si="13"/>
        <v>273.5659282207489</v>
      </c>
      <c r="AH112">
        <f t="shared" si="22"/>
        <v>286.51470589637756</v>
      </c>
      <c r="AI112">
        <f t="shared" si="23"/>
        <v>235.91685104370117</v>
      </c>
      <c r="AK112">
        <v>24.057462215423584</v>
      </c>
      <c r="AL112">
        <v>23.356060028076172</v>
      </c>
      <c r="AM112">
        <v>19.963165044784546</v>
      </c>
    </row>
    <row r="113" spans="1:39" x14ac:dyDescent="0.45">
      <c r="A113" s="1" t="s">
        <v>113</v>
      </c>
      <c r="B113">
        <v>56.521728992462158</v>
      </c>
      <c r="C113">
        <v>55.121700048446655</v>
      </c>
      <c r="D113">
        <v>276.51470589637756</v>
      </c>
      <c r="E113">
        <f t="shared" si="14"/>
        <v>-3.8921841356490363</v>
      </c>
      <c r="I113" s="1" t="str">
        <v>neos-3402294-bobin</v>
      </c>
      <c r="J113" s="5">
        <v>12.444985151290894</v>
      </c>
      <c r="K113" s="5">
        <v>12.429828882217407</v>
      </c>
      <c r="L113" s="5">
        <v>13.051084995269775</v>
      </c>
      <c r="M113" s="5">
        <f>IFERROR(VLOOKUP(I113, instances_gpu_matrix[[Instance]:[cuPDLP]], 2, FALSE), "")</f>
        <v>17.339855194091797</v>
      </c>
      <c r="N113" s="7">
        <f t="shared" si="15"/>
        <v>1.2178615634518615E-3</v>
      </c>
      <c r="O113" s="7">
        <f t="shared" si="16"/>
        <v>-4.8702335648509176E-2</v>
      </c>
      <c r="P113" s="7">
        <f t="shared" si="17"/>
        <v>-4.9981067232643978E-2</v>
      </c>
      <c r="Q113" s="7">
        <f t="shared" si="18"/>
        <v>-0.39501962242608685</v>
      </c>
      <c r="R113" s="11">
        <f>IFERROR(VLOOKUP(I113, iterations_cuPDLP_new[[Instance]:[cuPDLP]], 2, FALSE), "")</f>
        <v>2236</v>
      </c>
      <c r="S113" s="11">
        <f>IFERROR(VLOOKUP(I113, iterations_gpu[[Instance]:[cuPDLP]], 2, FALSE), "")</f>
        <v>1652</v>
      </c>
      <c r="T113" s="11">
        <f>IFERROR(VLOOKUP(I113, iterations_gpu_matrix[[Instance]:[cuPDLP]], 2, FALSE), "")</f>
        <v>1720</v>
      </c>
      <c r="U113" s="7">
        <f t="shared" si="19"/>
        <v>0.26118067978533094</v>
      </c>
      <c r="V113" s="7">
        <f t="shared" si="20"/>
        <v>0.23076923076923078</v>
      </c>
      <c r="W113" s="5" t="b">
        <f t="shared" si="21"/>
        <v>1</v>
      </c>
      <c r="AF113">
        <f t="shared" si="12"/>
        <v>22.444985151290894</v>
      </c>
      <c r="AG113">
        <f t="shared" si="13"/>
        <v>22.429828882217407</v>
      </c>
      <c r="AH113">
        <f t="shared" si="22"/>
        <v>23.051084995269775</v>
      </c>
      <c r="AI113">
        <f t="shared" si="23"/>
        <v>27.339855194091797</v>
      </c>
      <c r="AK113">
        <v>538.03786897659302</v>
      </c>
      <c r="AL113">
        <v>532.55506992340088</v>
      </c>
      <c r="AM113">
        <v>610.00379204750061</v>
      </c>
    </row>
    <row r="114" spans="1:39" x14ac:dyDescent="0.45">
      <c r="A114" s="1" t="s">
        <v>114</v>
      </c>
      <c r="B114">
        <v>3.2100222110748291</v>
      </c>
      <c r="C114">
        <v>3.3166930675506592</v>
      </c>
      <c r="D114">
        <v>13.051084995269775</v>
      </c>
      <c r="E114">
        <f t="shared" si="14"/>
        <v>-3.065730433341709</v>
      </c>
      <c r="I114" s="1" t="str">
        <v>neos-3740487-motru</v>
      </c>
      <c r="J114" s="5">
        <v>9.070634126663208</v>
      </c>
      <c r="K114" s="5">
        <v>9.0012800693511963</v>
      </c>
      <c r="L114" s="5">
        <v>600.00425219535828</v>
      </c>
      <c r="M114" s="5" t="str">
        <f>IFERROR(VLOOKUP(I114, instances_gpu_matrix[[Instance]:[cuPDLP]], 2, FALSE), "")</f>
        <v/>
      </c>
      <c r="N114" s="7">
        <f t="shared" si="15"/>
        <v>7.6459987629910967E-3</v>
      </c>
      <c r="O114" s="7">
        <f t="shared" si="16"/>
        <v>0</v>
      </c>
      <c r="P114" s="7">
        <f t="shared" si="17"/>
        <v>-65.657658418865978</v>
      </c>
      <c r="Q114" s="7" t="str">
        <f t="shared" si="18"/>
        <v/>
      </c>
      <c r="R114" s="11">
        <f>IFERROR(VLOOKUP(I114, iterations_cuPDLP_new[[Instance]:[cuPDLP]], 2, FALSE), "")</f>
        <v>755</v>
      </c>
      <c r="S114" s="11">
        <f>IFERROR(VLOOKUP(I114, iterations_gpu[[Instance]:[cuPDLP]], 2, FALSE), "")</f>
        <v>49570</v>
      </c>
      <c r="T114" s="11" t="str">
        <f>IFERROR(VLOOKUP(I114, iterations_gpu_matrix[[Instance]:[cuPDLP]], 2, FALSE), "")</f>
        <v/>
      </c>
      <c r="U114" s="7">
        <f t="shared" si="19"/>
        <v>-64.655629139072843</v>
      </c>
      <c r="V114" s="7" t="str">
        <f t="shared" si="20"/>
        <v/>
      </c>
      <c r="W114" s="5" t="b">
        <f t="shared" si="21"/>
        <v>1</v>
      </c>
      <c r="AF114">
        <f t="shared" si="12"/>
        <v>19.070634126663208</v>
      </c>
      <c r="AG114">
        <f t="shared" si="13"/>
        <v>19.001280069351196</v>
      </c>
      <c r="AH114">
        <f t="shared" si="22"/>
        <v>610.00425219535828</v>
      </c>
      <c r="AI114">
        <f t="shared" si="23"/>
        <v>1</v>
      </c>
      <c r="AK114">
        <v>16.672880887985229</v>
      </c>
      <c r="AL114">
        <v>16.723151922225952</v>
      </c>
      <c r="AM114">
        <v>18.975883960723877</v>
      </c>
    </row>
    <row r="115" spans="1:39" x14ac:dyDescent="0.45">
      <c r="A115" s="1" t="s">
        <v>115</v>
      </c>
      <c r="B115">
        <v>600.00081014633179</v>
      </c>
      <c r="C115">
        <v>600.00719118118286</v>
      </c>
      <c r="D115">
        <v>600.00425219535828</v>
      </c>
      <c r="E115">
        <f t="shared" si="14"/>
        <v>-5.7367406314831317E-6</v>
      </c>
      <c r="I115" s="1" t="str">
        <v>neos-3755335-nizao</v>
      </c>
      <c r="J115" s="5">
        <v>2.0254421234130859</v>
      </c>
      <c r="K115" s="5">
        <v>2.0510590076446533</v>
      </c>
      <c r="L115" s="5">
        <v>38.249299049377441</v>
      </c>
      <c r="M115" s="5">
        <f>IFERROR(VLOOKUP(I115, instances_gpu_matrix[[Instance]:[cuPDLP]], 2, FALSE), "")</f>
        <v>16.334115028381348</v>
      </c>
      <c r="N115" s="7">
        <f t="shared" si="15"/>
        <v>-1.2647551828536182E-2</v>
      </c>
      <c r="O115" s="7">
        <f t="shared" si="16"/>
        <v>-17.884419656940526</v>
      </c>
      <c r="P115" s="7">
        <f t="shared" si="17"/>
        <v>-17.648561014976</v>
      </c>
      <c r="Q115" s="7">
        <f t="shared" si="18"/>
        <v>-6.9637470045967778</v>
      </c>
      <c r="R115" s="11">
        <f>IFERROR(VLOOKUP(I115, iterations_cuPDLP_new[[Instance]:[cuPDLP]], 2, FALSE), "")</f>
        <v>430</v>
      </c>
      <c r="S115" s="11">
        <f>IFERROR(VLOOKUP(I115, iterations_gpu[[Instance]:[cuPDLP]], 2, FALSE), "")</f>
        <v>5699</v>
      </c>
      <c r="T115" s="11">
        <f>IFERROR(VLOOKUP(I115, iterations_gpu_matrix[[Instance]:[cuPDLP]], 2, FALSE), "")</f>
        <v>2378</v>
      </c>
      <c r="U115" s="7" t="str">
        <f t="shared" si="19"/>
        <v/>
      </c>
      <c r="V115" s="7">
        <f t="shared" si="20"/>
        <v>-4.5302325581395353</v>
      </c>
      <c r="W115" s="5" t="b">
        <f t="shared" si="21"/>
        <v>1</v>
      </c>
      <c r="AF115">
        <f t="shared" si="12"/>
        <v>12.025442123413086</v>
      </c>
      <c r="AG115">
        <f t="shared" si="13"/>
        <v>12.051059007644653</v>
      </c>
      <c r="AH115">
        <f t="shared" si="22"/>
        <v>48.249299049377441</v>
      </c>
      <c r="AI115">
        <f t="shared" si="23"/>
        <v>26.334115028381348</v>
      </c>
      <c r="AK115">
        <v>276.90518712997437</v>
      </c>
      <c r="AL115">
        <v>276.51686000823975</v>
      </c>
      <c r="AM115">
        <v>610.00233793258667</v>
      </c>
    </row>
    <row r="116" spans="1:39" x14ac:dyDescent="0.45">
      <c r="A116" s="1" t="s">
        <v>116</v>
      </c>
      <c r="B116">
        <v>0.74999284744262695</v>
      </c>
      <c r="C116">
        <v>0.73697996139526367</v>
      </c>
      <c r="D116">
        <v>38.249299049377441</v>
      </c>
      <c r="E116">
        <f t="shared" si="14"/>
        <v>-49.999551768796621</v>
      </c>
      <c r="I116" s="1" t="str">
        <v>neos-3759587-noosa</v>
      </c>
      <c r="J116" s="5">
        <v>0.92389488220214844</v>
      </c>
      <c r="K116" s="5">
        <v>0.92418003082275391</v>
      </c>
      <c r="L116" s="5">
        <v>3.5685379505157471</v>
      </c>
      <c r="M116" s="5">
        <f>IFERROR(VLOOKUP(I116, instances_gpu_matrix[[Instance]:[cuPDLP]], 2, FALSE), "")</f>
        <v>13.6772780418396</v>
      </c>
      <c r="N116" s="7">
        <f t="shared" si="15"/>
        <v>-3.0863751504478856E-4</v>
      </c>
      <c r="O116" s="7">
        <f t="shared" si="16"/>
        <v>-2.8624934711294894</v>
      </c>
      <c r="P116" s="7">
        <f t="shared" si="17"/>
        <v>-2.8613017285591487</v>
      </c>
      <c r="Q116" s="7">
        <f t="shared" si="18"/>
        <v>-13.799365476078686</v>
      </c>
      <c r="R116" s="11">
        <f>IFERROR(VLOOKUP(I116, iterations_cuPDLP_new[[Instance]:[cuPDLP]], 2, FALSE), "")</f>
        <v>189</v>
      </c>
      <c r="S116" s="11">
        <f>IFERROR(VLOOKUP(I116, iterations_gpu[[Instance]:[cuPDLP]], 2, FALSE), "")</f>
        <v>448</v>
      </c>
      <c r="T116" s="11">
        <f>IFERROR(VLOOKUP(I116, iterations_gpu_matrix[[Instance]:[cuPDLP]], 2, FALSE), "")</f>
        <v>1864</v>
      </c>
      <c r="U116" s="7" t="str">
        <f t="shared" si="19"/>
        <v/>
      </c>
      <c r="V116" s="7" t="str">
        <f t="shared" si="20"/>
        <v/>
      </c>
      <c r="W116" s="5" t="b">
        <f t="shared" si="21"/>
        <v>1</v>
      </c>
      <c r="AF116">
        <f t="shared" si="12"/>
        <v>10.923894882202148</v>
      </c>
      <c r="AG116">
        <f t="shared" si="13"/>
        <v>10.924180030822754</v>
      </c>
      <c r="AH116">
        <f t="shared" si="22"/>
        <v>13.568537950515747</v>
      </c>
      <c r="AI116">
        <f t="shared" si="23"/>
        <v>23.6772780418396</v>
      </c>
      <c r="AK116">
        <v>15.444864988327026</v>
      </c>
      <c r="AL116">
        <v>15.255681991577148</v>
      </c>
      <c r="AM116">
        <v>17.148719787597656</v>
      </c>
    </row>
    <row r="117" spans="1:39" x14ac:dyDescent="0.45">
      <c r="A117" s="1" t="s">
        <v>117</v>
      </c>
      <c r="B117">
        <v>58.55456018447876</v>
      </c>
      <c r="C117">
        <v>58.777665138244629</v>
      </c>
      <c r="D117">
        <v>3.5685379505157471</v>
      </c>
      <c r="E117">
        <f t="shared" si="14"/>
        <v>0.93905619068313539</v>
      </c>
      <c r="I117" s="1" t="str">
        <v>neos-4292145-piako</v>
      </c>
      <c r="J117" s="5">
        <v>117.66661596298218</v>
      </c>
      <c r="K117" s="5">
        <v>119.55609393119812</v>
      </c>
      <c r="L117" s="5">
        <v>81.303148984909058</v>
      </c>
      <c r="M117" s="5">
        <f>IFERROR(VLOOKUP(I117, instances_gpu_matrix[[Instance]:[cuPDLP]], 2, FALSE), "")</f>
        <v>382.86169910430908</v>
      </c>
      <c r="N117" s="7">
        <f t="shared" si="15"/>
        <v>-1.6057893334931725E-2</v>
      </c>
      <c r="O117" s="7">
        <f t="shared" si="16"/>
        <v>0.30903809615390859</v>
      </c>
      <c r="P117" s="7">
        <f t="shared" si="17"/>
        <v>0.31995813587137417</v>
      </c>
      <c r="Q117" s="7">
        <f t="shared" si="18"/>
        <v>-2.202360385951029</v>
      </c>
      <c r="R117" s="11">
        <f>IFERROR(VLOOKUP(I117, iterations_cuPDLP_new[[Instance]:[cuPDLP]], 2, FALSE), "")</f>
        <v>16577</v>
      </c>
      <c r="S117" s="11">
        <f>IFERROR(VLOOKUP(I117, iterations_gpu[[Instance]:[cuPDLP]], 2, FALSE), "")</f>
        <v>11561</v>
      </c>
      <c r="T117" s="11">
        <f>IFERROR(VLOOKUP(I117, iterations_gpu_matrix[[Instance]:[cuPDLP]], 2, FALSE), "")</f>
        <v>53075</v>
      </c>
      <c r="U117" s="7">
        <f t="shared" si="19"/>
        <v>0.30258792302587922</v>
      </c>
      <c r="V117" s="7">
        <f t="shared" si="20"/>
        <v>-2.2017252820172528</v>
      </c>
      <c r="W117" s="5" t="b">
        <f t="shared" si="21"/>
        <v>1</v>
      </c>
      <c r="AF117">
        <f t="shared" si="12"/>
        <v>127.66661596298218</v>
      </c>
      <c r="AG117">
        <f t="shared" si="13"/>
        <v>129.55609393119812</v>
      </c>
      <c r="AH117">
        <f t="shared" si="22"/>
        <v>91.303148984909058</v>
      </c>
      <c r="AI117">
        <f t="shared" si="23"/>
        <v>392.86169910430908</v>
      </c>
      <c r="AK117">
        <v>15.434782981872559</v>
      </c>
      <c r="AL117">
        <v>15.432049036026001</v>
      </c>
      <c r="AM117">
        <v>16.849839210510254</v>
      </c>
    </row>
    <row r="118" spans="1:39" x14ac:dyDescent="0.45">
      <c r="A118" s="1" t="s">
        <v>118</v>
      </c>
      <c r="B118">
        <v>600.01292610168457</v>
      </c>
      <c r="C118">
        <v>600.00577902793884</v>
      </c>
      <c r="D118">
        <v>81.303148984909058</v>
      </c>
      <c r="E118">
        <f t="shared" si="14"/>
        <v>0.86449767088662588</v>
      </c>
      <c r="I118" s="1" t="str">
        <v>neos-4295773-pissa</v>
      </c>
      <c r="J118" s="5">
        <v>8.8463680744171143</v>
      </c>
      <c r="K118" s="5">
        <v>9.1988480091094971</v>
      </c>
      <c r="L118" s="5">
        <v>6.7744011878967285</v>
      </c>
      <c r="M118" s="5">
        <f>IFERROR(VLOOKUP(I118, instances_gpu_matrix[[Instance]:[cuPDLP]], 2, FALSE), "")</f>
        <v>6.3264138698577881</v>
      </c>
      <c r="N118" s="7">
        <f t="shared" si="15"/>
        <v>-3.9844592913980424E-2</v>
      </c>
      <c r="O118" s="7">
        <f t="shared" si="16"/>
        <v>0.23421667164317117</v>
      </c>
      <c r="P118" s="7">
        <f t="shared" si="17"/>
        <v>0.26355983040614117</v>
      </c>
      <c r="Q118" s="7">
        <f t="shared" si="18"/>
        <v>0.31226020219131523</v>
      </c>
      <c r="R118" s="11">
        <f>IFERROR(VLOOKUP(I118, iterations_cuPDLP_new[[Instance]:[cuPDLP]], 2, FALSE), "")</f>
        <v>1639</v>
      </c>
      <c r="S118" s="11">
        <f>IFERROR(VLOOKUP(I118, iterations_gpu[[Instance]:[cuPDLP]], 2, FALSE), "")</f>
        <v>961</v>
      </c>
      <c r="T118" s="11">
        <f>IFERROR(VLOOKUP(I118, iterations_gpu_matrix[[Instance]:[cuPDLP]], 2, FALSE), "")</f>
        <v>938</v>
      </c>
      <c r="U118" s="7">
        <f t="shared" si="19"/>
        <v>0.41366687004270897</v>
      </c>
      <c r="V118" s="7">
        <f t="shared" si="20"/>
        <v>0.42769981696156195</v>
      </c>
      <c r="W118" s="5" t="b">
        <f t="shared" si="21"/>
        <v>1</v>
      </c>
      <c r="AF118">
        <f t="shared" si="12"/>
        <v>18.846368074417114</v>
      </c>
      <c r="AG118">
        <f t="shared" si="13"/>
        <v>19.198848009109497</v>
      </c>
      <c r="AH118">
        <f t="shared" si="22"/>
        <v>16.774401187896729</v>
      </c>
      <c r="AI118">
        <f t="shared" si="23"/>
        <v>16.326413869857788</v>
      </c>
      <c r="AK118">
        <v>276.25066709518433</v>
      </c>
      <c r="AL118">
        <v>275.92775702476501</v>
      </c>
      <c r="AM118">
        <v>218.38009810447693</v>
      </c>
    </row>
    <row r="119" spans="1:39" x14ac:dyDescent="0.45">
      <c r="A119" s="1" t="s">
        <v>119</v>
      </c>
      <c r="B119">
        <v>12.920041084289551</v>
      </c>
      <c r="C119">
        <v>12.982614994049072</v>
      </c>
      <c r="D119">
        <v>6.7744011878967285</v>
      </c>
      <c r="E119">
        <f t="shared" si="14"/>
        <v>0.47566721005754137</v>
      </c>
      <c r="I119" s="1" t="str">
        <v>neos-4300652-rahue</v>
      </c>
      <c r="J119" s="5">
        <v>4.807459831237793</v>
      </c>
      <c r="K119" s="5">
        <v>4.4796688556671143</v>
      </c>
      <c r="L119" s="5">
        <v>3.5931441783905029</v>
      </c>
      <c r="M119" s="5">
        <f>IFERROR(VLOOKUP(I119, instances_gpu_matrix[[Instance]:[cuPDLP]], 2, FALSE), "")</f>
        <v>3.5719068050384521</v>
      </c>
      <c r="N119" s="7">
        <f t="shared" si="15"/>
        <v>6.8183819954306571E-2</v>
      </c>
      <c r="O119" s="7">
        <f t="shared" si="16"/>
        <v>0.25258986980129089</v>
      </c>
      <c r="P119" s="7">
        <f t="shared" si="17"/>
        <v>0.19789960058210368</v>
      </c>
      <c r="Q119" s="7">
        <f t="shared" si="18"/>
        <v>0.20264043612962052</v>
      </c>
      <c r="R119" s="11">
        <f>IFERROR(VLOOKUP(I119, iterations_cuPDLP_new[[Instance]:[cuPDLP]], 2, FALSE), "")</f>
        <v>841</v>
      </c>
      <c r="S119" s="11">
        <f>IFERROR(VLOOKUP(I119, iterations_gpu[[Instance]:[cuPDLP]], 2, FALSE), "")</f>
        <v>424</v>
      </c>
      <c r="T119" s="11">
        <f>IFERROR(VLOOKUP(I119, iterations_gpu_matrix[[Instance]:[cuPDLP]], 2, FALSE), "")</f>
        <v>377</v>
      </c>
      <c r="U119" s="7" t="str">
        <f t="shared" si="19"/>
        <v/>
      </c>
      <c r="V119" s="7" t="str">
        <f t="shared" si="20"/>
        <v/>
      </c>
      <c r="W119" s="5" t="b">
        <f t="shared" si="21"/>
        <v>1</v>
      </c>
      <c r="AF119">
        <f t="shared" si="12"/>
        <v>14.807459831237793</v>
      </c>
      <c r="AG119">
        <f t="shared" si="13"/>
        <v>14.479668855667114</v>
      </c>
      <c r="AH119">
        <f t="shared" si="22"/>
        <v>13.593144178390503</v>
      </c>
      <c r="AI119">
        <f t="shared" si="23"/>
        <v>13.571906805038452</v>
      </c>
      <c r="AK119">
        <v>15.091593980789185</v>
      </c>
      <c r="AL119">
        <v>15.087136030197144</v>
      </c>
      <c r="AM119">
        <v>18.536388874053955</v>
      </c>
    </row>
    <row r="120" spans="1:39" x14ac:dyDescent="0.45">
      <c r="A120" s="1" t="s">
        <v>120</v>
      </c>
      <c r="B120">
        <v>0.15644216537475586</v>
      </c>
      <c r="C120">
        <v>0.15867090225219727</v>
      </c>
      <c r="D120">
        <v>3.5931441783905029</v>
      </c>
      <c r="E120">
        <f t="shared" si="14"/>
        <v>-21.967875507112531</v>
      </c>
      <c r="I120" s="1" t="str">
        <v>neos-4321076-ruwer</v>
      </c>
      <c r="J120" s="5">
        <v>42.278690099716187</v>
      </c>
      <c r="K120" s="5">
        <v>42.319550037384033</v>
      </c>
      <c r="L120" s="5">
        <v>37.520916223526001</v>
      </c>
      <c r="M120" s="5">
        <f>IFERROR(VLOOKUP(I120, instances_gpu_matrix[[Instance]:[cuPDLP]], 2, FALSE), "")</f>
        <v>133.32745122909546</v>
      </c>
      <c r="N120" s="7">
        <f t="shared" si="15"/>
        <v>-9.6644284795665821E-4</v>
      </c>
      <c r="O120" s="7">
        <f t="shared" si="16"/>
        <v>0.11253361598878212</v>
      </c>
      <c r="P120" s="7">
        <f t="shared" si="17"/>
        <v>0.11339047342467108</v>
      </c>
      <c r="Q120" s="7">
        <f t="shared" si="18"/>
        <v>-2.1504931198776291</v>
      </c>
      <c r="R120" s="11">
        <f>IFERROR(VLOOKUP(I120, iterations_cuPDLP_new[[Instance]:[cuPDLP]], 2, FALSE), "")</f>
        <v>7619</v>
      </c>
      <c r="S120" s="11">
        <f>IFERROR(VLOOKUP(I120, iterations_gpu[[Instance]:[cuPDLP]], 2, FALSE), "")</f>
        <v>6441</v>
      </c>
      <c r="T120" s="11">
        <f>IFERROR(VLOOKUP(I120, iterations_gpu_matrix[[Instance]:[cuPDLP]], 2, FALSE), "")</f>
        <v>24187</v>
      </c>
      <c r="U120" s="7">
        <f t="shared" si="19"/>
        <v>0.15461346633416459</v>
      </c>
      <c r="V120" s="7">
        <f t="shared" si="20"/>
        <v>-2.1745635910224439</v>
      </c>
      <c r="W120" s="5" t="b">
        <f t="shared" si="21"/>
        <v>1</v>
      </c>
      <c r="AF120">
        <f t="shared" si="12"/>
        <v>52.278690099716187</v>
      </c>
      <c r="AG120">
        <f t="shared" si="13"/>
        <v>52.319550037384033</v>
      </c>
      <c r="AH120">
        <f t="shared" si="22"/>
        <v>47.520916223526001</v>
      </c>
      <c r="AI120">
        <f t="shared" si="23"/>
        <v>143.32745122909546</v>
      </c>
      <c r="AK120">
        <v>189.89591312408447</v>
      </c>
      <c r="AL120">
        <v>190.33240795135498</v>
      </c>
      <c r="AM120">
        <v>151.12525606155396</v>
      </c>
    </row>
    <row r="121" spans="1:39" x14ac:dyDescent="0.45">
      <c r="A121" s="1" t="s">
        <v>121</v>
      </c>
      <c r="B121">
        <v>0.52082300186157227</v>
      </c>
      <c r="C121">
        <v>0.52088522911071777</v>
      </c>
      <c r="D121">
        <v>37.520916223526001</v>
      </c>
      <c r="E121">
        <f t="shared" si="14"/>
        <v>-71.041588196787345</v>
      </c>
      <c r="I121" s="1" t="str">
        <v>neos-4322846-ryton</v>
      </c>
      <c r="J121" s="5">
        <v>5.353844165802002</v>
      </c>
      <c r="K121" s="5">
        <v>5.2526900768280029</v>
      </c>
      <c r="L121" s="5">
        <v>9.5074000358581543</v>
      </c>
      <c r="M121" s="5">
        <f>IFERROR(VLOOKUP(I121, instances_gpu_matrix[[Instance]:[cuPDLP]], 2, FALSE), "")</f>
        <v>8.6901788711547852</v>
      </c>
      <c r="N121" s="7">
        <f t="shared" si="15"/>
        <v>1.889373053106902E-2</v>
      </c>
      <c r="O121" s="7">
        <f t="shared" si="16"/>
        <v>-0.7758081373729997</v>
      </c>
      <c r="P121" s="7">
        <f t="shared" si="17"/>
        <v>-0.81000590112856763</v>
      </c>
      <c r="Q121" s="7">
        <f t="shared" si="18"/>
        <v>-0.65442444615019335</v>
      </c>
      <c r="R121" s="11">
        <f>IFERROR(VLOOKUP(I121, iterations_cuPDLP_new[[Instance]:[cuPDLP]], 2, FALSE), "")</f>
        <v>970</v>
      </c>
      <c r="S121" s="11">
        <f>IFERROR(VLOOKUP(I121, iterations_gpu[[Instance]:[cuPDLP]], 2, FALSE), "")</f>
        <v>1219</v>
      </c>
      <c r="T121" s="11">
        <f>IFERROR(VLOOKUP(I121, iterations_gpu_matrix[[Instance]:[cuPDLP]], 2, FALSE), "")</f>
        <v>1116</v>
      </c>
      <c r="U121" s="7">
        <f t="shared" si="19"/>
        <v>-0.25670103092783503</v>
      </c>
      <c r="V121" s="7">
        <f t="shared" si="20"/>
        <v>-0.15051546391752577</v>
      </c>
      <c r="W121" s="5" t="b">
        <f t="shared" si="21"/>
        <v>1</v>
      </c>
      <c r="AF121">
        <f t="shared" si="12"/>
        <v>15.353844165802002</v>
      </c>
      <c r="AG121">
        <f t="shared" si="13"/>
        <v>15.252690076828003</v>
      </c>
      <c r="AH121">
        <f t="shared" si="22"/>
        <v>19.507400035858154</v>
      </c>
      <c r="AI121">
        <f t="shared" si="23"/>
        <v>18.690178871154785</v>
      </c>
      <c r="AK121">
        <v>539.96276307106018</v>
      </c>
      <c r="AL121">
        <v>540.26072812080383</v>
      </c>
      <c r="AM121">
        <v>610.00035405158997</v>
      </c>
    </row>
    <row r="122" spans="1:39" hidden="1" x14ac:dyDescent="0.45">
      <c r="A122" s="1" t="s">
        <v>122</v>
      </c>
      <c r="B122">
        <v>0.36973905563354492</v>
      </c>
      <c r="C122">
        <v>0.3806910514831543</v>
      </c>
      <c r="D122">
        <v>9.5074000358581543</v>
      </c>
      <c r="E122">
        <f t="shared" si="14"/>
        <v>-24.713810567204757</v>
      </c>
      <c r="I122" s="1" t="str">
        <v>neos-4332801-seret</v>
      </c>
      <c r="J122" s="5">
        <v>600.17181611061096</v>
      </c>
      <c r="K122" s="5">
        <v>600.1951470375061</v>
      </c>
      <c r="L122" s="5">
        <v>628.43563199043274</v>
      </c>
      <c r="M122" s="5"/>
      <c r="N122" s="7">
        <f t="shared" si="15"/>
        <v>0</v>
      </c>
      <c r="O122" s="7">
        <f t="shared" si="16"/>
        <v>0</v>
      </c>
      <c r="P122" s="7">
        <f t="shared" si="17"/>
        <v>0</v>
      </c>
      <c r="Q122" s="7" t="str">
        <f t="shared" si="18"/>
        <v/>
      </c>
      <c r="R122" s="11">
        <f>IFERROR(VLOOKUP(I122, iterations_cuPDLP_new[[Instance]:[cuPDLP]], 2, FALSE), "")</f>
        <v>9702</v>
      </c>
      <c r="S122" s="11">
        <f>IFERROR(VLOOKUP(I122, iterations_gpu[[Instance]:[cuPDLP]], 2, FALSE), "")</f>
        <v>2</v>
      </c>
      <c r="T122" s="11" t="str">
        <f>IFERROR(VLOOKUP(I122, iterations_gpu_matrix[[Instance]:[cuPDLP]], 2, FALSE), "")</f>
        <v/>
      </c>
      <c r="U122" s="7" t="str">
        <f t="shared" si="19"/>
        <v/>
      </c>
      <c r="V122" s="7" t="e">
        <f t="shared" si="20"/>
        <v>#VALUE!</v>
      </c>
      <c r="W122" s="5" t="b">
        <f t="shared" si="21"/>
        <v>0</v>
      </c>
      <c r="AF122">
        <f t="shared" si="12"/>
        <v>1</v>
      </c>
      <c r="AG122">
        <f t="shared" si="13"/>
        <v>1</v>
      </c>
      <c r="AH122">
        <f t="shared" si="22"/>
        <v>1</v>
      </c>
      <c r="AI122">
        <f t="shared" si="23"/>
        <v>1</v>
      </c>
      <c r="AK122">
        <v>11.168980121612549</v>
      </c>
      <c r="AL122">
        <v>11.191866874694824</v>
      </c>
      <c r="AM122">
        <v>12.760657072067261</v>
      </c>
    </row>
    <row r="123" spans="1:39" hidden="1" x14ac:dyDescent="0.45">
      <c r="A123" s="1" t="s">
        <v>123</v>
      </c>
      <c r="B123">
        <v>65.372212886810303</v>
      </c>
      <c r="C123">
        <v>63.538861989974976</v>
      </c>
      <c r="D123">
        <v>628.43563199043274</v>
      </c>
      <c r="E123">
        <f t="shared" si="14"/>
        <v>-8.6131919700889892</v>
      </c>
      <c r="I123" s="1" t="str">
        <v>neos-4332810-sesia</v>
      </c>
      <c r="J123" s="5">
        <v>600.06620597839355</v>
      </c>
      <c r="K123" s="5">
        <v>600.01929879188538</v>
      </c>
      <c r="L123" s="5">
        <v>631.69678401947021</v>
      </c>
      <c r="M123" s="5"/>
      <c r="N123" s="7">
        <f t="shared" si="15"/>
        <v>0</v>
      </c>
      <c r="O123" s="7">
        <f t="shared" si="16"/>
        <v>0</v>
      </c>
      <c r="P123" s="7">
        <f t="shared" si="17"/>
        <v>0</v>
      </c>
      <c r="Q123" s="7" t="str">
        <f t="shared" si="18"/>
        <v/>
      </c>
      <c r="R123" s="11">
        <f>IFERROR(VLOOKUP(I123, iterations_cuPDLP_new[[Instance]:[cuPDLP]], 2, FALSE), "")</f>
        <v>9694</v>
      </c>
      <c r="S123" s="11">
        <f>IFERROR(VLOOKUP(I123, iterations_gpu[[Instance]:[cuPDLP]], 2, FALSE), "")</f>
        <v>2</v>
      </c>
      <c r="T123" s="11" t="str">
        <f>IFERROR(VLOOKUP(I123, iterations_gpu_matrix[[Instance]:[cuPDLP]], 2, FALSE), "")</f>
        <v/>
      </c>
      <c r="U123" s="7" t="str">
        <f t="shared" si="19"/>
        <v/>
      </c>
      <c r="V123" s="7" t="e">
        <f t="shared" si="20"/>
        <v>#VALUE!</v>
      </c>
      <c r="W123" s="5" t="b">
        <f t="shared" si="21"/>
        <v>0</v>
      </c>
      <c r="AF123">
        <f t="shared" si="12"/>
        <v>1</v>
      </c>
      <c r="AG123">
        <f t="shared" si="13"/>
        <v>1</v>
      </c>
      <c r="AH123">
        <f t="shared" si="22"/>
        <v>1</v>
      </c>
      <c r="AI123">
        <f t="shared" si="23"/>
        <v>1</v>
      </c>
      <c r="AK123">
        <v>12.652763843536377</v>
      </c>
      <c r="AL123">
        <v>12.713566064834595</v>
      </c>
      <c r="AM123">
        <v>13.485953092575073</v>
      </c>
    </row>
    <row r="124" spans="1:39" x14ac:dyDescent="0.45">
      <c r="A124" s="1" t="s">
        <v>124</v>
      </c>
      <c r="B124">
        <v>457.69440793991089</v>
      </c>
      <c r="C124">
        <v>463.20811700820923</v>
      </c>
      <c r="D124">
        <v>631.69678401947021</v>
      </c>
      <c r="E124">
        <f t="shared" si="14"/>
        <v>-0.3801715141391972</v>
      </c>
      <c r="I124" s="1" t="str">
        <v>neos-4355351-swalm</v>
      </c>
      <c r="J124" s="5">
        <v>6.7870490550994873</v>
      </c>
      <c r="K124" s="5">
        <v>6.6774659156799316</v>
      </c>
      <c r="L124" s="5">
        <v>8.8513920307159424</v>
      </c>
      <c r="M124" s="5">
        <f>IFERROR(VLOOKUP(I124, instances_gpu_matrix[[Instance]:[cuPDLP]], 2, FALSE), "")</f>
        <v>11.305639028549194</v>
      </c>
      <c r="N124" s="7">
        <f t="shared" si="15"/>
        <v>1.6145918281999121E-2</v>
      </c>
      <c r="O124" s="7">
        <f t="shared" si="16"/>
        <v>-0.30415913585675347</v>
      </c>
      <c r="P124" s="7">
        <f t="shared" si="17"/>
        <v>-0.32556154422761308</v>
      </c>
      <c r="Q124" s="7">
        <f t="shared" si="18"/>
        <v>-0.6931032177942611</v>
      </c>
      <c r="R124" s="11">
        <f>IFERROR(VLOOKUP(I124, iterations_cuPDLP_new[[Instance]:[cuPDLP]], 2, FALSE), "")</f>
        <v>1235</v>
      </c>
      <c r="S124" s="11">
        <f>IFERROR(VLOOKUP(I124, iterations_gpu[[Instance]:[cuPDLP]], 2, FALSE), "")</f>
        <v>1165</v>
      </c>
      <c r="T124" s="11">
        <f>IFERROR(VLOOKUP(I124, iterations_gpu_matrix[[Instance]:[cuPDLP]], 2, FALSE), "")</f>
        <v>930</v>
      </c>
      <c r="U124" s="7">
        <f t="shared" si="19"/>
        <v>5.6680161943319839E-2</v>
      </c>
      <c r="V124" s="7">
        <f t="shared" si="20"/>
        <v>0.24696356275303644</v>
      </c>
      <c r="W124" s="5" t="b">
        <f t="shared" si="21"/>
        <v>1</v>
      </c>
      <c r="AF124">
        <f t="shared" si="12"/>
        <v>16.787049055099487</v>
      </c>
      <c r="AG124">
        <f t="shared" si="13"/>
        <v>16.677465915679932</v>
      </c>
      <c r="AH124">
        <f t="shared" si="22"/>
        <v>18.851392030715942</v>
      </c>
      <c r="AI124">
        <f t="shared" si="23"/>
        <v>21.305639028549194</v>
      </c>
      <c r="AK124">
        <v>12.007616996765137</v>
      </c>
      <c r="AL124">
        <v>12.072212219238281</v>
      </c>
      <c r="AM124">
        <v>12.268892049789429</v>
      </c>
    </row>
    <row r="125" spans="1:39" x14ac:dyDescent="0.45">
      <c r="A125" s="1" t="s">
        <v>125</v>
      </c>
      <c r="B125">
        <v>39.646102905273438</v>
      </c>
      <c r="C125">
        <v>39.796469926834106</v>
      </c>
      <c r="D125">
        <v>8.8513920307159424</v>
      </c>
      <c r="E125">
        <f t="shared" si="14"/>
        <v>0.77673992190696262</v>
      </c>
      <c r="I125" s="1" t="str">
        <v>neos-4359986-taipa</v>
      </c>
      <c r="J125" s="5">
        <v>7.1801431179046631</v>
      </c>
      <c r="K125" s="5">
        <v>7.3060920238494873</v>
      </c>
      <c r="L125" s="5">
        <v>5.3277959823608398</v>
      </c>
      <c r="M125" s="5">
        <f>IFERROR(VLOOKUP(I125, instances_gpu_matrix[[Instance]:[cuPDLP]], 2, FALSE), "")</f>
        <v>5.9819748401641846</v>
      </c>
      <c r="N125" s="7">
        <f t="shared" si="15"/>
        <v>-1.7541280706613423E-2</v>
      </c>
      <c r="O125" s="7">
        <f t="shared" si="16"/>
        <v>0.25798192391524116</v>
      </c>
      <c r="P125" s="7">
        <f t="shared" si="17"/>
        <v>0.27077349081161839</v>
      </c>
      <c r="Q125" s="7">
        <f t="shared" si="18"/>
        <v>0.1812346709243394</v>
      </c>
      <c r="R125" s="11">
        <f>IFERROR(VLOOKUP(I125, iterations_cuPDLP_new[[Instance]:[cuPDLP]], 2, FALSE), "")</f>
        <v>1260</v>
      </c>
      <c r="S125" s="11">
        <f>IFERROR(VLOOKUP(I125, iterations_gpu[[Instance]:[cuPDLP]], 2, FALSE), "")</f>
        <v>569</v>
      </c>
      <c r="T125" s="11">
        <f>IFERROR(VLOOKUP(I125, iterations_gpu_matrix[[Instance]:[cuPDLP]], 2, FALSE), "")</f>
        <v>716</v>
      </c>
      <c r="U125" s="7">
        <f t="shared" si="19"/>
        <v>0.54841269841269846</v>
      </c>
      <c r="V125" s="7">
        <f t="shared" si="20"/>
        <v>0.43174603174603177</v>
      </c>
      <c r="W125" s="5" t="b">
        <f t="shared" si="21"/>
        <v>1</v>
      </c>
      <c r="AF125">
        <f t="shared" si="12"/>
        <v>17.180143117904663</v>
      </c>
      <c r="AG125">
        <f t="shared" si="13"/>
        <v>17.306092023849487</v>
      </c>
      <c r="AH125">
        <f t="shared" si="22"/>
        <v>15.32779598236084</v>
      </c>
      <c r="AI125">
        <f t="shared" si="23"/>
        <v>15.981974840164185</v>
      </c>
      <c r="AK125">
        <v>11.836751937866211</v>
      </c>
      <c r="AL125">
        <v>11.812499046325684</v>
      </c>
      <c r="AM125">
        <v>12.603989839553833</v>
      </c>
    </row>
    <row r="126" spans="1:39" x14ac:dyDescent="0.45">
      <c r="A126" s="1" t="s">
        <v>126</v>
      </c>
      <c r="B126">
        <v>263.01370310783386</v>
      </c>
      <c r="C126">
        <v>263.5659282207489</v>
      </c>
      <c r="D126">
        <v>5.3277959823608398</v>
      </c>
      <c r="E126">
        <f t="shared" si="14"/>
        <v>0.97974327603692768</v>
      </c>
      <c r="I126" s="1" t="str">
        <v>neos-4360552-sangro</v>
      </c>
      <c r="J126" s="5">
        <v>3.1136109828948975</v>
      </c>
      <c r="K126" s="5">
        <v>3.2380571365356445</v>
      </c>
      <c r="L126" s="5">
        <v>3.601999044418335</v>
      </c>
      <c r="M126" s="5">
        <f>IFERROR(VLOOKUP(I126, instances_gpu_matrix[[Instance]:[cuPDLP]], 2, FALSE), "")</f>
        <v>4.3957338333129883</v>
      </c>
      <c r="N126" s="7">
        <f t="shared" si="15"/>
        <v>-3.9968433540481206E-2</v>
      </c>
      <c r="O126" s="7">
        <f t="shared" si="16"/>
        <v>-0.15685583851241297</v>
      </c>
      <c r="P126" s="7">
        <f t="shared" si="17"/>
        <v>-0.11239514700845185</v>
      </c>
      <c r="Q126" s="7">
        <f t="shared" si="18"/>
        <v>-0.35752201025579405</v>
      </c>
      <c r="R126" s="11">
        <f>IFERROR(VLOOKUP(I126, iterations_cuPDLP_new[[Instance]:[cuPDLP]], 2, FALSE), "")</f>
        <v>630</v>
      </c>
      <c r="S126" s="11">
        <f>IFERROR(VLOOKUP(I126, iterations_gpu[[Instance]:[cuPDLP]], 2, FALSE), "")</f>
        <v>470</v>
      </c>
      <c r="T126" s="11">
        <f>IFERROR(VLOOKUP(I126, iterations_gpu_matrix[[Instance]:[cuPDLP]], 2, FALSE), "")</f>
        <v>636</v>
      </c>
      <c r="U126" s="7" t="str">
        <f t="shared" si="19"/>
        <v/>
      </c>
      <c r="V126" s="7" t="str">
        <f t="shared" si="20"/>
        <v/>
      </c>
      <c r="W126" s="5" t="b">
        <f t="shared" si="21"/>
        <v>1</v>
      </c>
      <c r="AF126">
        <f t="shared" si="12"/>
        <v>13.113610982894897</v>
      </c>
      <c r="AG126">
        <f t="shared" si="13"/>
        <v>13.238057136535645</v>
      </c>
      <c r="AH126">
        <f t="shared" si="22"/>
        <v>13.601999044418335</v>
      </c>
      <c r="AI126">
        <f t="shared" si="23"/>
        <v>14.395733833312988</v>
      </c>
      <c r="AK126">
        <v>11.967021942138672</v>
      </c>
      <c r="AL126">
        <v>11.983304977416992</v>
      </c>
      <c r="AM126">
        <v>12.249610900878906</v>
      </c>
    </row>
    <row r="127" spans="1:39" x14ac:dyDescent="0.45">
      <c r="A127" s="1" t="s">
        <v>127</v>
      </c>
      <c r="B127">
        <v>12.444985151290894</v>
      </c>
      <c r="C127">
        <v>12.429828882217407</v>
      </c>
      <c r="D127">
        <v>3.601999044418335</v>
      </c>
      <c r="E127">
        <f t="shared" si="14"/>
        <v>0.71056622401476255</v>
      </c>
      <c r="I127" s="1" t="str">
        <v>neos-4408804-prosna</v>
      </c>
      <c r="J127" s="5">
        <v>174.9591019153595</v>
      </c>
      <c r="K127" s="5">
        <v>174.35764193534851</v>
      </c>
      <c r="L127" s="5">
        <v>284.13460993766785</v>
      </c>
      <c r="M127" s="5">
        <f>IFERROR(VLOOKUP(I127, instances_gpu_matrix[[Instance]:[cuPDLP]], 2, FALSE), "")</f>
        <v>258.48152303695679</v>
      </c>
      <c r="N127" s="7">
        <f t="shared" si="15"/>
        <v>3.4377175775739664E-3</v>
      </c>
      <c r="O127" s="7">
        <f t="shared" si="16"/>
        <v>-0.62400587810015462</v>
      </c>
      <c r="P127" s="7">
        <f t="shared" si="17"/>
        <v>-0.62960801020137924</v>
      </c>
      <c r="Q127" s="7">
        <f t="shared" si="18"/>
        <v>-0.48247888746282341</v>
      </c>
      <c r="R127" s="11">
        <f>IFERROR(VLOOKUP(I127, iterations_cuPDLP_new[[Instance]:[cuPDLP]], 2, FALSE), "")</f>
        <v>25803</v>
      </c>
      <c r="S127" s="11">
        <f>IFERROR(VLOOKUP(I127, iterations_gpu[[Instance]:[cuPDLP]], 2, FALSE), "")</f>
        <v>41258</v>
      </c>
      <c r="T127" s="11">
        <f>IFERROR(VLOOKUP(I127, iterations_gpu_matrix[[Instance]:[cuPDLP]], 2, FALSE), "")</f>
        <v>36865</v>
      </c>
      <c r="U127" s="7">
        <f t="shared" si="19"/>
        <v>-0.59896136108204467</v>
      </c>
      <c r="V127" s="7">
        <f t="shared" si="20"/>
        <v>-0.42870983994109213</v>
      </c>
      <c r="W127" s="5" t="b">
        <f t="shared" si="21"/>
        <v>1</v>
      </c>
      <c r="AF127">
        <f t="shared" si="12"/>
        <v>184.9591019153595</v>
      </c>
      <c r="AG127">
        <f t="shared" si="13"/>
        <v>184.35764193534851</v>
      </c>
      <c r="AH127">
        <f t="shared" si="22"/>
        <v>294.13460993766785</v>
      </c>
      <c r="AI127">
        <f t="shared" si="23"/>
        <v>268.48152303695679</v>
      </c>
      <c r="AK127">
        <v>11.018625974655151</v>
      </c>
      <c r="AL127">
        <v>11.038400173187256</v>
      </c>
      <c r="AM127">
        <v>11.973627090454102</v>
      </c>
    </row>
    <row r="128" spans="1:39" x14ac:dyDescent="0.45">
      <c r="A128" s="1" t="s">
        <v>128</v>
      </c>
      <c r="B128">
        <v>9.5088760852813721</v>
      </c>
      <c r="C128">
        <v>9.7320539951324463</v>
      </c>
      <c r="D128">
        <v>284.13460993766785</v>
      </c>
      <c r="E128">
        <f t="shared" si="14"/>
        <v>-28.88098776231557</v>
      </c>
      <c r="I128" s="1" t="str">
        <v>neos-4409277-trave</v>
      </c>
      <c r="J128" s="5">
        <v>1.9785199165344238</v>
      </c>
      <c r="K128" s="5">
        <v>2.3454759120941162</v>
      </c>
      <c r="L128" s="5">
        <v>1.9278450012207031</v>
      </c>
      <c r="M128" s="5">
        <f>IFERROR(VLOOKUP(I128, instances_gpu_matrix[[Instance]:[cuPDLP]], 2, FALSE), "")</f>
        <v>2.314816951751709</v>
      </c>
      <c r="N128" s="7">
        <f t="shared" si="15"/>
        <v>-0.18546995281323861</v>
      </c>
      <c r="O128" s="7">
        <f t="shared" si="16"/>
        <v>2.5612537377173793E-2</v>
      </c>
      <c r="P128" s="7">
        <f t="shared" si="17"/>
        <v>0.17805806860772183</v>
      </c>
      <c r="Q128" s="7">
        <f t="shared" si="18"/>
        <v>1.3071530679261558E-2</v>
      </c>
      <c r="R128" s="11">
        <f>IFERROR(VLOOKUP(I128, iterations_cuPDLP_new[[Instance]:[cuPDLP]], 2, FALSE), "")</f>
        <v>576</v>
      </c>
      <c r="S128" s="11">
        <f>IFERROR(VLOOKUP(I128, iterations_gpu[[Instance]:[cuPDLP]], 2, FALSE), "")</f>
        <v>287</v>
      </c>
      <c r="T128" s="11">
        <f>IFERROR(VLOOKUP(I128, iterations_gpu_matrix[[Instance]:[cuPDLP]], 2, FALSE), "")</f>
        <v>384</v>
      </c>
      <c r="U128" s="7" t="str">
        <f t="shared" si="19"/>
        <v/>
      </c>
      <c r="V128" s="7" t="str">
        <f t="shared" si="20"/>
        <v/>
      </c>
      <c r="W128" s="5" t="b">
        <f t="shared" si="21"/>
        <v>1</v>
      </c>
      <c r="AF128">
        <f t="shared" si="12"/>
        <v>11.978519916534424</v>
      </c>
      <c r="AG128">
        <f t="shared" si="13"/>
        <v>12.345475912094116</v>
      </c>
      <c r="AH128">
        <f t="shared" si="22"/>
        <v>11.927845001220703</v>
      </c>
      <c r="AI128">
        <f t="shared" si="23"/>
        <v>12.314816951751709</v>
      </c>
      <c r="AK128">
        <v>35.196277856826782</v>
      </c>
      <c r="AL128">
        <v>35.397213935852051</v>
      </c>
      <c r="AM128">
        <v>53.274680137634277</v>
      </c>
    </row>
    <row r="129" spans="1:39" hidden="1" x14ac:dyDescent="0.45">
      <c r="A129" s="1" t="s">
        <v>129</v>
      </c>
      <c r="B129">
        <v>2.8212220668792725</v>
      </c>
      <c r="C129">
        <v>2.8412280082702637</v>
      </c>
      <c r="D129">
        <v>1.9278450012207031</v>
      </c>
      <c r="E129">
        <f t="shared" si="14"/>
        <v>0.31666314968491249</v>
      </c>
      <c r="I129" s="1" t="str">
        <v>neos-4533806-waima</v>
      </c>
      <c r="J129" s="5">
        <v>600.00405502319336</v>
      </c>
      <c r="K129" s="5">
        <v>600.00185608863831</v>
      </c>
      <c r="L129" s="5">
        <v>321.89608097076416</v>
      </c>
      <c r="M129" s="5">
        <f>IFERROR(VLOOKUP(I129, instances_gpu_matrix[[Instance]:[cuPDLP]], 2, FALSE), "")</f>
        <v>600.00004696846008</v>
      </c>
      <c r="N129" s="7">
        <f t="shared" si="15"/>
        <v>0</v>
      </c>
      <c r="O129" s="7">
        <f t="shared" si="16"/>
        <v>0</v>
      </c>
      <c r="P129" s="7">
        <f t="shared" si="17"/>
        <v>0.46350819134264404</v>
      </c>
      <c r="Q129" s="7">
        <f t="shared" si="18"/>
        <v>0</v>
      </c>
      <c r="R129" s="11">
        <f>IFERROR(VLOOKUP(I129, iterations_cuPDLP_new[[Instance]:[cuPDLP]], 2, FALSE), "")</f>
        <v>89859</v>
      </c>
      <c r="S129" s="11">
        <f>IFERROR(VLOOKUP(I129, iterations_gpu[[Instance]:[cuPDLP]], 2, FALSE), "")</f>
        <v>95535</v>
      </c>
      <c r="T129" s="11">
        <f>IFERROR(VLOOKUP(I129, iterations_gpu_matrix[[Instance]:[cuPDLP]], 2, FALSE), "")</f>
        <v>87453</v>
      </c>
      <c r="U129" s="7">
        <f t="shared" si="19"/>
        <v>-6.3165626147631285E-2</v>
      </c>
      <c r="V129" s="7">
        <f t="shared" si="20"/>
        <v>2.6775281273995928E-2</v>
      </c>
      <c r="W129" s="5" t="b">
        <f t="shared" si="21"/>
        <v>0</v>
      </c>
      <c r="AF129">
        <f t="shared" si="12"/>
        <v>1</v>
      </c>
      <c r="AG129">
        <f t="shared" si="13"/>
        <v>1</v>
      </c>
      <c r="AH129">
        <f t="shared" si="22"/>
        <v>1</v>
      </c>
      <c r="AI129">
        <f t="shared" si="23"/>
        <v>1</v>
      </c>
      <c r="AK129">
        <v>34.095355987548828</v>
      </c>
      <c r="AL129">
        <v>34.187726020812988</v>
      </c>
      <c r="AM129">
        <v>25.997108221054077</v>
      </c>
    </row>
    <row r="130" spans="1:39" hidden="1" x14ac:dyDescent="0.45">
      <c r="A130" s="1" t="s">
        <v>130</v>
      </c>
      <c r="B130">
        <v>9.070634126663208</v>
      </c>
      <c r="C130">
        <v>9.0012800693511963</v>
      </c>
      <c r="D130">
        <v>321.89608097076416</v>
      </c>
      <c r="E130">
        <f t="shared" si="14"/>
        <v>-34.487715244135778</v>
      </c>
      <c r="I130" s="1" t="str">
        <v>neos-4535459-waipa</v>
      </c>
      <c r="J130" s="5">
        <v>600.00568318367004</v>
      </c>
      <c r="K130" s="5">
        <v>600.00645995140076</v>
      </c>
      <c r="L130" s="5">
        <v>600.00175285339355</v>
      </c>
      <c r="M130" s="5"/>
      <c r="N130" s="7">
        <f t="shared" si="15"/>
        <v>0</v>
      </c>
      <c r="O130" s="7">
        <f t="shared" si="16"/>
        <v>0</v>
      </c>
      <c r="P130" s="7">
        <f t="shared" si="17"/>
        <v>0</v>
      </c>
      <c r="Q130" s="7" t="str">
        <f t="shared" si="18"/>
        <v/>
      </c>
      <c r="R130" s="11">
        <f>IFERROR(VLOOKUP(I130, iterations_cuPDLP_new[[Instance]:[cuPDLP]], 2, FALSE), "")</f>
        <v>62368</v>
      </c>
      <c r="S130" s="11">
        <f>IFERROR(VLOOKUP(I130, iterations_gpu[[Instance]:[cuPDLP]], 2, FALSE), "")</f>
        <v>60248</v>
      </c>
      <c r="T130" s="11" t="str">
        <f>IFERROR(VLOOKUP(I130, iterations_gpu_matrix[[Instance]:[cuPDLP]], 2, FALSE), "")</f>
        <v/>
      </c>
      <c r="U130" s="7" t="str">
        <f t="shared" si="19"/>
        <v/>
      </c>
      <c r="V130" s="7" t="e">
        <f t="shared" si="20"/>
        <v>#VALUE!</v>
      </c>
      <c r="W130" s="5" t="b">
        <f t="shared" si="21"/>
        <v>0</v>
      </c>
      <c r="AF130">
        <f t="shared" si="12"/>
        <v>1</v>
      </c>
      <c r="AG130">
        <f t="shared" si="13"/>
        <v>1</v>
      </c>
      <c r="AH130">
        <f t="shared" si="22"/>
        <v>1</v>
      </c>
      <c r="AI130">
        <f t="shared" si="23"/>
        <v>1</v>
      </c>
      <c r="AK130">
        <v>12.219506978988647</v>
      </c>
      <c r="AL130">
        <v>12.206871032714844</v>
      </c>
      <c r="AM130">
        <v>14.292662858963013</v>
      </c>
    </row>
    <row r="131" spans="1:39" hidden="1" x14ac:dyDescent="0.45">
      <c r="A131" s="1" t="s">
        <v>131</v>
      </c>
      <c r="B131">
        <v>2.0254421234130859</v>
      </c>
      <c r="C131">
        <v>2.0510590076446533</v>
      </c>
      <c r="D131">
        <v>600.00175285339355</v>
      </c>
      <c r="E131">
        <f t="shared" si="14"/>
        <v>-295.23248470922812</v>
      </c>
      <c r="I131" s="1" t="str">
        <v>neos-4545615-waita</v>
      </c>
      <c r="J131" s="5">
        <v>600.00132012367249</v>
      </c>
      <c r="K131" s="5">
        <v>600.00225496292114</v>
      </c>
      <c r="L131" s="5">
        <v>600.00223398208618</v>
      </c>
      <c r="M131" s="5">
        <f>IFERROR(VLOOKUP(I131, instances_gpu_matrix[[Instance]:[cuPDLP]], 2, FALSE), "")</f>
        <v>600.00003409385681</v>
      </c>
      <c r="N131" s="7">
        <f t="shared" si="15"/>
        <v>0</v>
      </c>
      <c r="O131" s="7">
        <f t="shared" si="16"/>
        <v>0</v>
      </c>
      <c r="P131" s="7">
        <f t="shared" si="17"/>
        <v>0</v>
      </c>
      <c r="Q131" s="7">
        <f t="shared" si="18"/>
        <v>0</v>
      </c>
      <c r="R131" s="11">
        <f>IFERROR(VLOOKUP(I131, iterations_cuPDLP_new[[Instance]:[cuPDLP]], 2, FALSE), "")</f>
        <v>167406</v>
      </c>
      <c r="S131" s="11">
        <f>IFERROR(VLOOKUP(I131, iterations_gpu[[Instance]:[cuPDLP]], 2, FALSE), "")</f>
        <v>115341</v>
      </c>
      <c r="T131" s="11">
        <f>IFERROR(VLOOKUP(I131, iterations_gpu_matrix[[Instance]:[cuPDLP]], 2, FALSE), "")</f>
        <v>160920</v>
      </c>
      <c r="U131" s="7" t="str">
        <f t="shared" si="19"/>
        <v/>
      </c>
      <c r="V131" s="7" t="str">
        <f t="shared" si="20"/>
        <v/>
      </c>
      <c r="W131" s="5" t="b">
        <f t="shared" si="21"/>
        <v>0</v>
      </c>
      <c r="AF131">
        <f t="shared" ref="AF131:AF194" si="24">IF(AND(J131&lt;600, K131&lt;600),J131,-9)+$AE$2</f>
        <v>1</v>
      </c>
      <c r="AG131">
        <f t="shared" ref="AG131:AG194" si="25">IF(AND(J131&lt;600, K131&lt;600),K131,-9)+$AE$2</f>
        <v>1</v>
      </c>
      <c r="AH131">
        <f t="shared" si="22"/>
        <v>1</v>
      </c>
      <c r="AI131">
        <f t="shared" si="23"/>
        <v>1</v>
      </c>
      <c r="AK131">
        <v>35.848640918731689</v>
      </c>
      <c r="AL131">
        <v>37.491873979568481</v>
      </c>
      <c r="AM131">
        <v>24.489181041717529</v>
      </c>
    </row>
    <row r="132" spans="1:39" x14ac:dyDescent="0.45">
      <c r="A132" s="1" t="s">
        <v>132</v>
      </c>
      <c r="B132">
        <v>0.92389488220214844</v>
      </c>
      <c r="C132">
        <v>0.92418003082275391</v>
      </c>
      <c r="D132">
        <v>600.00223398208618</v>
      </c>
      <c r="E132">
        <f t="shared" ref="E132:E195" si="26">(B132-D132)/B132</f>
        <v>-648.42694839043986</v>
      </c>
      <c r="I132" s="1" t="str">
        <v>neos-4555749-wards</v>
      </c>
      <c r="J132" s="5">
        <v>541.72049808502197</v>
      </c>
      <c r="K132" s="5">
        <v>527.30860710144043</v>
      </c>
      <c r="L132" s="5">
        <v>254.90154385566711</v>
      </c>
      <c r="M132" s="5">
        <f>IFERROR(VLOOKUP(I132, instances_gpu_matrix[[Instance]:[cuPDLP]], 2, FALSE), "")</f>
        <v>171.14308595657349</v>
      </c>
      <c r="N132" s="7">
        <f t="shared" ref="N132:N195" si="27">IF(AND($J132&lt;600, K132&lt;600),($J132-K132)/$J132, 0)</f>
        <v>2.6603924042984294E-2</v>
      </c>
      <c r="O132" s="7">
        <f t="shared" ref="O132:O195" si="28">IF(AND($J132&lt;600, L132&lt;600),($J132-L132)/$J132, 0)</f>
        <v>0.5294592972635479</v>
      </c>
      <c r="P132" s="7">
        <f t="shared" ref="P132:P195" si="29">IF(NOT(AND($K132&gt;=600, L132&gt;=600)),($K132-L132)/$K132, 0)</f>
        <v>0.51659893196730866</v>
      </c>
      <c r="Q132" s="7">
        <f t="shared" ref="Q132:Q195" si="30">IF(ISNUMBER(M132), IF(OR($K132&lt;600, M132&lt;600),($K132-M132)/$K132, 0), "")</f>
        <v>0.6754403708725164</v>
      </c>
      <c r="R132" s="11">
        <f>IFERROR(VLOOKUP(I132, iterations_cuPDLP_new[[Instance]:[cuPDLP]], 2, FALSE), "")</f>
        <v>80254</v>
      </c>
      <c r="S132" s="11">
        <f>IFERROR(VLOOKUP(I132, iterations_gpu[[Instance]:[cuPDLP]], 2, FALSE), "")</f>
        <v>38800</v>
      </c>
      <c r="T132" s="11">
        <f>IFERROR(VLOOKUP(I132, iterations_gpu_matrix[[Instance]:[cuPDLP]], 2, FALSE), "")</f>
        <v>23944</v>
      </c>
      <c r="U132" s="7">
        <f t="shared" ref="U132:U195" si="31">IF(AND(K132&gt;5,OR(K132&lt;=600,L132&lt;=600)),($R132-S132)/$R132,"")</f>
        <v>0.51653500137064823</v>
      </c>
      <c r="V132" s="7">
        <f t="shared" ref="V132:V195" si="32">IF(AND(L132&gt;5,OR(L132&lt;=600,M132&lt;=600)),($R132-T132)/$R132,"")</f>
        <v>0.7016472699180103</v>
      </c>
      <c r="W132" s="5" t="b">
        <f t="shared" ref="W132:W195" si="33">AND(K132&lt;=600)</f>
        <v>1</v>
      </c>
      <c r="AF132">
        <f t="shared" si="24"/>
        <v>551.72049808502197</v>
      </c>
      <c r="AG132">
        <f t="shared" si="25"/>
        <v>537.30860710144043</v>
      </c>
      <c r="AH132">
        <f t="shared" ref="AH132:AH195" si="34">IF(AND(J132&lt;600, K132&lt;600),L132,-9)+$AE$2</f>
        <v>264.90154385566711</v>
      </c>
      <c r="AI132">
        <f t="shared" ref="AI132:AI195" si="35">IF(AND(K132&lt;600, L132&lt;600),M132,-9)+$AE$2</f>
        <v>181.14308595657349</v>
      </c>
      <c r="AK132">
        <v>36.811048030853271</v>
      </c>
      <c r="AL132">
        <v>36.791998863220215</v>
      </c>
      <c r="AM132">
        <v>18.789625883102417</v>
      </c>
    </row>
    <row r="133" spans="1:39" x14ac:dyDescent="0.45">
      <c r="A133" s="1" t="s">
        <v>133</v>
      </c>
      <c r="B133">
        <v>132.28108406066895</v>
      </c>
      <c r="C133">
        <v>134.28170680999756</v>
      </c>
      <c r="D133">
        <v>254.90154385566711</v>
      </c>
      <c r="E133">
        <f t="shared" si="26"/>
        <v>-0.9269689666192934</v>
      </c>
      <c r="I133" s="1" t="str">
        <v>neos-4562542-watut</v>
      </c>
      <c r="J133" s="5">
        <v>475.61475396156311</v>
      </c>
      <c r="K133" s="5">
        <v>483.4299328327179</v>
      </c>
      <c r="L133" s="5">
        <v>600.00379419326782</v>
      </c>
      <c r="M133" s="5">
        <f>IFERROR(VLOOKUP(I133, instances_gpu_matrix[[Instance]:[cuPDLP]], 2, FALSE), "")</f>
        <v>600.00104284286499</v>
      </c>
      <c r="N133" s="7">
        <f t="shared" si="27"/>
        <v>-1.6431741879450547E-2</v>
      </c>
      <c r="O133" s="7">
        <f t="shared" si="28"/>
        <v>0</v>
      </c>
      <c r="P133" s="7">
        <f t="shared" si="29"/>
        <v>-0.24113910505597133</v>
      </c>
      <c r="Q133" s="7">
        <f t="shared" si="30"/>
        <v>-0.24113341374433345</v>
      </c>
      <c r="R133" s="11">
        <f>IFERROR(VLOOKUP(I133, iterations_cuPDLP_new[[Instance]:[cuPDLP]], 2, FALSE), "")</f>
        <v>78173</v>
      </c>
      <c r="S133" s="11">
        <f>IFERROR(VLOOKUP(I133, iterations_gpu[[Instance]:[cuPDLP]], 2, FALSE), "")</f>
        <v>87667</v>
      </c>
      <c r="T133" s="11">
        <f>IFERROR(VLOOKUP(I133, iterations_gpu_matrix[[Instance]:[cuPDLP]], 2, FALSE), "")</f>
        <v>66589</v>
      </c>
      <c r="U133" s="7">
        <f t="shared" si="31"/>
        <v>-0.12144858199122459</v>
      </c>
      <c r="V133" s="7" t="str">
        <f t="shared" si="32"/>
        <v/>
      </c>
      <c r="W133" s="5" t="b">
        <f t="shared" si="33"/>
        <v>1</v>
      </c>
      <c r="AF133">
        <f t="shared" si="24"/>
        <v>485.61475396156311</v>
      </c>
      <c r="AG133">
        <f t="shared" si="25"/>
        <v>493.4299328327179</v>
      </c>
      <c r="AH133">
        <f t="shared" si="34"/>
        <v>610.00379419326782</v>
      </c>
      <c r="AI133">
        <f t="shared" si="35"/>
        <v>1</v>
      </c>
      <c r="AK133">
        <v>15.842517852783203</v>
      </c>
      <c r="AL133">
        <v>15.485352039337158</v>
      </c>
      <c r="AM133">
        <v>12.732766151428223</v>
      </c>
    </row>
    <row r="134" spans="1:39" x14ac:dyDescent="0.45">
      <c r="A134" s="1" t="s">
        <v>134</v>
      </c>
      <c r="B134">
        <v>117.66661596298218</v>
      </c>
      <c r="C134">
        <v>119.55609393119812</v>
      </c>
      <c r="D134">
        <v>600.00379419326782</v>
      </c>
      <c r="E134">
        <f t="shared" si="26"/>
        <v>-4.0991845841987038</v>
      </c>
      <c r="I134" s="1" t="str">
        <v>neos-4647027-thurso</v>
      </c>
      <c r="J134" s="5">
        <v>200.68732094764709</v>
      </c>
      <c r="K134" s="5">
        <v>202.20479488372803</v>
      </c>
      <c r="L134" s="5">
        <v>142.03093409538269</v>
      </c>
      <c r="M134" s="5">
        <f>IFERROR(VLOOKUP(I134, instances_gpu_matrix[[Instance]:[cuPDLP]], 2, FALSE), "")</f>
        <v>113.25595188140869</v>
      </c>
      <c r="N134" s="7">
        <f t="shared" si="27"/>
        <v>-7.561384191663972E-3</v>
      </c>
      <c r="O134" s="7">
        <f t="shared" si="28"/>
        <v>0.29227749204727277</v>
      </c>
      <c r="P134" s="7">
        <f t="shared" si="29"/>
        <v>0.29758869379406439</v>
      </c>
      <c r="Q134" s="7">
        <f t="shared" si="30"/>
        <v>0.43989482570612026</v>
      </c>
      <c r="R134" s="11">
        <f>IFERROR(VLOOKUP(I134, iterations_cuPDLP_new[[Instance]:[cuPDLP]], 2, FALSE), "")</f>
        <v>27064</v>
      </c>
      <c r="S134" s="11">
        <f>IFERROR(VLOOKUP(I134, iterations_gpu[[Instance]:[cuPDLP]], 2, FALSE), "")</f>
        <v>18634</v>
      </c>
      <c r="T134" s="11">
        <f>IFERROR(VLOOKUP(I134, iterations_gpu_matrix[[Instance]:[cuPDLP]], 2, FALSE), "")</f>
        <v>14124</v>
      </c>
      <c r="U134" s="7">
        <f t="shared" si="31"/>
        <v>0.31148389003842741</v>
      </c>
      <c r="V134" s="7">
        <f t="shared" si="32"/>
        <v>0.47812592373632873</v>
      </c>
      <c r="W134" s="5" t="b">
        <f t="shared" si="33"/>
        <v>1</v>
      </c>
      <c r="AF134">
        <f t="shared" si="24"/>
        <v>210.68732094764709</v>
      </c>
      <c r="AG134">
        <f t="shared" si="25"/>
        <v>212.20479488372803</v>
      </c>
      <c r="AH134">
        <f t="shared" si="34"/>
        <v>152.03093409538269</v>
      </c>
      <c r="AI134">
        <f t="shared" si="35"/>
        <v>123.25595188140869</v>
      </c>
      <c r="AK134">
        <v>75.406874179840088</v>
      </c>
      <c r="AL134">
        <v>77.004534006118774</v>
      </c>
      <c r="AM134">
        <v>61.478736877441406</v>
      </c>
    </row>
    <row r="135" spans="1:39" x14ac:dyDescent="0.45">
      <c r="A135" s="1" t="s">
        <v>135</v>
      </c>
      <c r="B135">
        <v>8.8463680744171143</v>
      </c>
      <c r="C135">
        <v>9.1988480091094971</v>
      </c>
      <c r="D135">
        <v>142.03093409538269</v>
      </c>
      <c r="E135">
        <f t="shared" si="26"/>
        <v>-15.05528199828392</v>
      </c>
      <c r="I135" s="1" t="str">
        <v>neos-4647030-tutaki</v>
      </c>
      <c r="J135" s="5">
        <v>135.58990097045898</v>
      </c>
      <c r="K135" s="5">
        <v>135.56674194335938</v>
      </c>
      <c r="L135" s="5">
        <v>70.914451837539673</v>
      </c>
      <c r="M135" s="5">
        <f>IFERROR(VLOOKUP(I135, instances_gpu_matrix[[Instance]:[cuPDLP]], 2, FALSE), "")</f>
        <v>141.61315894126892</v>
      </c>
      <c r="N135" s="7">
        <f t="shared" si="27"/>
        <v>1.7080200615129175E-4</v>
      </c>
      <c r="O135" s="7">
        <f t="shared" si="28"/>
        <v>0.47699311431026248</v>
      </c>
      <c r="P135" s="7">
        <f t="shared" si="29"/>
        <v>0.47690376842449922</v>
      </c>
      <c r="Q135" s="7">
        <f t="shared" si="30"/>
        <v>-4.460103496797007E-2</v>
      </c>
      <c r="R135" s="11">
        <f>IFERROR(VLOOKUP(I135, iterations_cuPDLP_new[[Instance]:[cuPDLP]], 2, FALSE), "")</f>
        <v>18339</v>
      </c>
      <c r="S135" s="11">
        <f>IFERROR(VLOOKUP(I135, iterations_gpu[[Instance]:[cuPDLP]], 2, FALSE), "")</f>
        <v>8732</v>
      </c>
      <c r="T135" s="11">
        <f>IFERROR(VLOOKUP(I135, iterations_gpu_matrix[[Instance]:[cuPDLP]], 2, FALSE), "")</f>
        <v>18217</v>
      </c>
      <c r="U135" s="7">
        <f t="shared" si="31"/>
        <v>0.52385626260973883</v>
      </c>
      <c r="V135" s="7">
        <f t="shared" si="32"/>
        <v>6.6524892306014504E-3</v>
      </c>
      <c r="W135" s="5" t="b">
        <f t="shared" si="33"/>
        <v>1</v>
      </c>
      <c r="AF135">
        <f t="shared" si="24"/>
        <v>145.58990097045898</v>
      </c>
      <c r="AG135">
        <f t="shared" si="25"/>
        <v>145.56674194335938</v>
      </c>
      <c r="AH135">
        <f t="shared" si="34"/>
        <v>80.914451837539673</v>
      </c>
      <c r="AI135">
        <f t="shared" si="35"/>
        <v>151.61315894126892</v>
      </c>
      <c r="AK135">
        <v>18.956632137298584</v>
      </c>
      <c r="AL135">
        <v>18.96095085144043</v>
      </c>
      <c r="AM135">
        <v>18.212893009185791</v>
      </c>
    </row>
    <row r="136" spans="1:39" x14ac:dyDescent="0.45">
      <c r="A136" s="1" t="s">
        <v>136</v>
      </c>
      <c r="B136">
        <v>4.807459831237793</v>
      </c>
      <c r="C136">
        <v>4.4796688556671143</v>
      </c>
      <c r="D136">
        <v>70.914451837539673</v>
      </c>
      <c r="E136">
        <f t="shared" si="26"/>
        <v>-13.750919264421828</v>
      </c>
      <c r="I136" s="1" t="str">
        <v>neos-4647032-veleka</v>
      </c>
      <c r="J136" s="5">
        <v>179.71546196937561</v>
      </c>
      <c r="K136" s="5">
        <v>179.40538096427917</v>
      </c>
      <c r="L136" s="5">
        <v>196.6052188873291</v>
      </c>
      <c r="M136" s="5">
        <f>IFERROR(VLOOKUP(I136, instances_gpu_matrix[[Instance]:[cuPDLP]], 2, FALSE), "")</f>
        <v>208.60439300537109</v>
      </c>
      <c r="N136" s="7">
        <f t="shared" si="27"/>
        <v>1.7253997051699139E-3</v>
      </c>
      <c r="O136" s="7">
        <f t="shared" si="28"/>
        <v>-9.3980544205103447E-2</v>
      </c>
      <c r="P136" s="7">
        <f t="shared" si="29"/>
        <v>-9.5871360327116004E-2</v>
      </c>
      <c r="Q136" s="7">
        <f t="shared" si="30"/>
        <v>-0.16275438275123777</v>
      </c>
      <c r="R136" s="11">
        <f>IFERROR(VLOOKUP(I136, iterations_cuPDLP_new[[Instance]:[cuPDLP]], 2, FALSE), "")</f>
        <v>24308</v>
      </c>
      <c r="S136" s="11">
        <f>IFERROR(VLOOKUP(I136, iterations_gpu[[Instance]:[cuPDLP]], 2, FALSE), "")</f>
        <v>25704</v>
      </c>
      <c r="T136" s="11">
        <f>IFERROR(VLOOKUP(I136, iterations_gpu_matrix[[Instance]:[cuPDLP]], 2, FALSE), "")</f>
        <v>26846</v>
      </c>
      <c r="U136" s="7">
        <f t="shared" si="31"/>
        <v>-5.7429652789205199E-2</v>
      </c>
      <c r="V136" s="7">
        <f t="shared" si="32"/>
        <v>-0.104410070758598</v>
      </c>
      <c r="W136" s="5" t="b">
        <f t="shared" si="33"/>
        <v>1</v>
      </c>
      <c r="AF136">
        <f t="shared" si="24"/>
        <v>189.71546196937561</v>
      </c>
      <c r="AG136">
        <f t="shared" si="25"/>
        <v>189.40538096427917</v>
      </c>
      <c r="AH136">
        <f t="shared" si="34"/>
        <v>206.6052188873291</v>
      </c>
      <c r="AI136">
        <f t="shared" si="35"/>
        <v>218.60439300537109</v>
      </c>
      <c r="AK136">
        <v>24.71777606010437</v>
      </c>
      <c r="AL136">
        <v>24.66938304901123</v>
      </c>
      <c r="AM136">
        <v>22.438369989395142</v>
      </c>
    </row>
    <row r="137" spans="1:39" hidden="1" x14ac:dyDescent="0.45">
      <c r="A137" s="1" t="s">
        <v>137</v>
      </c>
      <c r="B137">
        <v>316.5271270275116</v>
      </c>
      <c r="C137">
        <v>317.65099787712097</v>
      </c>
      <c r="D137">
        <v>196.6052188873291</v>
      </c>
      <c r="E137">
        <f t="shared" si="26"/>
        <v>0.37886771117016849</v>
      </c>
      <c r="I137" s="1" t="str">
        <v>neos-4722843-widden</v>
      </c>
      <c r="J137" s="5">
        <v>600.00070190429688</v>
      </c>
      <c r="K137" s="5">
        <v>600.00015497207642</v>
      </c>
      <c r="L137" s="5">
        <v>179.17392683029175</v>
      </c>
      <c r="M137" s="5">
        <f>IFERROR(VLOOKUP(I137, instances_gpu_matrix[[Instance]:[cuPDLP]], 2, FALSE), "")</f>
        <v>346.89915299415588</v>
      </c>
      <c r="N137" s="7">
        <f t="shared" si="27"/>
        <v>0</v>
      </c>
      <c r="O137" s="7">
        <f t="shared" si="28"/>
        <v>0</v>
      </c>
      <c r="P137" s="7">
        <f t="shared" si="29"/>
        <v>0.70137686574659242</v>
      </c>
      <c r="Q137" s="7">
        <f t="shared" si="30"/>
        <v>0.42183489434215177</v>
      </c>
      <c r="R137" s="11">
        <f>IFERROR(VLOOKUP(I137, iterations_cuPDLP_new[[Instance]:[cuPDLP]], 2, FALSE), "")</f>
        <v>95974</v>
      </c>
      <c r="S137" s="11">
        <f>IFERROR(VLOOKUP(I137, iterations_gpu[[Instance]:[cuPDLP]], 2, FALSE), "")</f>
        <v>27308</v>
      </c>
      <c r="T137" s="11">
        <f>IFERROR(VLOOKUP(I137, iterations_gpu_matrix[[Instance]:[cuPDLP]], 2, FALSE), "")</f>
        <v>55310</v>
      </c>
      <c r="U137" s="7">
        <f t="shared" si="31"/>
        <v>0.71546460499718678</v>
      </c>
      <c r="V137" s="7">
        <f t="shared" si="32"/>
        <v>0.42369808489799321</v>
      </c>
      <c r="W137" s="5" t="b">
        <f t="shared" si="33"/>
        <v>0</v>
      </c>
      <c r="AF137">
        <f t="shared" si="24"/>
        <v>1</v>
      </c>
      <c r="AG137">
        <f t="shared" si="25"/>
        <v>1</v>
      </c>
      <c r="AH137">
        <f t="shared" si="34"/>
        <v>1</v>
      </c>
      <c r="AI137">
        <f t="shared" si="35"/>
        <v>1</v>
      </c>
      <c r="AK137">
        <v>15.531953811645508</v>
      </c>
      <c r="AL137">
        <v>15.756376028060913</v>
      </c>
      <c r="AM137">
        <v>24.459009885787964</v>
      </c>
    </row>
    <row r="138" spans="1:39" x14ac:dyDescent="0.45">
      <c r="A138" s="1" t="s">
        <v>138</v>
      </c>
      <c r="B138">
        <v>42.278690099716187</v>
      </c>
      <c r="C138">
        <v>42.319550037384033</v>
      </c>
      <c r="D138">
        <v>179.17392683029175</v>
      </c>
      <c r="E138">
        <f t="shared" si="26"/>
        <v>-3.2379252149889699</v>
      </c>
      <c r="I138" s="1" t="str">
        <v>neos-4724674-aorere</v>
      </c>
      <c r="J138" s="5">
        <v>502.62433004379272</v>
      </c>
      <c r="K138" s="5">
        <v>501.23794484138489</v>
      </c>
      <c r="L138" s="5">
        <v>455.8726110458374</v>
      </c>
      <c r="M138" s="5">
        <f>IFERROR(VLOOKUP(I138, instances_gpu_matrix[[Instance]:[cuPDLP]], 2, FALSE), "")</f>
        <v>330.85692405700684</v>
      </c>
      <c r="N138" s="7">
        <f t="shared" si="27"/>
        <v>2.7582930621107096E-3</v>
      </c>
      <c r="O138" s="7">
        <f t="shared" si="28"/>
        <v>9.30152326567278E-2</v>
      </c>
      <c r="P138" s="7">
        <f t="shared" si="29"/>
        <v>9.0506583275340807E-2</v>
      </c>
      <c r="Q138" s="7">
        <f t="shared" si="30"/>
        <v>0.33992043606813244</v>
      </c>
      <c r="R138" s="11">
        <f>IFERROR(VLOOKUP(I138, iterations_cuPDLP_new[[Instance]:[cuPDLP]], 2, FALSE), "")</f>
        <v>83593</v>
      </c>
      <c r="S138" s="11">
        <f>IFERROR(VLOOKUP(I138, iterations_gpu[[Instance]:[cuPDLP]], 2, FALSE), "")</f>
        <v>75387</v>
      </c>
      <c r="T138" s="11">
        <f>IFERROR(VLOOKUP(I138, iterations_gpu_matrix[[Instance]:[cuPDLP]], 2, FALSE), "")</f>
        <v>54472</v>
      </c>
      <c r="U138" s="7">
        <f t="shared" si="31"/>
        <v>9.8166114387568337E-2</v>
      </c>
      <c r="V138" s="7">
        <f t="shared" si="32"/>
        <v>0.34836649001710668</v>
      </c>
      <c r="W138" s="5" t="b">
        <f t="shared" si="33"/>
        <v>1</v>
      </c>
      <c r="AF138">
        <f t="shared" si="24"/>
        <v>512.62433004379272</v>
      </c>
      <c r="AG138">
        <f t="shared" si="25"/>
        <v>511.23794484138489</v>
      </c>
      <c r="AH138">
        <f t="shared" si="34"/>
        <v>465.8726110458374</v>
      </c>
      <c r="AI138">
        <f t="shared" si="35"/>
        <v>340.85692405700684</v>
      </c>
      <c r="AK138">
        <v>150.52041292190552</v>
      </c>
      <c r="AL138">
        <v>154.39668083190918</v>
      </c>
      <c r="AM138">
        <v>610.0005578994751</v>
      </c>
    </row>
    <row r="139" spans="1:39" hidden="1" x14ac:dyDescent="0.45">
      <c r="A139" s="1" t="s">
        <v>139</v>
      </c>
      <c r="B139">
        <v>5.353844165802002</v>
      </c>
      <c r="C139">
        <v>5.2526900768280029</v>
      </c>
      <c r="D139">
        <v>455.8726110458374</v>
      </c>
      <c r="E139">
        <f t="shared" si="26"/>
        <v>-84.148651497507302</v>
      </c>
      <c r="I139" s="1" t="str">
        <v>neos-4760493-puerua</v>
      </c>
      <c r="J139" s="5">
        <v>600.00714206695557</v>
      </c>
      <c r="K139" s="5">
        <v>600.29105710983276</v>
      </c>
      <c r="L139" s="5">
        <v>600.60646986961365</v>
      </c>
      <c r="M139" s="5">
        <f>IFERROR(VLOOKUP(I139, instances_gpu_matrix[[Instance]:[cuPDLP]], 2, FALSE), "")</f>
        <v>600.55902791023254</v>
      </c>
      <c r="N139" s="7">
        <f t="shared" si="27"/>
        <v>0</v>
      </c>
      <c r="O139" s="7">
        <f t="shared" si="28"/>
        <v>0</v>
      </c>
      <c r="P139" s="7">
        <f t="shared" si="29"/>
        <v>0</v>
      </c>
      <c r="Q139" s="7">
        <f t="shared" si="30"/>
        <v>0</v>
      </c>
      <c r="R139" s="11">
        <f>IFERROR(VLOOKUP(I139, iterations_cuPDLP_new[[Instance]:[cuPDLP]], 2, FALSE), "")</f>
        <v>92287</v>
      </c>
      <c r="S139" s="11">
        <f>IFERROR(VLOOKUP(I139, iterations_gpu[[Instance]:[cuPDLP]], 2, FALSE), "")</f>
        <v>2</v>
      </c>
      <c r="T139" s="11">
        <f>IFERROR(VLOOKUP(I139, iterations_gpu_matrix[[Instance]:[cuPDLP]], 2, FALSE), "")</f>
        <v>2</v>
      </c>
      <c r="U139" s="7" t="str">
        <f t="shared" si="31"/>
        <v/>
      </c>
      <c r="V139" s="7" t="str">
        <f t="shared" si="32"/>
        <v/>
      </c>
      <c r="W139" s="5" t="b">
        <f t="shared" si="33"/>
        <v>0</v>
      </c>
      <c r="AF139">
        <f t="shared" si="24"/>
        <v>1</v>
      </c>
      <c r="AG139">
        <f t="shared" si="25"/>
        <v>1</v>
      </c>
      <c r="AH139">
        <f t="shared" si="34"/>
        <v>1</v>
      </c>
      <c r="AI139">
        <f t="shared" si="35"/>
        <v>1</v>
      </c>
      <c r="AK139">
        <v>458.96023416519165</v>
      </c>
      <c r="AL139">
        <v>467.88333106040955</v>
      </c>
      <c r="AM139">
        <v>288.1624448299408</v>
      </c>
    </row>
    <row r="140" spans="1:39" hidden="1" x14ac:dyDescent="0.45">
      <c r="A140" s="1" t="s">
        <v>140</v>
      </c>
      <c r="B140">
        <v>600.17181611061096</v>
      </c>
      <c r="C140">
        <v>600.1951470375061</v>
      </c>
      <c r="D140">
        <v>600.60646986961365</v>
      </c>
      <c r="E140">
        <f t="shared" si="26"/>
        <v>-7.242155451741162E-4</v>
      </c>
      <c r="I140" s="1" t="str">
        <v>neos-4763324-toguru</v>
      </c>
      <c r="J140" s="5">
        <v>600.00249695777893</v>
      </c>
      <c r="K140" s="5">
        <v>600.00081086158752</v>
      </c>
      <c r="L140" s="5">
        <v>600.00332307815552</v>
      </c>
      <c r="M140" s="5">
        <f>IFERROR(VLOOKUP(I140, instances_gpu_matrix[[Instance]:[cuPDLP]], 2, FALSE), "")</f>
        <v>600.80166912078857</v>
      </c>
      <c r="N140" s="7">
        <f t="shared" si="27"/>
        <v>0</v>
      </c>
      <c r="O140" s="7">
        <f t="shared" si="28"/>
        <v>0</v>
      </c>
      <c r="P140" s="7">
        <f t="shared" si="29"/>
        <v>0</v>
      </c>
      <c r="Q140" s="7">
        <f t="shared" si="30"/>
        <v>0</v>
      </c>
      <c r="R140" s="11">
        <f>IFERROR(VLOOKUP(I140, iterations_cuPDLP_new[[Instance]:[cuPDLP]], 2, FALSE), "")</f>
        <v>92296</v>
      </c>
      <c r="S140" s="11">
        <f>IFERROR(VLOOKUP(I140, iterations_gpu[[Instance]:[cuPDLP]], 2, FALSE), "")</f>
        <v>41122</v>
      </c>
      <c r="T140" s="11">
        <f>IFERROR(VLOOKUP(I140, iterations_gpu_matrix[[Instance]:[cuPDLP]], 2, FALSE), "")</f>
        <v>2</v>
      </c>
      <c r="U140" s="7" t="str">
        <f t="shared" si="31"/>
        <v/>
      </c>
      <c r="V140" s="7" t="str">
        <f t="shared" si="32"/>
        <v/>
      </c>
      <c r="W140" s="5" t="b">
        <f t="shared" si="33"/>
        <v>0</v>
      </c>
      <c r="AF140">
        <f t="shared" si="24"/>
        <v>1</v>
      </c>
      <c r="AG140">
        <f t="shared" si="25"/>
        <v>1</v>
      </c>
      <c r="AH140">
        <f t="shared" si="34"/>
        <v>1</v>
      </c>
      <c r="AI140">
        <f t="shared" si="35"/>
        <v>1</v>
      </c>
      <c r="AK140">
        <v>25.54083514213562</v>
      </c>
      <c r="AL140">
        <v>25.173067808151245</v>
      </c>
      <c r="AM140">
        <v>48.917715072631836</v>
      </c>
    </row>
    <row r="141" spans="1:39" hidden="1" x14ac:dyDescent="0.45">
      <c r="A141" s="1" t="s">
        <v>141</v>
      </c>
      <c r="B141">
        <v>600.06620597839355</v>
      </c>
      <c r="C141">
        <v>600.01929879188538</v>
      </c>
      <c r="D141">
        <v>600.00332307815552</v>
      </c>
      <c r="E141">
        <f t="shared" si="26"/>
        <v>1.0479327049505821E-4</v>
      </c>
      <c r="I141" s="1" t="str">
        <v>neos-4797081-pakoka</v>
      </c>
      <c r="J141" s="5">
        <v>600.00484108924866</v>
      </c>
      <c r="K141" s="5">
        <v>600.00263905525208</v>
      </c>
      <c r="L141" s="5">
        <v>600.00271701812744</v>
      </c>
      <c r="M141" s="5">
        <f>IFERROR(VLOOKUP(I141, instances_gpu_matrix[[Instance]:[cuPDLP]], 2, FALSE), "")</f>
        <v>600.0046238899231</v>
      </c>
      <c r="N141" s="7">
        <f t="shared" si="27"/>
        <v>0</v>
      </c>
      <c r="O141" s="7">
        <f t="shared" si="28"/>
        <v>0</v>
      </c>
      <c r="P141" s="7">
        <f t="shared" si="29"/>
        <v>0</v>
      </c>
      <c r="Q141" s="7">
        <f t="shared" si="30"/>
        <v>0</v>
      </c>
      <c r="R141" s="11">
        <f>IFERROR(VLOOKUP(I141, iterations_cuPDLP_new[[Instance]:[cuPDLP]], 2, FALSE), "")</f>
        <v>80464</v>
      </c>
      <c r="S141" s="11">
        <f>IFERROR(VLOOKUP(I141, iterations_gpu[[Instance]:[cuPDLP]], 2, FALSE), "")</f>
        <v>79393</v>
      </c>
      <c r="T141" s="11">
        <f>IFERROR(VLOOKUP(I141, iterations_gpu_matrix[[Instance]:[cuPDLP]], 2, FALSE), "")</f>
        <v>80999</v>
      </c>
      <c r="U141" s="7" t="str">
        <f t="shared" si="31"/>
        <v/>
      </c>
      <c r="V141" s="7" t="str">
        <f t="shared" si="32"/>
        <v/>
      </c>
      <c r="W141" s="5" t="b">
        <f t="shared" si="33"/>
        <v>0</v>
      </c>
      <c r="AF141">
        <f t="shared" si="24"/>
        <v>1</v>
      </c>
      <c r="AG141">
        <f t="shared" si="25"/>
        <v>1</v>
      </c>
      <c r="AH141">
        <f t="shared" si="34"/>
        <v>1</v>
      </c>
      <c r="AI141">
        <f t="shared" si="35"/>
        <v>1</v>
      </c>
      <c r="AK141">
        <v>162.73099279403687</v>
      </c>
      <c r="AL141">
        <v>163.36179399490356</v>
      </c>
      <c r="AM141">
        <v>168.83134794235229</v>
      </c>
    </row>
    <row r="142" spans="1:39" hidden="1" x14ac:dyDescent="0.45">
      <c r="A142" s="1" t="s">
        <v>142</v>
      </c>
      <c r="B142">
        <v>6.7870490550994873</v>
      </c>
      <c r="C142">
        <v>6.6774659156799316</v>
      </c>
      <c r="D142">
        <v>600.00271701812744</v>
      </c>
      <c r="E142">
        <f t="shared" si="26"/>
        <v>-87.404063702370337</v>
      </c>
      <c r="I142" s="1" t="str">
        <v>neos-4805882-barwon</v>
      </c>
      <c r="J142" s="5">
        <v>600.0042450428009</v>
      </c>
      <c r="K142" s="5">
        <v>600.00343203544617</v>
      </c>
      <c r="L142" s="5">
        <v>600.0038959980011</v>
      </c>
      <c r="M142" s="5">
        <f>IFERROR(VLOOKUP(I142, instances_gpu_matrix[[Instance]:[cuPDLP]], 2, FALSE), "")</f>
        <v>572.28271198272705</v>
      </c>
      <c r="N142" s="7">
        <f t="shared" si="27"/>
        <v>0</v>
      </c>
      <c r="O142" s="7">
        <f t="shared" si="28"/>
        <v>0</v>
      </c>
      <c r="P142" s="7">
        <f t="shared" si="29"/>
        <v>0</v>
      </c>
      <c r="Q142" s="7">
        <f t="shared" si="30"/>
        <v>4.6200935815782919E-2</v>
      </c>
      <c r="R142" s="11">
        <f>IFERROR(VLOOKUP(I142, iterations_cuPDLP_new[[Instance]:[cuPDLP]], 2, FALSE), "")</f>
        <v>80465</v>
      </c>
      <c r="S142" s="11">
        <f>IFERROR(VLOOKUP(I142, iterations_gpu[[Instance]:[cuPDLP]], 2, FALSE), "")</f>
        <v>80779</v>
      </c>
      <c r="T142" s="11">
        <f>IFERROR(VLOOKUP(I142, iterations_gpu_matrix[[Instance]:[cuPDLP]], 2, FALSE), "")</f>
        <v>77442</v>
      </c>
      <c r="U142" s="7" t="str">
        <f t="shared" si="31"/>
        <v/>
      </c>
      <c r="V142" s="7">
        <f t="shared" si="32"/>
        <v>3.7569129435158145E-2</v>
      </c>
      <c r="W142" s="5" t="b">
        <f t="shared" si="33"/>
        <v>0</v>
      </c>
      <c r="AF142">
        <f t="shared" si="24"/>
        <v>1</v>
      </c>
      <c r="AG142">
        <f t="shared" si="25"/>
        <v>1</v>
      </c>
      <c r="AH142">
        <f t="shared" si="34"/>
        <v>1</v>
      </c>
      <c r="AI142">
        <f t="shared" si="35"/>
        <v>1</v>
      </c>
      <c r="AK142">
        <v>249.25792384147644</v>
      </c>
      <c r="AL142">
        <v>251.91369915008545</v>
      </c>
      <c r="AM142">
        <v>99.820177793502808</v>
      </c>
    </row>
    <row r="143" spans="1:39" x14ac:dyDescent="0.45">
      <c r="A143" s="1" t="s">
        <v>143</v>
      </c>
      <c r="B143">
        <v>7.1801431179046631</v>
      </c>
      <c r="C143">
        <v>7.3060920238494873</v>
      </c>
      <c r="D143">
        <v>600.0038959980011</v>
      </c>
      <c r="E143">
        <f t="shared" si="26"/>
        <v>-82.564336552263114</v>
      </c>
      <c r="I143" s="1" t="str">
        <v>neos-4954274-beardy</v>
      </c>
      <c r="J143" s="5">
        <v>111.13466000556946</v>
      </c>
      <c r="K143" s="5">
        <v>114.70562195777893</v>
      </c>
      <c r="L143" s="5">
        <v>74.356513977050781</v>
      </c>
      <c r="M143" s="5">
        <f>IFERROR(VLOOKUP(I143, instances_gpu_matrix[[Instance]:[cuPDLP]], 2, FALSE), "")</f>
        <v>80.793416976928711</v>
      </c>
      <c r="N143" s="7">
        <f t="shared" si="27"/>
        <v>-3.2131847544506056E-2</v>
      </c>
      <c r="O143" s="7">
        <f t="shared" si="28"/>
        <v>0.33093317626270291</v>
      </c>
      <c r="P143" s="7">
        <f t="shared" si="29"/>
        <v>0.35176225273055867</v>
      </c>
      <c r="Q143" s="7">
        <f t="shared" si="30"/>
        <v>0.29564553508399694</v>
      </c>
      <c r="R143" s="11">
        <f>IFERROR(VLOOKUP(I143, iterations_cuPDLP_new[[Instance]:[cuPDLP]], 2, FALSE), "")</f>
        <v>15430</v>
      </c>
      <c r="S143" s="11">
        <f>IFERROR(VLOOKUP(I143, iterations_gpu[[Instance]:[cuPDLP]], 2, FALSE), "")</f>
        <v>9916</v>
      </c>
      <c r="T143" s="11">
        <f>IFERROR(VLOOKUP(I143, iterations_gpu_matrix[[Instance]:[cuPDLP]], 2, FALSE), "")</f>
        <v>11014</v>
      </c>
      <c r="U143" s="7">
        <f t="shared" si="31"/>
        <v>0.3573558003888529</v>
      </c>
      <c r="V143" s="7">
        <f t="shared" si="32"/>
        <v>0.28619572261827608</v>
      </c>
      <c r="W143" s="5" t="b">
        <f t="shared" si="33"/>
        <v>1</v>
      </c>
      <c r="AF143">
        <f t="shared" si="24"/>
        <v>121.13466000556946</v>
      </c>
      <c r="AG143">
        <f t="shared" si="25"/>
        <v>124.70562195777893</v>
      </c>
      <c r="AH143">
        <f t="shared" si="34"/>
        <v>84.356513977050781</v>
      </c>
      <c r="AI143">
        <f t="shared" si="35"/>
        <v>90.793416976928711</v>
      </c>
      <c r="AK143">
        <v>221.89518690109253</v>
      </c>
      <c r="AL143">
        <v>221.47857904434204</v>
      </c>
      <c r="AM143">
        <v>117.85950708389282</v>
      </c>
    </row>
    <row r="144" spans="1:39" x14ac:dyDescent="0.45">
      <c r="A144" s="1" t="s">
        <v>144</v>
      </c>
      <c r="B144">
        <v>3.1136109828948975</v>
      </c>
      <c r="C144">
        <v>3.2380571365356445</v>
      </c>
      <c r="D144">
        <v>74.356513977050781</v>
      </c>
      <c r="E144">
        <f t="shared" si="26"/>
        <v>-22.881118863448187</v>
      </c>
      <c r="I144" s="1" t="str">
        <v>neos-4972437-bojana</v>
      </c>
      <c r="J144" s="5">
        <v>117.10475301742554</v>
      </c>
      <c r="K144" s="5">
        <v>114.86144089698792</v>
      </c>
      <c r="L144" s="5">
        <v>117.82093501091003</v>
      </c>
      <c r="M144" s="5">
        <f>IFERROR(VLOOKUP(I144, instances_gpu_matrix[[Instance]:[cuPDLP]], 2, FALSE), "")</f>
        <v>143.38573908805847</v>
      </c>
      <c r="N144" s="7">
        <f t="shared" si="27"/>
        <v>1.9156456613710723E-2</v>
      </c>
      <c r="O144" s="7">
        <f t="shared" si="28"/>
        <v>-6.1157380467548317E-3</v>
      </c>
      <c r="P144" s="7">
        <f t="shared" si="29"/>
        <v>-2.5765775623312139E-2</v>
      </c>
      <c r="Q144" s="7">
        <f t="shared" si="30"/>
        <v>-0.24833658683293228</v>
      </c>
      <c r="R144" s="11">
        <f>IFERROR(VLOOKUP(I144, iterations_cuPDLP_new[[Instance]:[cuPDLP]], 2, FALSE), "")</f>
        <v>21881</v>
      </c>
      <c r="S144" s="11">
        <f>IFERROR(VLOOKUP(I144, iterations_gpu[[Instance]:[cuPDLP]], 2, FALSE), "")</f>
        <v>21812</v>
      </c>
      <c r="T144" s="11">
        <f>IFERROR(VLOOKUP(I144, iterations_gpu_matrix[[Instance]:[cuPDLP]], 2, FALSE), "")</f>
        <v>26226</v>
      </c>
      <c r="U144" s="7">
        <f t="shared" si="31"/>
        <v>3.1534207760157214E-3</v>
      </c>
      <c r="V144" s="7">
        <f t="shared" si="32"/>
        <v>-0.19857410538823636</v>
      </c>
      <c r="W144" s="5" t="b">
        <f t="shared" si="33"/>
        <v>1</v>
      </c>
      <c r="AF144">
        <f t="shared" si="24"/>
        <v>127.10475301742554</v>
      </c>
      <c r="AG144">
        <f t="shared" si="25"/>
        <v>124.86144089698792</v>
      </c>
      <c r="AH144">
        <f t="shared" si="34"/>
        <v>127.82093501091003</v>
      </c>
      <c r="AI144">
        <f t="shared" si="35"/>
        <v>153.38573908805847</v>
      </c>
      <c r="AK144">
        <v>11.972505807876587</v>
      </c>
      <c r="AL144">
        <v>11.959066152572632</v>
      </c>
      <c r="AM144">
        <v>12.212276935577393</v>
      </c>
    </row>
    <row r="145" spans="1:39" x14ac:dyDescent="0.45">
      <c r="A145" s="1" t="s">
        <v>145</v>
      </c>
      <c r="B145">
        <v>600.06896901130676</v>
      </c>
      <c r="C145">
        <v>600.00510382652283</v>
      </c>
      <c r="D145">
        <v>117.82093501091003</v>
      </c>
      <c r="E145">
        <f t="shared" si="26"/>
        <v>0.80365434459136309</v>
      </c>
      <c r="I145" s="1" t="str">
        <v>neos-4972461-bolong</v>
      </c>
      <c r="J145" s="5">
        <v>164.90944004058838</v>
      </c>
      <c r="K145" s="5">
        <v>159.2557110786438</v>
      </c>
      <c r="L145" s="5">
        <v>162.84338402748108</v>
      </c>
      <c r="M145" s="5">
        <f>IFERROR(VLOOKUP(I145, instances_gpu_matrix[[Instance]:[cuPDLP]], 2, FALSE), "")</f>
        <v>270.40295219421387</v>
      </c>
      <c r="N145" s="7">
        <f t="shared" si="27"/>
        <v>3.428384063734044E-2</v>
      </c>
      <c r="O145" s="7">
        <f t="shared" si="28"/>
        <v>1.2528427800123457E-2</v>
      </c>
      <c r="P145" s="7">
        <f t="shared" si="29"/>
        <v>-2.2527750650434209E-2</v>
      </c>
      <c r="Q145" s="7">
        <f t="shared" si="30"/>
        <v>-0.69791683050338604</v>
      </c>
      <c r="R145" s="11">
        <f>IFERROR(VLOOKUP(I145, iterations_cuPDLP_new[[Instance]:[cuPDLP]], 2, FALSE), "")</f>
        <v>31507</v>
      </c>
      <c r="S145" s="11">
        <f>IFERROR(VLOOKUP(I145, iterations_gpu[[Instance]:[cuPDLP]], 2, FALSE), "")</f>
        <v>31330</v>
      </c>
      <c r="T145" s="11">
        <f>IFERROR(VLOOKUP(I145, iterations_gpu_matrix[[Instance]:[cuPDLP]], 2, FALSE), "")</f>
        <v>51206</v>
      </c>
      <c r="U145" s="7">
        <f t="shared" si="31"/>
        <v>5.6177992192211253E-3</v>
      </c>
      <c r="V145" s="7">
        <f t="shared" si="32"/>
        <v>-0.62522614022280765</v>
      </c>
      <c r="W145" s="5" t="b">
        <f t="shared" si="33"/>
        <v>1</v>
      </c>
      <c r="AF145">
        <f t="shared" si="24"/>
        <v>174.90944004058838</v>
      </c>
      <c r="AG145">
        <f t="shared" si="25"/>
        <v>169.2557110786438</v>
      </c>
      <c r="AH145">
        <f t="shared" si="34"/>
        <v>172.84338402748108</v>
      </c>
      <c r="AI145">
        <f t="shared" si="35"/>
        <v>280.40295219421387</v>
      </c>
      <c r="AK145">
        <v>10.292530059814453</v>
      </c>
      <c r="AL145">
        <v>10.30128002166748</v>
      </c>
      <c r="AM145">
        <v>11.605943918228149</v>
      </c>
    </row>
    <row r="146" spans="1:39" x14ac:dyDescent="0.45">
      <c r="A146" s="1" t="s">
        <v>146</v>
      </c>
      <c r="B146">
        <v>174.9591019153595</v>
      </c>
      <c r="C146">
        <v>174.35764193534851</v>
      </c>
      <c r="D146">
        <v>162.84338402748108</v>
      </c>
      <c r="E146">
        <f t="shared" si="26"/>
        <v>6.9248857334325342E-2</v>
      </c>
      <c r="I146" s="1" t="str">
        <v>neos-4976951-bunnoo</v>
      </c>
      <c r="J146" s="5">
        <v>364.32720708847046</v>
      </c>
      <c r="K146" s="5">
        <v>359.13153600692749</v>
      </c>
      <c r="L146" s="5">
        <v>382.35694813728333</v>
      </c>
      <c r="M146" s="5">
        <f>IFERROR(VLOOKUP(I146, instances_gpu_matrix[[Instance]:[cuPDLP]], 2, FALSE), "")</f>
        <v>364.95925903320313</v>
      </c>
      <c r="N146" s="7">
        <f t="shared" si="27"/>
        <v>1.4261002144375376E-2</v>
      </c>
      <c r="O146" s="7">
        <f t="shared" si="28"/>
        <v>-4.9487770054007139E-2</v>
      </c>
      <c r="P146" s="7">
        <f t="shared" si="29"/>
        <v>-6.4671046125862441E-2</v>
      </c>
      <c r="Q146" s="7">
        <f t="shared" si="30"/>
        <v>-1.6227266174038309E-2</v>
      </c>
      <c r="R146" s="11">
        <f>IFERROR(VLOOKUP(I146, iterations_cuPDLP_new[[Instance]:[cuPDLP]], 2, FALSE), "")</f>
        <v>69993</v>
      </c>
      <c r="S146" s="11">
        <f>IFERROR(VLOOKUP(I146, iterations_gpu[[Instance]:[cuPDLP]], 2, FALSE), "")</f>
        <v>73748</v>
      </c>
      <c r="T146" s="11">
        <f>IFERROR(VLOOKUP(I146, iterations_gpu_matrix[[Instance]:[cuPDLP]], 2, FALSE), "")</f>
        <v>68875</v>
      </c>
      <c r="U146" s="7">
        <f t="shared" si="31"/>
        <v>-5.3648221965053651E-2</v>
      </c>
      <c r="V146" s="7">
        <f t="shared" si="32"/>
        <v>1.5973025874015973E-2</v>
      </c>
      <c r="W146" s="5" t="b">
        <f t="shared" si="33"/>
        <v>1</v>
      </c>
      <c r="AF146">
        <f t="shared" si="24"/>
        <v>374.32720708847046</v>
      </c>
      <c r="AG146">
        <f t="shared" si="25"/>
        <v>369.13153600692749</v>
      </c>
      <c r="AH146">
        <f t="shared" si="34"/>
        <v>392.35694813728333</v>
      </c>
      <c r="AI146">
        <f t="shared" si="35"/>
        <v>374.95925903320313</v>
      </c>
      <c r="AK146">
        <v>10.398942947387695</v>
      </c>
      <c r="AL146">
        <v>10.400859117507935</v>
      </c>
      <c r="AM146">
        <v>11.028485059738159</v>
      </c>
    </row>
    <row r="147" spans="1:39" x14ac:dyDescent="0.45">
      <c r="A147" s="1" t="s">
        <v>147</v>
      </c>
      <c r="B147">
        <v>1.9785199165344238</v>
      </c>
      <c r="C147">
        <v>2.3454759120941162</v>
      </c>
      <c r="D147">
        <v>382.35694813728333</v>
      </c>
      <c r="E147">
        <f t="shared" si="26"/>
        <v>-192.2540304203861</v>
      </c>
      <c r="I147" s="1" t="str">
        <v>neos-498623</v>
      </c>
      <c r="J147" s="5">
        <v>81.631669998168945</v>
      </c>
      <c r="K147" s="5">
        <v>81.485804796218872</v>
      </c>
      <c r="L147" s="5">
        <v>21.765190124511719</v>
      </c>
      <c r="M147" s="5">
        <f>IFERROR(VLOOKUP(I147, instances_gpu_matrix[[Instance]:[cuPDLP]], 2, FALSE), "")</f>
        <v>39.419926166534424</v>
      </c>
      <c r="N147" s="7">
        <f t="shared" si="27"/>
        <v>1.7868702423133706E-3</v>
      </c>
      <c r="O147" s="7">
        <f t="shared" si="28"/>
        <v>0.73337321011563372</v>
      </c>
      <c r="P147" s="7">
        <f t="shared" si="29"/>
        <v>0.73289592980099427</v>
      </c>
      <c r="Q147" s="7">
        <f t="shared" si="30"/>
        <v>0.51623566503249907</v>
      </c>
      <c r="R147" s="11">
        <f>IFERROR(VLOOKUP(I147, iterations_cuPDLP_new[[Instance]:[cuPDLP]], 2, FALSE), "")</f>
        <v>11456</v>
      </c>
      <c r="S147" s="11">
        <f>IFERROR(VLOOKUP(I147, iterations_gpu[[Instance]:[cuPDLP]], 2, FALSE), "")</f>
        <v>3144</v>
      </c>
      <c r="T147" s="11">
        <f>IFERROR(VLOOKUP(I147, iterations_gpu_matrix[[Instance]:[cuPDLP]], 2, FALSE), "")</f>
        <v>5452</v>
      </c>
      <c r="U147" s="7">
        <f t="shared" si="31"/>
        <v>0.7255586592178771</v>
      </c>
      <c r="V147" s="7">
        <f t="shared" si="32"/>
        <v>0.52409217877094971</v>
      </c>
      <c r="W147" s="5" t="b">
        <f t="shared" si="33"/>
        <v>1</v>
      </c>
      <c r="AF147">
        <f t="shared" si="24"/>
        <v>91.631669998168945</v>
      </c>
      <c r="AG147">
        <f t="shared" si="25"/>
        <v>91.485804796218872</v>
      </c>
      <c r="AH147">
        <f t="shared" si="34"/>
        <v>31.765190124511719</v>
      </c>
      <c r="AI147">
        <f t="shared" si="35"/>
        <v>49.419926166534424</v>
      </c>
      <c r="AK147">
        <v>12.455036163330078</v>
      </c>
      <c r="AL147">
        <v>12.484607934951782</v>
      </c>
      <c r="AM147">
        <v>13.823505163192749</v>
      </c>
    </row>
    <row r="148" spans="1:39" hidden="1" x14ac:dyDescent="0.45">
      <c r="A148" s="1" t="s">
        <v>148</v>
      </c>
      <c r="B148">
        <v>600.00521802902222</v>
      </c>
      <c r="C148">
        <v>600.00091791152954</v>
      </c>
      <c r="D148">
        <v>21.765190124511719</v>
      </c>
      <c r="E148">
        <f t="shared" si="26"/>
        <v>0.96372499859916394</v>
      </c>
      <c r="I148" s="1" t="str">
        <v>neos-5013590-toitoi</v>
      </c>
      <c r="J148" s="5">
        <v>600.00698018074036</v>
      </c>
      <c r="K148" s="5">
        <v>600.00417017936707</v>
      </c>
      <c r="L148" s="5">
        <v>600.00864911079407</v>
      </c>
      <c r="M148" s="5">
        <f>IFERROR(VLOOKUP(I148, instances_gpu_matrix[[Instance]:[cuPDLP]], 2, FALSE), "")</f>
        <v>600.00726294517517</v>
      </c>
      <c r="N148" s="7">
        <f t="shared" si="27"/>
        <v>0</v>
      </c>
      <c r="O148" s="7">
        <f t="shared" si="28"/>
        <v>0</v>
      </c>
      <c r="P148" s="7">
        <f t="shared" si="29"/>
        <v>0</v>
      </c>
      <c r="Q148" s="7">
        <f t="shared" si="30"/>
        <v>0</v>
      </c>
      <c r="R148" s="11">
        <f>IFERROR(VLOOKUP(I148, iterations_cuPDLP_new[[Instance]:[cuPDLP]], 2, FALSE), "")</f>
        <v>81224</v>
      </c>
      <c r="S148" s="11">
        <f>IFERROR(VLOOKUP(I148, iterations_gpu[[Instance]:[cuPDLP]], 2, FALSE), "")</f>
        <v>69597</v>
      </c>
      <c r="T148" s="11">
        <f>IFERROR(VLOOKUP(I148, iterations_gpu_matrix[[Instance]:[cuPDLP]], 2, FALSE), "")</f>
        <v>67398</v>
      </c>
      <c r="U148" s="7" t="str">
        <f t="shared" si="31"/>
        <v/>
      </c>
      <c r="V148" s="7" t="str">
        <f t="shared" si="32"/>
        <v/>
      </c>
      <c r="W148" s="5" t="b">
        <f t="shared" si="33"/>
        <v>0</v>
      </c>
      <c r="AF148">
        <f t="shared" si="24"/>
        <v>1</v>
      </c>
      <c r="AG148">
        <f t="shared" si="25"/>
        <v>1</v>
      </c>
      <c r="AH148">
        <f t="shared" si="34"/>
        <v>1</v>
      </c>
      <c r="AI148">
        <f t="shared" si="35"/>
        <v>1</v>
      </c>
      <c r="AK148">
        <v>13.212024927139282</v>
      </c>
      <c r="AL148">
        <v>13.370248079299927</v>
      </c>
      <c r="AM148">
        <v>13.951296806335449</v>
      </c>
    </row>
    <row r="149" spans="1:39" hidden="1" x14ac:dyDescent="0.45">
      <c r="A149" s="1" t="s">
        <v>149</v>
      </c>
      <c r="B149">
        <v>600.00405502319336</v>
      </c>
      <c r="C149">
        <v>600.00185608863831</v>
      </c>
      <c r="D149">
        <v>600.00864911079407</v>
      </c>
      <c r="E149">
        <f t="shared" si="26"/>
        <v>-7.6567609206081483E-6</v>
      </c>
      <c r="I149" s="1" t="str">
        <v>neos-5041822-cockle</v>
      </c>
      <c r="J149" s="5">
        <v>600.00188612937927</v>
      </c>
      <c r="K149" s="5">
        <v>600.00455617904663</v>
      </c>
      <c r="L149" s="5">
        <v>600.00088214874268</v>
      </c>
      <c r="M149" s="5">
        <f>IFERROR(VLOOKUP(I149, instances_gpu_matrix[[Instance]:[cuPDLP]], 2, FALSE), "")</f>
        <v>600.00003886222839</v>
      </c>
      <c r="N149" s="7">
        <f t="shared" si="27"/>
        <v>0</v>
      </c>
      <c r="O149" s="7">
        <f t="shared" si="28"/>
        <v>0</v>
      </c>
      <c r="P149" s="7">
        <f t="shared" si="29"/>
        <v>0</v>
      </c>
      <c r="Q149" s="7">
        <f t="shared" si="30"/>
        <v>0</v>
      </c>
      <c r="R149" s="11">
        <f>IFERROR(VLOOKUP(I149, iterations_cuPDLP_new[[Instance]:[cuPDLP]], 2, FALSE), "")</f>
        <v>120808</v>
      </c>
      <c r="S149" s="11">
        <f>IFERROR(VLOOKUP(I149, iterations_gpu[[Instance]:[cuPDLP]], 2, FALSE), "")</f>
        <v>47978</v>
      </c>
      <c r="T149" s="11">
        <f>IFERROR(VLOOKUP(I149, iterations_gpu_matrix[[Instance]:[cuPDLP]], 2, FALSE), "")</f>
        <v>120244</v>
      </c>
      <c r="U149" s="7" t="str">
        <f t="shared" si="31"/>
        <v/>
      </c>
      <c r="V149" s="7" t="str">
        <f t="shared" si="32"/>
        <v/>
      </c>
      <c r="W149" s="5" t="b">
        <f t="shared" si="33"/>
        <v>0</v>
      </c>
      <c r="AF149">
        <f t="shared" si="24"/>
        <v>1</v>
      </c>
      <c r="AG149">
        <f t="shared" si="25"/>
        <v>1</v>
      </c>
      <c r="AH149">
        <f t="shared" si="34"/>
        <v>1</v>
      </c>
      <c r="AI149">
        <f t="shared" si="35"/>
        <v>1</v>
      </c>
      <c r="AK149">
        <v>12.108759164810181</v>
      </c>
      <c r="AL149">
        <v>12.120362997055054</v>
      </c>
      <c r="AM149">
        <v>12.852108955383301</v>
      </c>
    </row>
    <row r="150" spans="1:39" x14ac:dyDescent="0.45">
      <c r="A150" s="1" t="s">
        <v>150</v>
      </c>
      <c r="B150">
        <v>600.00568318367004</v>
      </c>
      <c r="C150">
        <v>600.00645995140076</v>
      </c>
      <c r="D150">
        <v>600.00088214874268</v>
      </c>
      <c r="E150">
        <f t="shared" si="26"/>
        <v>8.0016490875445605E-6</v>
      </c>
      <c r="I150" s="1" t="str">
        <v>neos-5049753-cuanza</v>
      </c>
      <c r="J150" s="5">
        <v>2.9553229808807373</v>
      </c>
      <c r="K150" s="5">
        <v>2.934952974319458</v>
      </c>
      <c r="L150" s="5">
        <v>4.272385835647583</v>
      </c>
      <c r="M150" s="5">
        <f>IFERROR(VLOOKUP(I150, instances_gpu_matrix[[Instance]:[cuPDLP]], 2, FALSE), "")</f>
        <v>4.6695339679718018</v>
      </c>
      <c r="N150" s="7">
        <f t="shared" si="27"/>
        <v>6.8926498704411261E-3</v>
      </c>
      <c r="O150" s="7">
        <f t="shared" si="28"/>
        <v>-0.44565783952802962</v>
      </c>
      <c r="P150" s="7">
        <f t="shared" si="29"/>
        <v>-0.45569141074168051</v>
      </c>
      <c r="Q150" s="7">
        <f t="shared" si="30"/>
        <v>-0.59100810433071749</v>
      </c>
      <c r="R150" s="11">
        <f>IFERROR(VLOOKUP(I150, iterations_cuPDLP_new[[Instance]:[cuPDLP]], 2, FALSE), "")</f>
        <v>611</v>
      </c>
      <c r="S150" s="11">
        <f>IFERROR(VLOOKUP(I150, iterations_gpu[[Instance]:[cuPDLP]], 2, FALSE), "")</f>
        <v>520</v>
      </c>
      <c r="T150" s="11">
        <f>IFERROR(VLOOKUP(I150, iterations_gpu_matrix[[Instance]:[cuPDLP]], 2, FALSE), "")</f>
        <v>516</v>
      </c>
      <c r="U150" s="7" t="str">
        <f t="shared" si="31"/>
        <v/>
      </c>
      <c r="V150" s="7" t="str">
        <f t="shared" si="32"/>
        <v/>
      </c>
      <c r="W150" s="5" t="b">
        <f t="shared" si="33"/>
        <v>1</v>
      </c>
      <c r="AF150">
        <f t="shared" si="24"/>
        <v>12.955322980880737</v>
      </c>
      <c r="AG150">
        <f t="shared" si="25"/>
        <v>12.934952974319458</v>
      </c>
      <c r="AH150">
        <f t="shared" si="34"/>
        <v>14.272385835647583</v>
      </c>
      <c r="AI150">
        <f t="shared" si="35"/>
        <v>14.669533967971802</v>
      </c>
      <c r="AK150">
        <v>64.128787994384766</v>
      </c>
      <c r="AL150">
        <v>65.882821083068848</v>
      </c>
      <c r="AM150">
        <v>65.885733842849731</v>
      </c>
    </row>
    <row r="151" spans="1:39" x14ac:dyDescent="0.45">
      <c r="A151" s="1" t="s">
        <v>151</v>
      </c>
      <c r="B151">
        <v>600.00132012367249</v>
      </c>
      <c r="C151">
        <v>600.00225496292114</v>
      </c>
      <c r="D151">
        <v>4.272385835647583</v>
      </c>
      <c r="E151">
        <f t="shared" si="26"/>
        <v>0.99287937260743531</v>
      </c>
      <c r="I151" s="1" t="str">
        <v>neos-5052403-cygnet</v>
      </c>
      <c r="J151" s="5">
        <v>308.29863381385803</v>
      </c>
      <c r="K151" s="5">
        <v>308.73994183540344</v>
      </c>
      <c r="L151" s="5">
        <v>270.21714496612549</v>
      </c>
      <c r="M151" s="5">
        <f>IFERROR(VLOOKUP(I151, instances_gpu_matrix[[Instance]:[cuPDLP]], 2, FALSE), "")</f>
        <v>256.23785996437073</v>
      </c>
      <c r="N151" s="7">
        <f t="shared" si="27"/>
        <v>-1.4314303507807933E-3</v>
      </c>
      <c r="O151" s="7">
        <f t="shared" si="28"/>
        <v>0.12352143237431622</v>
      </c>
      <c r="P151" s="7">
        <f t="shared" si="29"/>
        <v>0.12477425706653585</v>
      </c>
      <c r="Q151" s="7">
        <f t="shared" si="30"/>
        <v>0.17005276854985876</v>
      </c>
      <c r="R151" s="11">
        <f>IFERROR(VLOOKUP(I151, iterations_cuPDLP_new[[Instance]:[cuPDLP]], 2, FALSE), "")</f>
        <v>41370</v>
      </c>
      <c r="S151" s="11">
        <f>IFERROR(VLOOKUP(I151, iterations_gpu[[Instance]:[cuPDLP]], 2, FALSE), "")</f>
        <v>35765</v>
      </c>
      <c r="T151" s="11">
        <f>IFERROR(VLOOKUP(I151, iterations_gpu_matrix[[Instance]:[cuPDLP]], 2, FALSE), "")</f>
        <v>32859</v>
      </c>
      <c r="U151" s="7">
        <f t="shared" si="31"/>
        <v>0.13548465071307711</v>
      </c>
      <c r="V151" s="7">
        <f t="shared" si="32"/>
        <v>0.20572878897751995</v>
      </c>
      <c r="W151" s="5" t="b">
        <f t="shared" si="33"/>
        <v>1</v>
      </c>
      <c r="AF151">
        <f t="shared" si="24"/>
        <v>318.29863381385803</v>
      </c>
      <c r="AG151">
        <f t="shared" si="25"/>
        <v>318.73994183540344</v>
      </c>
      <c r="AH151">
        <f t="shared" si="34"/>
        <v>280.21714496612549</v>
      </c>
      <c r="AI151">
        <f t="shared" si="35"/>
        <v>266.23785996437073</v>
      </c>
      <c r="AK151">
        <v>16.985105037689209</v>
      </c>
      <c r="AL151">
        <v>17.184736967086792</v>
      </c>
      <c r="AM151">
        <v>13.028512001037598</v>
      </c>
    </row>
    <row r="152" spans="1:39" x14ac:dyDescent="0.45">
      <c r="A152" s="1" t="s">
        <v>152</v>
      </c>
      <c r="B152">
        <v>541.72049808502197</v>
      </c>
      <c r="C152">
        <v>527.30860710144043</v>
      </c>
      <c r="D152">
        <v>270.21714496612549</v>
      </c>
      <c r="E152">
        <f t="shared" si="26"/>
        <v>0.50118715108373946</v>
      </c>
      <c r="I152" s="1" t="str">
        <v>neos-5076235-embley</v>
      </c>
      <c r="J152" s="5">
        <v>12.317969799041748</v>
      </c>
      <c r="K152" s="5">
        <v>12.226747989654541</v>
      </c>
      <c r="L152" s="5">
        <v>12.044156074523926</v>
      </c>
      <c r="M152" s="5">
        <f>IFERROR(VLOOKUP(I152, instances_gpu_matrix[[Instance]:[cuPDLP]], 2, FALSE), "")</f>
        <v>16.147804975509644</v>
      </c>
      <c r="N152" s="7">
        <f t="shared" si="27"/>
        <v>7.4055880047947066E-3</v>
      </c>
      <c r="O152" s="7">
        <f t="shared" si="28"/>
        <v>2.2228803040183057E-2</v>
      </c>
      <c r="P152" s="7">
        <f t="shared" si="29"/>
        <v>1.4933808669738867E-2</v>
      </c>
      <c r="Q152" s="7">
        <f t="shared" si="30"/>
        <v>-0.32069500321531447</v>
      </c>
      <c r="R152" s="11">
        <f>IFERROR(VLOOKUP(I152, iterations_cuPDLP_new[[Instance]:[cuPDLP]], 2, FALSE), "")</f>
        <v>2059</v>
      </c>
      <c r="S152" s="11">
        <f>IFERROR(VLOOKUP(I152, iterations_gpu[[Instance]:[cuPDLP]], 2, FALSE), "")</f>
        <v>2668</v>
      </c>
      <c r="T152" s="11">
        <f>IFERROR(VLOOKUP(I152, iterations_gpu_matrix[[Instance]:[cuPDLP]], 2, FALSE), "")</f>
        <v>2949</v>
      </c>
      <c r="U152" s="7">
        <f t="shared" si="31"/>
        <v>-0.29577464788732394</v>
      </c>
      <c r="V152" s="7">
        <f t="shared" si="32"/>
        <v>-0.43224866440019427</v>
      </c>
      <c r="W152" s="5" t="b">
        <f t="shared" si="33"/>
        <v>1</v>
      </c>
      <c r="AF152">
        <f t="shared" si="24"/>
        <v>22.317969799041748</v>
      </c>
      <c r="AG152">
        <f t="shared" si="25"/>
        <v>22.226747989654541</v>
      </c>
      <c r="AH152">
        <f t="shared" si="34"/>
        <v>22.044156074523926</v>
      </c>
      <c r="AI152">
        <f t="shared" si="35"/>
        <v>26.147804975509644</v>
      </c>
      <c r="AK152">
        <v>14.83573579788208</v>
      </c>
      <c r="AL152">
        <v>13.504310846328735</v>
      </c>
      <c r="AM152">
        <v>12.610080003738403</v>
      </c>
    </row>
    <row r="153" spans="1:39" x14ac:dyDescent="0.45">
      <c r="A153" s="1" t="s">
        <v>153</v>
      </c>
      <c r="B153">
        <v>475.61475396156311</v>
      </c>
      <c r="C153">
        <v>483.4299328327179</v>
      </c>
      <c r="D153">
        <v>12.044156074523926</v>
      </c>
      <c r="E153">
        <f t="shared" si="26"/>
        <v>0.97467665589806896</v>
      </c>
      <c r="I153" s="1" t="str">
        <v>neos-5079731-flyers</v>
      </c>
      <c r="J153" s="5">
        <v>10.629382133483887</v>
      </c>
      <c r="K153" s="5">
        <v>10.292080879211426</v>
      </c>
      <c r="L153" s="5">
        <v>10.632827997207642</v>
      </c>
      <c r="M153" s="5">
        <f>IFERROR(VLOOKUP(I153, instances_gpu_matrix[[Instance]:[cuPDLP]], 2, FALSE), "")</f>
        <v>14.940887928009033</v>
      </c>
      <c r="N153" s="7">
        <f t="shared" si="27"/>
        <v>3.1732912603632875E-2</v>
      </c>
      <c r="O153" s="7">
        <f t="shared" si="28"/>
        <v>-3.2418288104441929E-4</v>
      </c>
      <c r="P153" s="7">
        <f t="shared" si="29"/>
        <v>-3.3107699210222656E-2</v>
      </c>
      <c r="Q153" s="7">
        <f t="shared" si="30"/>
        <v>-0.45168776881529876</v>
      </c>
      <c r="R153" s="11">
        <f>IFERROR(VLOOKUP(I153, iterations_cuPDLP_new[[Instance]:[cuPDLP]], 2, FALSE), "")</f>
        <v>1790</v>
      </c>
      <c r="S153" s="11">
        <f>IFERROR(VLOOKUP(I153, iterations_gpu[[Instance]:[cuPDLP]], 2, FALSE), "")</f>
        <v>2305</v>
      </c>
      <c r="T153" s="11">
        <f>IFERROR(VLOOKUP(I153, iterations_gpu_matrix[[Instance]:[cuPDLP]], 2, FALSE), "")</f>
        <v>2048</v>
      </c>
      <c r="U153" s="7">
        <f t="shared" si="31"/>
        <v>-0.28770949720670391</v>
      </c>
      <c r="V153" s="7">
        <f t="shared" si="32"/>
        <v>-0.14413407821229049</v>
      </c>
      <c r="W153" s="5" t="b">
        <f t="shared" si="33"/>
        <v>1</v>
      </c>
      <c r="AF153">
        <f t="shared" si="24"/>
        <v>20.629382133483887</v>
      </c>
      <c r="AG153">
        <f t="shared" si="25"/>
        <v>20.292080879211426</v>
      </c>
      <c r="AH153">
        <f t="shared" si="34"/>
        <v>20.632827997207642</v>
      </c>
      <c r="AI153">
        <f t="shared" si="35"/>
        <v>24.940887928009033</v>
      </c>
      <c r="AK153">
        <v>20.66264009475708</v>
      </c>
      <c r="AL153">
        <v>20.962887048721313</v>
      </c>
      <c r="AM153">
        <v>20.102054119110107</v>
      </c>
    </row>
    <row r="154" spans="1:39" x14ac:dyDescent="0.45">
      <c r="A154" s="1" t="s">
        <v>154</v>
      </c>
      <c r="B154">
        <v>200.68732094764709</v>
      </c>
      <c r="C154">
        <v>202.20479488372803</v>
      </c>
      <c r="D154">
        <v>10.632827997207642</v>
      </c>
      <c r="E154">
        <f t="shared" si="26"/>
        <v>0.94701793841783655</v>
      </c>
      <c r="I154" s="1" t="str">
        <v>neos-5083528-gimone</v>
      </c>
      <c r="J154" s="5">
        <v>1.1696739196777344</v>
      </c>
      <c r="K154" s="5">
        <v>1.1698338985443115</v>
      </c>
      <c r="L154" s="5">
        <v>1.6457829475402832</v>
      </c>
      <c r="M154" s="5">
        <f>IFERROR(VLOOKUP(I154, instances_gpu_matrix[[Instance]:[cuPDLP]], 2, FALSE), "")</f>
        <v>1.3316631317138672</v>
      </c>
      <c r="N154" s="7">
        <f t="shared" si="27"/>
        <v>-1.3677219256220179E-4</v>
      </c>
      <c r="O154" s="7">
        <f t="shared" si="28"/>
        <v>-0.40704423673370882</v>
      </c>
      <c r="P154" s="7">
        <f t="shared" si="29"/>
        <v>-0.40685181852587893</v>
      </c>
      <c r="Q154" s="7">
        <f t="shared" si="30"/>
        <v>-0.13833522294996636</v>
      </c>
      <c r="R154" s="11">
        <f>IFERROR(VLOOKUP(I154, iterations_cuPDLP_new[[Instance]:[cuPDLP]], 2, FALSE), "")</f>
        <v>244</v>
      </c>
      <c r="S154" s="11">
        <f>IFERROR(VLOOKUP(I154, iterations_gpu[[Instance]:[cuPDLP]], 2, FALSE), "")</f>
        <v>68</v>
      </c>
      <c r="T154" s="11">
        <f>IFERROR(VLOOKUP(I154, iterations_gpu_matrix[[Instance]:[cuPDLP]], 2, FALSE), "")</f>
        <v>57</v>
      </c>
      <c r="U154" s="7" t="str">
        <f t="shared" si="31"/>
        <v/>
      </c>
      <c r="V154" s="7" t="str">
        <f t="shared" si="32"/>
        <v/>
      </c>
      <c r="W154" s="5" t="b">
        <f t="shared" si="33"/>
        <v>1</v>
      </c>
      <c r="AF154">
        <f t="shared" si="24"/>
        <v>11.169673919677734</v>
      </c>
      <c r="AG154">
        <f t="shared" si="25"/>
        <v>11.169833898544312</v>
      </c>
      <c r="AH154">
        <f t="shared" si="34"/>
        <v>11.645782947540283</v>
      </c>
      <c r="AI154">
        <f t="shared" si="35"/>
        <v>11.331663131713867</v>
      </c>
      <c r="AK154">
        <v>11.968698978424072</v>
      </c>
      <c r="AL154">
        <v>11.994430065155029</v>
      </c>
      <c r="AM154">
        <v>12.732256174087524</v>
      </c>
    </row>
    <row r="155" spans="1:39" x14ac:dyDescent="0.45">
      <c r="A155" s="1" t="s">
        <v>155</v>
      </c>
      <c r="B155">
        <v>135.58990097045898</v>
      </c>
      <c r="C155">
        <v>135.56674194335938</v>
      </c>
      <c r="D155">
        <v>1.6457829475402832</v>
      </c>
      <c r="E155">
        <f t="shared" si="26"/>
        <v>0.98786205362080137</v>
      </c>
      <c r="I155" s="1" t="str">
        <v>neos-5102383-irwell</v>
      </c>
      <c r="J155" s="5">
        <v>14.057462215423584</v>
      </c>
      <c r="K155" s="5">
        <v>13.356060028076172</v>
      </c>
      <c r="L155" s="5">
        <v>9.9631650447845459</v>
      </c>
      <c r="M155" s="5">
        <f>IFERROR(VLOOKUP(I155, instances_gpu_matrix[[Instance]:[cuPDLP]], 2, FALSE), "")</f>
        <v>12.054075002670288</v>
      </c>
      <c r="N155" s="7">
        <f t="shared" si="27"/>
        <v>4.9895363515745167E-2</v>
      </c>
      <c r="O155" s="7">
        <f t="shared" si="28"/>
        <v>0.29125436070152494</v>
      </c>
      <c r="P155" s="7">
        <f t="shared" si="29"/>
        <v>0.25403412205091325</v>
      </c>
      <c r="Q155" s="7">
        <f t="shared" si="30"/>
        <v>9.7482717408348143E-2</v>
      </c>
      <c r="R155" s="11">
        <f>IFERROR(VLOOKUP(I155, iterations_cuPDLP_new[[Instance]:[cuPDLP]], 2, FALSE), "")</f>
        <v>2508</v>
      </c>
      <c r="S155" s="11">
        <f>IFERROR(VLOOKUP(I155, iterations_gpu[[Instance]:[cuPDLP]], 2, FALSE), "")</f>
        <v>2198</v>
      </c>
      <c r="T155" s="11">
        <f>IFERROR(VLOOKUP(I155, iterations_gpu_matrix[[Instance]:[cuPDLP]], 2, FALSE), "")</f>
        <v>1623</v>
      </c>
      <c r="U155" s="7">
        <f t="shared" si="31"/>
        <v>0.12360446570972887</v>
      </c>
      <c r="V155" s="7">
        <f t="shared" si="32"/>
        <v>0.35287081339712917</v>
      </c>
      <c r="W155" s="5" t="b">
        <f t="shared" si="33"/>
        <v>1</v>
      </c>
      <c r="AF155">
        <f t="shared" si="24"/>
        <v>24.057462215423584</v>
      </c>
      <c r="AG155">
        <f t="shared" si="25"/>
        <v>23.356060028076172</v>
      </c>
      <c r="AH155">
        <f t="shared" si="34"/>
        <v>19.963165044784546</v>
      </c>
      <c r="AI155">
        <f t="shared" si="35"/>
        <v>22.054075002670288</v>
      </c>
      <c r="AK155">
        <v>14.324076175689697</v>
      </c>
      <c r="AL155">
        <v>14.423043966293335</v>
      </c>
      <c r="AM155">
        <v>13.383787870407104</v>
      </c>
    </row>
    <row r="156" spans="1:39" x14ac:dyDescent="0.45">
      <c r="A156" s="1" t="s">
        <v>156</v>
      </c>
      <c r="B156">
        <v>179.71546196937561</v>
      </c>
      <c r="C156">
        <v>179.40538096427917</v>
      </c>
      <c r="D156">
        <v>9.9631650447845459</v>
      </c>
      <c r="E156">
        <f t="shared" si="26"/>
        <v>0.94456144765951011</v>
      </c>
      <c r="I156" s="1" t="str">
        <v>neos-5104907-jarama</v>
      </c>
      <c r="J156" s="5">
        <v>528.03786897659302</v>
      </c>
      <c r="K156" s="5">
        <v>522.55506992340088</v>
      </c>
      <c r="L156" s="5">
        <v>600.00379204750061</v>
      </c>
      <c r="M156" s="5">
        <f>IFERROR(VLOOKUP(I156, instances_gpu_matrix[[Instance]:[cuPDLP]], 2, FALSE), "")</f>
        <v>600.00322914123535</v>
      </c>
      <c r="N156" s="7">
        <f t="shared" si="27"/>
        <v>1.0383344406374728E-2</v>
      </c>
      <c r="O156" s="7">
        <f t="shared" si="28"/>
        <v>0</v>
      </c>
      <c r="P156" s="7">
        <f t="shared" si="29"/>
        <v>-0.14821159832102024</v>
      </c>
      <c r="Q156" s="7">
        <f t="shared" si="30"/>
        <v>-0.14821052110199079</v>
      </c>
      <c r="R156" s="11">
        <f>IFERROR(VLOOKUP(I156, iterations_cuPDLP_new[[Instance]:[cuPDLP]], 2, FALSE), "")</f>
        <v>106380</v>
      </c>
      <c r="S156" s="11">
        <f>IFERROR(VLOOKUP(I156, iterations_gpu[[Instance]:[cuPDLP]], 2, FALSE), "")</f>
        <v>123755</v>
      </c>
      <c r="T156" s="11">
        <f>IFERROR(VLOOKUP(I156, iterations_gpu_matrix[[Instance]:[cuPDLP]], 2, FALSE), "")</f>
        <v>142736</v>
      </c>
      <c r="U156" s="7">
        <f t="shared" si="31"/>
        <v>-0.16332957322805039</v>
      </c>
      <c r="V156" s="7" t="str">
        <f t="shared" si="32"/>
        <v/>
      </c>
      <c r="W156" s="5" t="b">
        <f t="shared" si="33"/>
        <v>1</v>
      </c>
      <c r="AF156">
        <f t="shared" si="24"/>
        <v>538.03786897659302</v>
      </c>
      <c r="AG156">
        <f t="shared" si="25"/>
        <v>532.55506992340088</v>
      </c>
      <c r="AH156">
        <f t="shared" si="34"/>
        <v>610.00379204750061</v>
      </c>
      <c r="AI156">
        <f t="shared" si="35"/>
        <v>1</v>
      </c>
      <c r="AK156">
        <v>50.99903392791748</v>
      </c>
      <c r="AL156">
        <v>50.848654985427856</v>
      </c>
      <c r="AM156">
        <v>52.048250913619995</v>
      </c>
    </row>
    <row r="157" spans="1:39" x14ac:dyDescent="0.45">
      <c r="A157" s="1" t="s">
        <v>157</v>
      </c>
      <c r="B157">
        <v>600.00070190429688</v>
      </c>
      <c r="C157">
        <v>600.00015497207642</v>
      </c>
      <c r="D157">
        <v>600.00379204750061</v>
      </c>
      <c r="E157">
        <f t="shared" si="26"/>
        <v>-5.1502326479415438E-6</v>
      </c>
      <c r="I157" s="1" t="str">
        <v>neos-5106984-jizera</v>
      </c>
      <c r="J157" s="5">
        <v>6.6728808879852295</v>
      </c>
      <c r="K157" s="5">
        <v>6.7231519222259521</v>
      </c>
      <c r="L157" s="5">
        <v>8.975883960723877</v>
      </c>
      <c r="M157" s="5">
        <f>IFERROR(VLOOKUP(I157, instances_gpu_matrix[[Instance]:[cuPDLP]], 2, FALSE), "")</f>
        <v>7.5561890602111816</v>
      </c>
      <c r="N157" s="7">
        <f t="shared" si="27"/>
        <v>-7.5336327868878233E-3</v>
      </c>
      <c r="O157" s="7">
        <f t="shared" si="28"/>
        <v>-0.3451287549408068</v>
      </c>
      <c r="P157" s="7">
        <f t="shared" si="29"/>
        <v>-0.33507082162618651</v>
      </c>
      <c r="Q157" s="7">
        <f t="shared" si="30"/>
        <v>-0.12390574355925327</v>
      </c>
      <c r="R157" s="11">
        <f>IFERROR(VLOOKUP(I157, iterations_cuPDLP_new[[Instance]:[cuPDLP]], 2, FALSE), "")</f>
        <v>1228</v>
      </c>
      <c r="S157" s="11">
        <f>IFERROR(VLOOKUP(I157, iterations_gpu[[Instance]:[cuPDLP]], 2, FALSE), "")</f>
        <v>1152</v>
      </c>
      <c r="T157" s="11">
        <f>IFERROR(VLOOKUP(I157, iterations_gpu_matrix[[Instance]:[cuPDLP]], 2, FALSE), "")</f>
        <v>879</v>
      </c>
      <c r="U157" s="7">
        <f t="shared" si="31"/>
        <v>6.1889250814332247E-2</v>
      </c>
      <c r="V157" s="7">
        <f t="shared" si="32"/>
        <v>0.28420195439739415</v>
      </c>
      <c r="W157" s="5" t="b">
        <f t="shared" si="33"/>
        <v>1</v>
      </c>
      <c r="AF157">
        <f t="shared" si="24"/>
        <v>16.672880887985229</v>
      </c>
      <c r="AG157">
        <f t="shared" si="25"/>
        <v>16.723151922225952</v>
      </c>
      <c r="AH157">
        <f t="shared" si="34"/>
        <v>18.975883960723877</v>
      </c>
      <c r="AI157">
        <f t="shared" si="35"/>
        <v>17.556189060211182</v>
      </c>
      <c r="AK157">
        <v>36.420030832290649</v>
      </c>
      <c r="AL157">
        <v>35.447890043258667</v>
      </c>
      <c r="AM157">
        <v>38.567094087600708</v>
      </c>
    </row>
    <row r="158" spans="1:39" x14ac:dyDescent="0.45">
      <c r="A158" s="1" t="s">
        <v>158</v>
      </c>
      <c r="B158">
        <v>502.62433004379272</v>
      </c>
      <c r="C158">
        <v>501.23794484138489</v>
      </c>
      <c r="D158">
        <v>8.975883960723877</v>
      </c>
      <c r="E158">
        <f t="shared" si="26"/>
        <v>0.98214196284540822</v>
      </c>
      <c r="I158" s="1" t="str">
        <v>neos-5108386-kalang</v>
      </c>
      <c r="J158" s="5">
        <v>266.90518712997437</v>
      </c>
      <c r="K158" s="5">
        <v>266.51686000823975</v>
      </c>
      <c r="L158" s="5">
        <v>600.00233793258667</v>
      </c>
      <c r="M158" s="5">
        <f>IFERROR(VLOOKUP(I158, instances_gpu_matrix[[Instance]:[cuPDLP]], 2, FALSE), "")</f>
        <v>284.23572182655334</v>
      </c>
      <c r="N158" s="7">
        <f t="shared" si="27"/>
        <v>1.4549253460012981E-3</v>
      </c>
      <c r="O158" s="7">
        <f t="shared" si="28"/>
        <v>0</v>
      </c>
      <c r="P158" s="7">
        <f t="shared" si="29"/>
        <v>-1.2512734763348059</v>
      </c>
      <c r="Q158" s="7">
        <f t="shared" si="30"/>
        <v>-6.6483080349084844E-2</v>
      </c>
      <c r="R158" s="11">
        <f>IFERROR(VLOOKUP(I158, iterations_cuPDLP_new[[Instance]:[cuPDLP]], 2, FALSE), "")</f>
        <v>54983</v>
      </c>
      <c r="S158" s="11">
        <f>IFERROR(VLOOKUP(I158, iterations_gpu[[Instance]:[cuPDLP]], 2, FALSE), "")</f>
        <v>118287</v>
      </c>
      <c r="T158" s="11">
        <f>IFERROR(VLOOKUP(I158, iterations_gpu_matrix[[Instance]:[cuPDLP]], 2, FALSE), "")</f>
        <v>54522</v>
      </c>
      <c r="U158" s="7">
        <f t="shared" si="31"/>
        <v>-1.1513376861939144</v>
      </c>
      <c r="V158" s="7">
        <f t="shared" si="32"/>
        <v>8.3844097266427813E-3</v>
      </c>
      <c r="W158" s="5" t="b">
        <f t="shared" si="33"/>
        <v>1</v>
      </c>
      <c r="AF158">
        <f t="shared" si="24"/>
        <v>276.90518712997437</v>
      </c>
      <c r="AG158">
        <f t="shared" si="25"/>
        <v>276.51686000823975</v>
      </c>
      <c r="AH158">
        <f t="shared" si="34"/>
        <v>610.00233793258667</v>
      </c>
      <c r="AI158">
        <f t="shared" si="35"/>
        <v>1</v>
      </c>
      <c r="AK158">
        <v>37.646334886550903</v>
      </c>
      <c r="AL158">
        <v>34.757382869720459</v>
      </c>
      <c r="AM158">
        <v>85.589739084243774</v>
      </c>
    </row>
    <row r="159" spans="1:39" x14ac:dyDescent="0.45">
      <c r="A159" s="1" t="s">
        <v>159</v>
      </c>
      <c r="B159">
        <v>600.00714206695557</v>
      </c>
      <c r="C159">
        <v>600.29105710983276</v>
      </c>
      <c r="D159">
        <v>600.00233793258667</v>
      </c>
      <c r="E159">
        <f t="shared" si="26"/>
        <v>8.0067953063805116E-6</v>
      </c>
      <c r="I159" s="1" t="str">
        <v>neos-5114902-kasavu</v>
      </c>
      <c r="J159" s="5">
        <v>5.4448649883270264</v>
      </c>
      <c r="K159" s="5">
        <v>5.2556819915771484</v>
      </c>
      <c r="L159" s="5">
        <v>7.1487197875976563</v>
      </c>
      <c r="M159" s="5">
        <f>IFERROR(VLOOKUP(I159, instances_gpu_matrix[[Instance]:[cuPDLP]], 2, FALSE), "")</f>
        <v>7.9911420345306396</v>
      </c>
      <c r="N159" s="7">
        <f t="shared" si="27"/>
        <v>3.4745213546241806E-2</v>
      </c>
      <c r="O159" s="7">
        <f t="shared" si="28"/>
        <v>-0.31292875083651089</v>
      </c>
      <c r="P159" s="7">
        <f t="shared" si="29"/>
        <v>-0.36018880119731839</v>
      </c>
      <c r="Q159" s="7">
        <f t="shared" si="30"/>
        <v>-0.52047670451473071</v>
      </c>
      <c r="R159" s="11">
        <f>IFERROR(VLOOKUP(I159, iterations_cuPDLP_new[[Instance]:[cuPDLP]], 2, FALSE), "")</f>
        <v>818</v>
      </c>
      <c r="S159" s="11">
        <f>IFERROR(VLOOKUP(I159, iterations_gpu[[Instance]:[cuPDLP]], 2, FALSE), "")</f>
        <v>568</v>
      </c>
      <c r="T159" s="11">
        <f>IFERROR(VLOOKUP(I159, iterations_gpu_matrix[[Instance]:[cuPDLP]], 2, FALSE), "")</f>
        <v>566</v>
      </c>
      <c r="U159" s="7">
        <f t="shared" si="31"/>
        <v>0.30562347188264061</v>
      </c>
      <c r="V159" s="7">
        <f t="shared" si="32"/>
        <v>0.30806845965770169</v>
      </c>
      <c r="W159" s="5" t="b">
        <f t="shared" si="33"/>
        <v>1</v>
      </c>
      <c r="AF159">
        <f t="shared" si="24"/>
        <v>15.444864988327026</v>
      </c>
      <c r="AG159">
        <f t="shared" si="25"/>
        <v>15.255681991577148</v>
      </c>
      <c r="AH159">
        <f t="shared" si="34"/>
        <v>17.148719787597656</v>
      </c>
      <c r="AI159">
        <f t="shared" si="35"/>
        <v>17.99114203453064</v>
      </c>
      <c r="AK159">
        <v>115.89235687255859</v>
      </c>
      <c r="AL159">
        <v>117.08373808860779</v>
      </c>
      <c r="AM159">
        <v>133.86155605316162</v>
      </c>
    </row>
    <row r="160" spans="1:39" x14ac:dyDescent="0.45">
      <c r="A160" s="1" t="s">
        <v>160</v>
      </c>
      <c r="B160">
        <v>600.00249695777893</v>
      </c>
      <c r="C160">
        <v>600.00081086158752</v>
      </c>
      <c r="D160">
        <v>7.1487197875976563</v>
      </c>
      <c r="E160">
        <f t="shared" si="26"/>
        <v>0.98808551660394062</v>
      </c>
      <c r="I160" s="1" t="str">
        <v>neos-5116085-kenana</v>
      </c>
      <c r="J160" s="5">
        <v>5.4347829818725586</v>
      </c>
      <c r="K160" s="5">
        <v>5.432049036026001</v>
      </c>
      <c r="L160" s="5">
        <v>6.8498392105102539</v>
      </c>
      <c r="M160" s="5">
        <f>IFERROR(VLOOKUP(I160, instances_gpu_matrix[[Instance]:[cuPDLP]], 2, FALSE), "")</f>
        <v>7.2081739902496338</v>
      </c>
      <c r="N160" s="7">
        <f t="shared" si="27"/>
        <v>5.0304600122517387E-4</v>
      </c>
      <c r="O160" s="7">
        <f t="shared" si="28"/>
        <v>-0.26037032819112432</v>
      </c>
      <c r="P160" s="7">
        <f t="shared" si="29"/>
        <v>-0.26100467154867313</v>
      </c>
      <c r="Q160" s="7">
        <f t="shared" si="30"/>
        <v>-0.32697145081794349</v>
      </c>
      <c r="R160" s="11">
        <f>IFERROR(VLOOKUP(I160, iterations_cuPDLP_new[[Instance]:[cuPDLP]], 2, FALSE), "")</f>
        <v>936</v>
      </c>
      <c r="S160" s="11">
        <f>IFERROR(VLOOKUP(I160, iterations_gpu[[Instance]:[cuPDLP]], 2, FALSE), "")</f>
        <v>727</v>
      </c>
      <c r="T160" s="11">
        <f>IFERROR(VLOOKUP(I160, iterations_gpu_matrix[[Instance]:[cuPDLP]], 2, FALSE), "")</f>
        <v>727</v>
      </c>
      <c r="U160" s="7">
        <f t="shared" si="31"/>
        <v>0.2232905982905983</v>
      </c>
      <c r="V160" s="7">
        <f t="shared" si="32"/>
        <v>0.2232905982905983</v>
      </c>
      <c r="W160" s="5" t="b">
        <f t="shared" si="33"/>
        <v>1</v>
      </c>
      <c r="AF160">
        <f t="shared" si="24"/>
        <v>15.434782981872559</v>
      </c>
      <c r="AG160">
        <f t="shared" si="25"/>
        <v>15.432049036026001</v>
      </c>
      <c r="AH160">
        <f t="shared" si="34"/>
        <v>16.849839210510254</v>
      </c>
      <c r="AI160">
        <f t="shared" si="35"/>
        <v>17.208173990249634</v>
      </c>
      <c r="AK160">
        <v>13.717778921127319</v>
      </c>
      <c r="AL160">
        <v>13.795016050338745</v>
      </c>
      <c r="AM160">
        <v>16.364044904708862</v>
      </c>
    </row>
    <row r="161" spans="1:39" x14ac:dyDescent="0.45">
      <c r="A161" s="1" t="s">
        <v>161</v>
      </c>
      <c r="B161">
        <v>600.00484108924866</v>
      </c>
      <c r="C161">
        <v>600.00263905525208</v>
      </c>
      <c r="D161">
        <v>6.8498392105102539</v>
      </c>
      <c r="E161">
        <f t="shared" si="26"/>
        <v>0.98858369342808128</v>
      </c>
      <c r="I161" s="1" t="str">
        <v>neos-5118834-korana</v>
      </c>
      <c r="J161" s="5">
        <v>266.25066709518433</v>
      </c>
      <c r="K161" s="5">
        <v>265.92775702476501</v>
      </c>
      <c r="L161" s="5">
        <v>208.38009810447693</v>
      </c>
      <c r="M161" s="5">
        <f>IFERROR(VLOOKUP(I161, instances_gpu_matrix[[Instance]:[cuPDLP]], 2, FALSE), "")</f>
        <v>255.38504004478455</v>
      </c>
      <c r="N161" s="7">
        <f t="shared" si="27"/>
        <v>1.2128047375140343E-3</v>
      </c>
      <c r="O161" s="7">
        <f t="shared" si="28"/>
        <v>0.21735370514590571</v>
      </c>
      <c r="P161" s="7">
        <f t="shared" si="29"/>
        <v>0.21640335542306272</v>
      </c>
      <c r="Q161" s="7">
        <f t="shared" si="30"/>
        <v>3.9645041562918377E-2</v>
      </c>
      <c r="R161" s="11">
        <f>IFERROR(VLOOKUP(I161, iterations_cuPDLP_new[[Instance]:[cuPDLP]], 2, FALSE), "")</f>
        <v>57681</v>
      </c>
      <c r="S161" s="11">
        <f>IFERROR(VLOOKUP(I161, iterations_gpu[[Instance]:[cuPDLP]], 2, FALSE), "")</f>
        <v>44782</v>
      </c>
      <c r="T161" s="11">
        <f>IFERROR(VLOOKUP(I161, iterations_gpu_matrix[[Instance]:[cuPDLP]], 2, FALSE), "")</f>
        <v>50238</v>
      </c>
      <c r="U161" s="7">
        <f t="shared" si="31"/>
        <v>0.22362649746016885</v>
      </c>
      <c r="V161" s="7">
        <f t="shared" si="32"/>
        <v>0.12903729130909658</v>
      </c>
      <c r="W161" s="5" t="b">
        <f t="shared" si="33"/>
        <v>1</v>
      </c>
      <c r="AF161">
        <f t="shared" si="24"/>
        <v>276.25066709518433</v>
      </c>
      <c r="AG161">
        <f t="shared" si="25"/>
        <v>275.92775702476501</v>
      </c>
      <c r="AH161">
        <f t="shared" si="34"/>
        <v>218.38009810447693</v>
      </c>
      <c r="AI161">
        <f t="shared" si="35"/>
        <v>265.38504004478455</v>
      </c>
      <c r="AK161">
        <v>13.875494956970215</v>
      </c>
      <c r="AL161">
        <v>13.902847051620483</v>
      </c>
      <c r="AM161">
        <v>16.455456018447876</v>
      </c>
    </row>
    <row r="162" spans="1:39" x14ac:dyDescent="0.45">
      <c r="A162" s="1" t="s">
        <v>162</v>
      </c>
      <c r="B162">
        <v>600.0042450428009</v>
      </c>
      <c r="C162">
        <v>600.00343203544617</v>
      </c>
      <c r="D162">
        <v>208.38009810447693</v>
      </c>
      <c r="E162">
        <f t="shared" si="26"/>
        <v>0.65270229364858534</v>
      </c>
      <c r="I162" s="1" t="str">
        <v>neos-5118851-kowhai</v>
      </c>
      <c r="J162" s="5">
        <v>5.0915939807891846</v>
      </c>
      <c r="K162" s="5">
        <v>5.0871360301971436</v>
      </c>
      <c r="L162" s="5">
        <v>8.5363888740539551</v>
      </c>
      <c r="M162" s="5">
        <f>IFERROR(VLOOKUP(I162, instances_gpu_matrix[[Instance]:[cuPDLP]], 2, FALSE), "")</f>
        <v>7.5868840217590332</v>
      </c>
      <c r="N162" s="7">
        <f t="shared" si="27"/>
        <v>8.7555107670821077E-4</v>
      </c>
      <c r="O162" s="7">
        <f t="shared" si="28"/>
        <v>-0.67656512012979397</v>
      </c>
      <c r="P162" s="7">
        <f t="shared" si="29"/>
        <v>-0.6780343248897045</v>
      </c>
      <c r="Q162" s="7">
        <f t="shared" si="30"/>
        <v>-0.49138611130573917</v>
      </c>
      <c r="R162" s="11">
        <f>IFERROR(VLOOKUP(I162, iterations_cuPDLP_new[[Instance]:[cuPDLP]], 2, FALSE), "")</f>
        <v>943</v>
      </c>
      <c r="S162" s="11">
        <f>IFERROR(VLOOKUP(I162, iterations_gpu[[Instance]:[cuPDLP]], 2, FALSE), "")</f>
        <v>993</v>
      </c>
      <c r="T162" s="11">
        <f>IFERROR(VLOOKUP(I162, iterations_gpu_matrix[[Instance]:[cuPDLP]], 2, FALSE), "")</f>
        <v>826</v>
      </c>
      <c r="U162" s="7">
        <f t="shared" si="31"/>
        <v>-5.3022269353128315E-2</v>
      </c>
      <c r="V162" s="7">
        <f t="shared" si="32"/>
        <v>0.12407211028632026</v>
      </c>
      <c r="W162" s="5" t="b">
        <f t="shared" si="33"/>
        <v>1</v>
      </c>
      <c r="AF162">
        <f t="shared" si="24"/>
        <v>15.091593980789185</v>
      </c>
      <c r="AG162">
        <f t="shared" si="25"/>
        <v>15.087136030197144</v>
      </c>
      <c r="AH162">
        <f t="shared" si="34"/>
        <v>18.536388874053955</v>
      </c>
      <c r="AI162">
        <f t="shared" si="35"/>
        <v>17.586884021759033</v>
      </c>
      <c r="AK162">
        <v>14.235395908355713</v>
      </c>
      <c r="AL162">
        <v>14.213503837585449</v>
      </c>
      <c r="AM162">
        <v>13.330492973327637</v>
      </c>
    </row>
    <row r="163" spans="1:39" hidden="1" x14ac:dyDescent="0.45">
      <c r="A163" s="1" t="s">
        <v>163</v>
      </c>
      <c r="B163">
        <v>111.13466000556946</v>
      </c>
      <c r="C163">
        <v>114.70562195777893</v>
      </c>
      <c r="D163">
        <v>8.5363888740539551</v>
      </c>
      <c r="E163">
        <f t="shared" si="26"/>
        <v>0.92318877950743572</v>
      </c>
      <c r="I163" s="1" t="str">
        <v>neos-5123665-limmat</v>
      </c>
      <c r="J163" s="5">
        <v>600.00310802459717</v>
      </c>
      <c r="K163" s="5">
        <v>600.00068402290344</v>
      </c>
      <c r="L163" s="5">
        <v>600.00368189811707</v>
      </c>
      <c r="M163" s="5">
        <f>IFERROR(VLOOKUP(I163, instances_gpu_matrix[[Instance]:[cuPDLP]], 2, FALSE), "")</f>
        <v>600.00446581840515</v>
      </c>
      <c r="N163" s="7">
        <f t="shared" si="27"/>
        <v>0</v>
      </c>
      <c r="O163" s="7">
        <f t="shared" si="28"/>
        <v>0</v>
      </c>
      <c r="P163" s="7">
        <f t="shared" si="29"/>
        <v>0</v>
      </c>
      <c r="Q163" s="7">
        <f t="shared" si="30"/>
        <v>0</v>
      </c>
      <c r="R163" s="11">
        <f>IFERROR(VLOOKUP(I163, iterations_cuPDLP_new[[Instance]:[cuPDLP]], 2, FALSE), "")</f>
        <v>117718</v>
      </c>
      <c r="S163" s="11">
        <f>IFERROR(VLOOKUP(I163, iterations_gpu[[Instance]:[cuPDLP]], 2, FALSE), "")</f>
        <v>113670</v>
      </c>
      <c r="T163" s="11">
        <f>IFERROR(VLOOKUP(I163, iterations_gpu_matrix[[Instance]:[cuPDLP]], 2, FALSE), "")</f>
        <v>113522</v>
      </c>
      <c r="U163" s="7" t="str">
        <f t="shared" si="31"/>
        <v/>
      </c>
      <c r="V163" s="7" t="str">
        <f t="shared" si="32"/>
        <v/>
      </c>
      <c r="W163" s="5" t="b">
        <f t="shared" si="33"/>
        <v>0</v>
      </c>
      <c r="AF163">
        <f t="shared" si="24"/>
        <v>1</v>
      </c>
      <c r="AG163">
        <f t="shared" si="25"/>
        <v>1</v>
      </c>
      <c r="AH163">
        <f t="shared" si="34"/>
        <v>1</v>
      </c>
      <c r="AI163">
        <f t="shared" si="35"/>
        <v>1</v>
      </c>
      <c r="AK163">
        <v>265.37641286849976</v>
      </c>
      <c r="AL163">
        <v>263.63778185844421</v>
      </c>
      <c r="AM163">
        <v>464.56538701057434</v>
      </c>
    </row>
    <row r="164" spans="1:39" x14ac:dyDescent="0.45">
      <c r="A164" s="1" t="s">
        <v>164</v>
      </c>
      <c r="B164">
        <v>50.718388080596924</v>
      </c>
      <c r="C164">
        <v>51.615051031112671</v>
      </c>
      <c r="D164">
        <v>600.00368189811707</v>
      </c>
      <c r="E164">
        <f t="shared" si="26"/>
        <v>-10.830101558918775</v>
      </c>
      <c r="I164" s="1" t="str">
        <v>neos-5129192-manaia</v>
      </c>
      <c r="J164" s="5">
        <v>179.89591312408447</v>
      </c>
      <c r="K164" s="5">
        <v>180.33240795135498</v>
      </c>
      <c r="L164" s="5">
        <v>141.12525606155396</v>
      </c>
      <c r="M164" s="5">
        <f>IFERROR(VLOOKUP(I164, instances_gpu_matrix[[Instance]:[cuPDLP]], 2, FALSE), "")</f>
        <v>115.06152105331421</v>
      </c>
      <c r="N164" s="7">
        <f t="shared" si="27"/>
        <v>-2.4263743388624535E-3</v>
      </c>
      <c r="O164" s="7">
        <f t="shared" si="28"/>
        <v>0.21551716428259371</v>
      </c>
      <c r="P164" s="7">
        <f t="shared" si="29"/>
        <v>0.21741600600363098</v>
      </c>
      <c r="Q164" s="7">
        <f t="shared" si="30"/>
        <v>0.36194762571821099</v>
      </c>
      <c r="R164" s="11">
        <f>IFERROR(VLOOKUP(I164, iterations_cuPDLP_new[[Instance]:[cuPDLP]], 2, FALSE), "")</f>
        <v>34614</v>
      </c>
      <c r="S164" s="11">
        <f>IFERROR(VLOOKUP(I164, iterations_gpu[[Instance]:[cuPDLP]], 2, FALSE), "")</f>
        <v>25883</v>
      </c>
      <c r="T164" s="11">
        <f>IFERROR(VLOOKUP(I164, iterations_gpu_matrix[[Instance]:[cuPDLP]], 2, FALSE), "")</f>
        <v>20712</v>
      </c>
      <c r="U164" s="7">
        <f t="shared" si="31"/>
        <v>0.25223897844802678</v>
      </c>
      <c r="V164" s="7">
        <f t="shared" si="32"/>
        <v>0.40162939850927371</v>
      </c>
      <c r="W164" s="5" t="b">
        <f t="shared" si="33"/>
        <v>1</v>
      </c>
      <c r="AF164">
        <f t="shared" si="24"/>
        <v>189.89591312408447</v>
      </c>
      <c r="AG164">
        <f t="shared" si="25"/>
        <v>190.33240795135498</v>
      </c>
      <c r="AH164">
        <f t="shared" si="34"/>
        <v>151.12525606155396</v>
      </c>
      <c r="AI164">
        <f t="shared" si="35"/>
        <v>125.06152105331421</v>
      </c>
      <c r="AK164">
        <v>145.44973397254944</v>
      </c>
      <c r="AL164">
        <v>143.8153829574585</v>
      </c>
      <c r="AM164">
        <v>63.552325963973999</v>
      </c>
    </row>
    <row r="165" spans="1:39" x14ac:dyDescent="0.45">
      <c r="A165" s="1" t="s">
        <v>165</v>
      </c>
      <c r="B165">
        <v>117.10475301742554</v>
      </c>
      <c r="C165">
        <v>114.86144089698792</v>
      </c>
      <c r="D165">
        <v>141.12525606155396</v>
      </c>
      <c r="E165">
        <f t="shared" si="26"/>
        <v>-0.20511979595357752</v>
      </c>
      <c r="I165" s="1" t="str">
        <v>neos-5138690-middle</v>
      </c>
      <c r="J165" s="5">
        <v>529.96276307106018</v>
      </c>
      <c r="K165" s="5">
        <v>530.26072812080383</v>
      </c>
      <c r="L165" s="5">
        <v>600.00035405158997</v>
      </c>
      <c r="M165" s="5">
        <f>IFERROR(VLOOKUP(I165, instances_gpu_matrix[[Instance]:[cuPDLP]], 2, FALSE), "")</f>
        <v>600.00282597541809</v>
      </c>
      <c r="N165" s="7">
        <f t="shared" si="27"/>
        <v>-5.6223770896088343E-4</v>
      </c>
      <c r="O165" s="7">
        <f t="shared" si="28"/>
        <v>0</v>
      </c>
      <c r="P165" s="7">
        <f t="shared" si="29"/>
        <v>-0.13151950018613875</v>
      </c>
      <c r="Q165" s="7">
        <f t="shared" si="30"/>
        <v>-0.13152416190007876</v>
      </c>
      <c r="R165" s="11">
        <f>IFERROR(VLOOKUP(I165, iterations_cuPDLP_new[[Instance]:[cuPDLP]], 2, FALSE), "")</f>
        <v>105914</v>
      </c>
      <c r="S165" s="11">
        <f>IFERROR(VLOOKUP(I165, iterations_gpu[[Instance]:[cuPDLP]], 2, FALSE), "")</f>
        <v>115309</v>
      </c>
      <c r="T165" s="11">
        <f>IFERROR(VLOOKUP(I165, iterations_gpu_matrix[[Instance]:[cuPDLP]], 2, FALSE), "")</f>
        <v>117704</v>
      </c>
      <c r="U165" s="7">
        <f t="shared" si="31"/>
        <v>-8.87040429027324E-2</v>
      </c>
      <c r="V165" s="7" t="str">
        <f t="shared" si="32"/>
        <v/>
      </c>
      <c r="W165" s="5" t="b">
        <f t="shared" si="33"/>
        <v>1</v>
      </c>
      <c r="AF165">
        <f t="shared" si="24"/>
        <v>539.96276307106018</v>
      </c>
      <c r="AG165">
        <f t="shared" si="25"/>
        <v>540.26072812080383</v>
      </c>
      <c r="AH165">
        <f t="shared" si="34"/>
        <v>610.00035405158997</v>
      </c>
      <c r="AI165">
        <f t="shared" si="35"/>
        <v>1</v>
      </c>
      <c r="AK165">
        <v>159.42341995239258</v>
      </c>
      <c r="AL165">
        <v>162.02278614044189</v>
      </c>
      <c r="AM165">
        <v>331.95395708084106</v>
      </c>
    </row>
    <row r="166" spans="1:39" x14ac:dyDescent="0.45">
      <c r="A166" s="1" t="s">
        <v>166</v>
      </c>
      <c r="B166">
        <v>164.90944004058838</v>
      </c>
      <c r="C166">
        <v>159.2557110786438</v>
      </c>
      <c r="D166">
        <v>600.00035405158997</v>
      </c>
      <c r="E166">
        <f t="shared" si="26"/>
        <v>-2.6383626910861788</v>
      </c>
      <c r="I166" s="1" t="str">
        <v>neos-5149806-wieprz</v>
      </c>
      <c r="J166" s="5">
        <v>1.1689801216125488</v>
      </c>
      <c r="K166" s="5">
        <v>1.1918668746948242</v>
      </c>
      <c r="L166" s="5">
        <v>2.7606570720672607</v>
      </c>
      <c r="M166" s="5">
        <f>IFERROR(VLOOKUP(I166, instances_gpu_matrix[[Instance]:[cuPDLP]], 2, FALSE), "")</f>
        <v>3.376060962677002</v>
      </c>
      <c r="N166" s="7">
        <f t="shared" si="27"/>
        <v>-1.9578393728974856E-2</v>
      </c>
      <c r="O166" s="7">
        <f t="shared" si="28"/>
        <v>-1.3615945395710187</v>
      </c>
      <c r="P166" s="7">
        <f t="shared" si="29"/>
        <v>-1.3162461602719875</v>
      </c>
      <c r="Q166" s="7">
        <f t="shared" si="30"/>
        <v>-1.8325822575960402</v>
      </c>
      <c r="R166" s="11">
        <f>IFERROR(VLOOKUP(I166, iterations_cuPDLP_new[[Instance]:[cuPDLP]], 2, FALSE), "")</f>
        <v>242</v>
      </c>
      <c r="S166" s="11">
        <f>IFERROR(VLOOKUP(I166, iterations_gpu[[Instance]:[cuPDLP]], 2, FALSE), "")</f>
        <v>252</v>
      </c>
      <c r="T166" s="11">
        <f>IFERROR(VLOOKUP(I166, iterations_gpu_matrix[[Instance]:[cuPDLP]], 2, FALSE), "")</f>
        <v>291</v>
      </c>
      <c r="U166" s="7" t="str">
        <f t="shared" si="31"/>
        <v/>
      </c>
      <c r="V166" s="7" t="str">
        <f t="shared" si="32"/>
        <v/>
      </c>
      <c r="W166" s="5" t="b">
        <f t="shared" si="33"/>
        <v>1</v>
      </c>
      <c r="AF166">
        <f t="shared" si="24"/>
        <v>11.168980121612549</v>
      </c>
      <c r="AG166">
        <f t="shared" si="25"/>
        <v>11.191866874694824</v>
      </c>
      <c r="AH166">
        <f t="shared" si="34"/>
        <v>12.760657072067261</v>
      </c>
      <c r="AI166">
        <f t="shared" si="35"/>
        <v>13.376060962677002</v>
      </c>
      <c r="AK166">
        <v>11.134423017501831</v>
      </c>
      <c r="AL166">
        <v>10.927602052688599</v>
      </c>
      <c r="AM166">
        <v>12.140516042709351</v>
      </c>
    </row>
    <row r="167" spans="1:39" x14ac:dyDescent="0.45">
      <c r="A167" s="1" t="s">
        <v>167</v>
      </c>
      <c r="B167">
        <v>364.32720708847046</v>
      </c>
      <c r="C167">
        <v>359.13153600692749</v>
      </c>
      <c r="D167">
        <v>2.7606570720672607</v>
      </c>
      <c r="E167">
        <f t="shared" si="26"/>
        <v>0.99242258876538725</v>
      </c>
      <c r="I167" s="1" t="str">
        <v>neos-5188808-nattai</v>
      </c>
      <c r="J167" s="5">
        <v>2.652763843536377</v>
      </c>
      <c r="K167" s="5">
        <v>2.7135660648345947</v>
      </c>
      <c r="L167" s="5">
        <v>3.4859530925750732</v>
      </c>
      <c r="M167" s="5">
        <f>IFERROR(VLOOKUP(I167, instances_gpu_matrix[[Instance]:[cuPDLP]], 2, FALSE), "")</f>
        <v>3.196660041809082</v>
      </c>
      <c r="N167" s="7">
        <f t="shared" si="27"/>
        <v>-2.2920329469344261E-2</v>
      </c>
      <c r="O167" s="7">
        <f t="shared" si="28"/>
        <v>-0.31408346094161882</v>
      </c>
      <c r="P167" s="7">
        <f t="shared" si="29"/>
        <v>-0.28463910930709524</v>
      </c>
      <c r="Q167" s="7">
        <f t="shared" si="30"/>
        <v>-0.17802919311048146</v>
      </c>
      <c r="R167" s="11">
        <f>IFERROR(VLOOKUP(I167, iterations_cuPDLP_new[[Instance]:[cuPDLP]], 2, FALSE), "")</f>
        <v>525</v>
      </c>
      <c r="S167" s="11">
        <f>IFERROR(VLOOKUP(I167, iterations_gpu[[Instance]:[cuPDLP]], 2, FALSE), "")</f>
        <v>465</v>
      </c>
      <c r="T167" s="11">
        <f>IFERROR(VLOOKUP(I167, iterations_gpu_matrix[[Instance]:[cuPDLP]], 2, FALSE), "")</f>
        <v>392</v>
      </c>
      <c r="U167" s="7" t="str">
        <f t="shared" si="31"/>
        <v/>
      </c>
      <c r="V167" s="7" t="str">
        <f t="shared" si="32"/>
        <v/>
      </c>
      <c r="W167" s="5" t="b">
        <f t="shared" si="33"/>
        <v>1</v>
      </c>
      <c r="AF167">
        <f t="shared" si="24"/>
        <v>12.652763843536377</v>
      </c>
      <c r="AG167">
        <f t="shared" si="25"/>
        <v>12.713566064834595</v>
      </c>
      <c r="AH167">
        <f t="shared" si="34"/>
        <v>13.485953092575073</v>
      </c>
      <c r="AI167">
        <f t="shared" si="35"/>
        <v>13.196660041809082</v>
      </c>
      <c r="AK167">
        <v>28.108811140060425</v>
      </c>
      <c r="AL167">
        <v>28.105472803115845</v>
      </c>
      <c r="AM167">
        <v>36.062375068664551</v>
      </c>
    </row>
    <row r="168" spans="1:39" x14ac:dyDescent="0.45">
      <c r="A168" s="1" t="s">
        <v>168</v>
      </c>
      <c r="B168">
        <v>81.631669998168945</v>
      </c>
      <c r="C168">
        <v>81.485804796218872</v>
      </c>
      <c r="D168">
        <v>3.4859530925750732</v>
      </c>
      <c r="E168">
        <f t="shared" si="26"/>
        <v>0.9572965603588256</v>
      </c>
      <c r="I168" s="1" t="str">
        <v>neos-5193246-nerang</v>
      </c>
      <c r="J168" s="5">
        <v>2.0076169967651367</v>
      </c>
      <c r="K168" s="5">
        <v>2.0722122192382813</v>
      </c>
      <c r="L168" s="5">
        <v>2.2688920497894287</v>
      </c>
      <c r="M168" s="5">
        <f>IFERROR(VLOOKUP(I168, instances_gpu_matrix[[Instance]:[cuPDLP]], 2, FALSE), "")</f>
        <v>2.1425390243530273</v>
      </c>
      <c r="N168" s="7">
        <f t="shared" si="27"/>
        <v>-3.2175072524902155E-2</v>
      </c>
      <c r="O168" s="7">
        <f t="shared" si="28"/>
        <v>-0.13014188136745364</v>
      </c>
      <c r="P168" s="7">
        <f t="shared" si="29"/>
        <v>-9.4912976926390516E-2</v>
      </c>
      <c r="Q168" s="7">
        <f t="shared" si="30"/>
        <v>-3.3938032244881428E-2</v>
      </c>
      <c r="R168" s="11">
        <f>IFERROR(VLOOKUP(I168, iterations_cuPDLP_new[[Instance]:[cuPDLP]], 2, FALSE), "")</f>
        <v>401</v>
      </c>
      <c r="S168" s="11">
        <f>IFERROR(VLOOKUP(I168, iterations_gpu[[Instance]:[cuPDLP]], 2, FALSE), "")</f>
        <v>225</v>
      </c>
      <c r="T168" s="11">
        <f>IFERROR(VLOOKUP(I168, iterations_gpu_matrix[[Instance]:[cuPDLP]], 2, FALSE), "")</f>
        <v>220</v>
      </c>
      <c r="U168" s="7" t="str">
        <f t="shared" si="31"/>
        <v/>
      </c>
      <c r="V168" s="7" t="str">
        <f t="shared" si="32"/>
        <v/>
      </c>
      <c r="W168" s="5" t="b">
        <f t="shared" si="33"/>
        <v>1</v>
      </c>
      <c r="AF168">
        <f t="shared" si="24"/>
        <v>12.007616996765137</v>
      </c>
      <c r="AG168">
        <f t="shared" si="25"/>
        <v>12.072212219238281</v>
      </c>
      <c r="AH168">
        <f t="shared" si="34"/>
        <v>12.268892049789429</v>
      </c>
      <c r="AI168">
        <f t="shared" si="35"/>
        <v>12.142539024353027</v>
      </c>
      <c r="AK168">
        <v>10.502427101135254</v>
      </c>
      <c r="AL168">
        <v>10.483139038085938</v>
      </c>
      <c r="AM168">
        <v>10.825292825698853</v>
      </c>
    </row>
    <row r="169" spans="1:39" x14ac:dyDescent="0.45">
      <c r="A169" s="1" t="s">
        <v>169</v>
      </c>
      <c r="B169">
        <v>600.00698018074036</v>
      </c>
      <c r="C169">
        <v>600.00417017936707</v>
      </c>
      <c r="D169">
        <v>2.2688920497894287</v>
      </c>
      <c r="E169">
        <f t="shared" si="26"/>
        <v>0.99621855724227415</v>
      </c>
      <c r="I169" s="1" t="str">
        <v>neos-5195221-niemur</v>
      </c>
      <c r="J169" s="5">
        <v>1.8367519378662109</v>
      </c>
      <c r="K169" s="5">
        <v>1.8124990463256836</v>
      </c>
      <c r="L169" s="5">
        <v>2.603989839553833</v>
      </c>
      <c r="M169" s="5">
        <f>IFERROR(VLOOKUP(I169, instances_gpu_matrix[[Instance]:[cuPDLP]], 2, FALSE), "")</f>
        <v>2.5886390209197998</v>
      </c>
      <c r="N169" s="7">
        <f t="shared" si="27"/>
        <v>1.3204228094460257E-2</v>
      </c>
      <c r="O169" s="7">
        <f t="shared" si="28"/>
        <v>-0.41771449147288592</v>
      </c>
      <c r="P169" s="7">
        <f t="shared" si="29"/>
        <v>-0.43668480534247317</v>
      </c>
      <c r="Q169" s="7">
        <f t="shared" si="30"/>
        <v>-0.42821538370876111</v>
      </c>
      <c r="R169" s="11">
        <f>IFERROR(VLOOKUP(I169, iterations_cuPDLP_new[[Instance]:[cuPDLP]], 2, FALSE), "")</f>
        <v>369</v>
      </c>
      <c r="S169" s="11">
        <f>IFERROR(VLOOKUP(I169, iterations_gpu[[Instance]:[cuPDLP]], 2, FALSE), "")</f>
        <v>303</v>
      </c>
      <c r="T169" s="11">
        <f>IFERROR(VLOOKUP(I169, iterations_gpu_matrix[[Instance]:[cuPDLP]], 2, FALSE), "")</f>
        <v>247</v>
      </c>
      <c r="U169" s="7" t="str">
        <f t="shared" si="31"/>
        <v/>
      </c>
      <c r="V169" s="7" t="str">
        <f t="shared" si="32"/>
        <v/>
      </c>
      <c r="W169" s="5" t="b">
        <f t="shared" si="33"/>
        <v>1</v>
      </c>
      <c r="AF169">
        <f t="shared" si="24"/>
        <v>11.836751937866211</v>
      </c>
      <c r="AG169">
        <f t="shared" si="25"/>
        <v>11.812499046325684</v>
      </c>
      <c r="AH169">
        <f t="shared" si="34"/>
        <v>12.603989839553833</v>
      </c>
      <c r="AI169">
        <f t="shared" si="35"/>
        <v>12.5886390209198</v>
      </c>
      <c r="AK169">
        <v>10.257593870162964</v>
      </c>
      <c r="AL169">
        <v>10.262887001037598</v>
      </c>
      <c r="AM169">
        <v>11.116419076919556</v>
      </c>
    </row>
    <row r="170" spans="1:39" x14ac:dyDescent="0.45">
      <c r="A170" s="1" t="s">
        <v>170</v>
      </c>
      <c r="B170">
        <v>600.00188612937927</v>
      </c>
      <c r="C170">
        <v>600.00455617904663</v>
      </c>
      <c r="D170">
        <v>2.603989839553833</v>
      </c>
      <c r="E170">
        <f t="shared" si="26"/>
        <v>0.99566003057698338</v>
      </c>
      <c r="I170" s="1" t="str">
        <v>neos-5196530-nuhaka</v>
      </c>
      <c r="J170" s="5">
        <v>1.9670219421386719</v>
      </c>
      <c r="K170" s="5">
        <v>1.9833049774169922</v>
      </c>
      <c r="L170" s="5">
        <v>2.2496109008789063</v>
      </c>
      <c r="M170" s="5">
        <f>IFERROR(VLOOKUP(I170, instances_gpu_matrix[[Instance]:[cuPDLP]], 2, FALSE), "")</f>
        <v>2.2898790836334229</v>
      </c>
      <c r="N170" s="7">
        <f t="shared" si="27"/>
        <v>-8.278014052357929E-3</v>
      </c>
      <c r="O170" s="7">
        <f t="shared" si="28"/>
        <v>-0.14366334847947126</v>
      </c>
      <c r="P170" s="7">
        <f t="shared" si="29"/>
        <v>-0.13427381390871332</v>
      </c>
      <c r="Q170" s="7">
        <f t="shared" si="30"/>
        <v>-0.1545773896134246</v>
      </c>
      <c r="R170" s="11">
        <f>IFERROR(VLOOKUP(I170, iterations_cuPDLP_new[[Instance]:[cuPDLP]], 2, FALSE), "")</f>
        <v>399</v>
      </c>
      <c r="S170" s="11">
        <f>IFERROR(VLOOKUP(I170, iterations_gpu[[Instance]:[cuPDLP]], 2, FALSE), "")</f>
        <v>243</v>
      </c>
      <c r="T170" s="11">
        <f>IFERROR(VLOOKUP(I170, iterations_gpu_matrix[[Instance]:[cuPDLP]], 2, FALSE), "")</f>
        <v>214</v>
      </c>
      <c r="U170" s="7" t="str">
        <f t="shared" si="31"/>
        <v/>
      </c>
      <c r="V170" s="7" t="str">
        <f t="shared" si="32"/>
        <v/>
      </c>
      <c r="W170" s="5" t="b">
        <f t="shared" si="33"/>
        <v>1</v>
      </c>
      <c r="AF170">
        <f t="shared" si="24"/>
        <v>11.967021942138672</v>
      </c>
      <c r="AG170">
        <f t="shared" si="25"/>
        <v>11.983304977416992</v>
      </c>
      <c r="AH170">
        <f t="shared" si="34"/>
        <v>12.249610900878906</v>
      </c>
      <c r="AI170">
        <f t="shared" si="35"/>
        <v>12.289879083633423</v>
      </c>
      <c r="AK170">
        <v>44.930195093154907</v>
      </c>
      <c r="AL170">
        <v>46.293833017349243</v>
      </c>
      <c r="AM170">
        <v>47.116581916809082</v>
      </c>
    </row>
    <row r="171" spans="1:39" x14ac:dyDescent="0.45">
      <c r="A171" s="1" t="s">
        <v>171</v>
      </c>
      <c r="B171">
        <v>2.9553229808807373</v>
      </c>
      <c r="C171">
        <v>2.934952974319458</v>
      </c>
      <c r="D171">
        <v>2.2496109008789063</v>
      </c>
      <c r="E171">
        <f t="shared" si="26"/>
        <v>0.2387935547374645</v>
      </c>
      <c r="I171" s="1" t="str">
        <v>neos-5221106-oparau</v>
      </c>
      <c r="J171" s="5">
        <v>1.0186259746551514</v>
      </c>
      <c r="K171" s="5">
        <v>1.0384001731872559</v>
      </c>
      <c r="L171" s="5">
        <v>1.9736270904541016</v>
      </c>
      <c r="M171" s="5">
        <f>IFERROR(VLOOKUP(I171, instances_gpu_matrix[[Instance]:[cuPDLP]], 2, FALSE), "")</f>
        <v>1.8701229095458984</v>
      </c>
      <c r="N171" s="7">
        <f t="shared" si="27"/>
        <v>-1.9412619571966942E-2</v>
      </c>
      <c r="O171" s="7">
        <f t="shared" si="28"/>
        <v>-0.93753854659190194</v>
      </c>
      <c r="P171" s="7">
        <f t="shared" si="29"/>
        <v>-0.90064210447526105</v>
      </c>
      <c r="Q171" s="7">
        <f t="shared" si="30"/>
        <v>-0.8009655216117314</v>
      </c>
      <c r="R171" s="11">
        <f>IFERROR(VLOOKUP(I171, iterations_cuPDLP_new[[Instance]:[cuPDLP]], 2, FALSE), "")</f>
        <v>209</v>
      </c>
      <c r="S171" s="11">
        <f>IFERROR(VLOOKUP(I171, iterations_gpu[[Instance]:[cuPDLP]], 2, FALSE), "")</f>
        <v>192</v>
      </c>
      <c r="T171" s="11">
        <f>IFERROR(VLOOKUP(I171, iterations_gpu_matrix[[Instance]:[cuPDLP]], 2, FALSE), "")</f>
        <v>183</v>
      </c>
      <c r="U171" s="7" t="str">
        <f t="shared" si="31"/>
        <v/>
      </c>
      <c r="V171" s="7" t="str">
        <f t="shared" si="32"/>
        <v/>
      </c>
      <c r="W171" s="5" t="b">
        <f t="shared" si="33"/>
        <v>1</v>
      </c>
      <c r="AF171">
        <f t="shared" si="24"/>
        <v>11.018625974655151</v>
      </c>
      <c r="AG171">
        <f t="shared" si="25"/>
        <v>11.038400173187256</v>
      </c>
      <c r="AH171">
        <f t="shared" si="34"/>
        <v>11.973627090454102</v>
      </c>
      <c r="AI171">
        <f t="shared" si="35"/>
        <v>11.870122909545898</v>
      </c>
      <c r="AK171">
        <v>20.281260967254639</v>
      </c>
      <c r="AL171">
        <v>20.413793087005615</v>
      </c>
      <c r="AM171">
        <v>24.145891904830933</v>
      </c>
    </row>
    <row r="172" spans="1:39" x14ac:dyDescent="0.45">
      <c r="A172" s="1" t="s">
        <v>172</v>
      </c>
      <c r="B172">
        <v>308.29863381385803</v>
      </c>
      <c r="C172">
        <v>308.73994183540344</v>
      </c>
      <c r="D172">
        <v>1.9736270904541016</v>
      </c>
      <c r="E172">
        <f t="shared" si="26"/>
        <v>0.99359832683642146</v>
      </c>
      <c r="I172" s="1" t="str">
        <v>neos-5223573-tarwin</v>
      </c>
      <c r="J172" s="5">
        <v>25.196277856826782</v>
      </c>
      <c r="K172" s="5">
        <v>25.397213935852051</v>
      </c>
      <c r="L172" s="5">
        <v>43.274680137634277</v>
      </c>
      <c r="M172" s="5">
        <f>IFERROR(VLOOKUP(I172, instances_gpu_matrix[[Instance]:[cuPDLP]], 2, FALSE), "")</f>
        <v>20.165671110153198</v>
      </c>
      <c r="N172" s="7">
        <f t="shared" si="27"/>
        <v>-7.974831844887998E-3</v>
      </c>
      <c r="O172" s="7">
        <f t="shared" si="28"/>
        <v>-0.71750289402008871</v>
      </c>
      <c r="P172" s="7">
        <f t="shared" si="29"/>
        <v>-0.70391446270196789</v>
      </c>
      <c r="Q172" s="7">
        <f t="shared" si="30"/>
        <v>0.20598884739533299</v>
      </c>
      <c r="R172" s="11">
        <f>IFERROR(VLOOKUP(I172, iterations_cuPDLP_new[[Instance]:[cuPDLP]], 2, FALSE), "")</f>
        <v>4519</v>
      </c>
      <c r="S172" s="11">
        <f>IFERROR(VLOOKUP(I172, iterations_gpu[[Instance]:[cuPDLP]], 2, FALSE), "")</f>
        <v>7352</v>
      </c>
      <c r="T172" s="11">
        <f>IFERROR(VLOOKUP(I172, iterations_gpu_matrix[[Instance]:[cuPDLP]], 2, FALSE), "")</f>
        <v>2667</v>
      </c>
      <c r="U172" s="7">
        <f t="shared" si="31"/>
        <v>-0.62690860809913695</v>
      </c>
      <c r="V172" s="7">
        <f t="shared" si="32"/>
        <v>0.40982518256251382</v>
      </c>
      <c r="W172" s="5" t="b">
        <f t="shared" si="33"/>
        <v>1</v>
      </c>
      <c r="AF172">
        <f t="shared" si="24"/>
        <v>35.196277856826782</v>
      </c>
      <c r="AG172">
        <f t="shared" si="25"/>
        <v>35.397213935852051</v>
      </c>
      <c r="AH172">
        <f t="shared" si="34"/>
        <v>53.274680137634277</v>
      </c>
      <c r="AI172">
        <f t="shared" si="35"/>
        <v>30.165671110153198</v>
      </c>
      <c r="AK172">
        <v>87.241553068161011</v>
      </c>
      <c r="AL172">
        <v>88.198858022689819</v>
      </c>
      <c r="AM172">
        <v>69.545700073242188</v>
      </c>
    </row>
    <row r="173" spans="1:39" x14ac:dyDescent="0.45">
      <c r="A173" s="1" t="s">
        <v>173</v>
      </c>
      <c r="B173">
        <v>12.317969799041748</v>
      </c>
      <c r="C173">
        <v>12.226747989654541</v>
      </c>
      <c r="D173">
        <v>43.274680137634277</v>
      </c>
      <c r="E173">
        <f t="shared" si="26"/>
        <v>-2.5131341319736591</v>
      </c>
      <c r="I173" s="1" t="str">
        <v>neos-5251015-ogosta</v>
      </c>
      <c r="J173" s="5">
        <v>24.095355987548828</v>
      </c>
      <c r="K173" s="5">
        <v>24.187726020812988</v>
      </c>
      <c r="L173" s="5">
        <v>15.997108221054077</v>
      </c>
      <c r="M173" s="5">
        <f>IFERROR(VLOOKUP(I173, instances_gpu_matrix[[Instance]:[cuPDLP]], 2, FALSE), "")</f>
        <v>11.966711044311523</v>
      </c>
      <c r="N173" s="7">
        <f t="shared" si="27"/>
        <v>-3.8335201734264468E-3</v>
      </c>
      <c r="O173" s="7">
        <f t="shared" si="28"/>
        <v>0.33609164233470906</v>
      </c>
      <c r="P173" s="7">
        <f t="shared" si="29"/>
        <v>0.33862702896134472</v>
      </c>
      <c r="Q173" s="7">
        <f t="shared" si="30"/>
        <v>0.50525687970773103</v>
      </c>
      <c r="R173" s="11">
        <f>IFERROR(VLOOKUP(I173, iterations_cuPDLP_new[[Instance]:[cuPDLP]], 2, FALSE), "")</f>
        <v>4680</v>
      </c>
      <c r="S173" s="11">
        <f>IFERROR(VLOOKUP(I173, iterations_gpu[[Instance]:[cuPDLP]], 2, FALSE), "")</f>
        <v>1524</v>
      </c>
      <c r="T173" s="11">
        <f>IFERROR(VLOOKUP(I173, iterations_gpu_matrix[[Instance]:[cuPDLP]], 2, FALSE), "")</f>
        <v>1601</v>
      </c>
      <c r="U173" s="7">
        <f t="shared" si="31"/>
        <v>0.67435897435897441</v>
      </c>
      <c r="V173" s="7">
        <f t="shared" si="32"/>
        <v>0.6579059829059829</v>
      </c>
      <c r="W173" s="5" t="b">
        <f t="shared" si="33"/>
        <v>1</v>
      </c>
      <c r="AF173">
        <f t="shared" si="24"/>
        <v>34.095355987548828</v>
      </c>
      <c r="AG173">
        <f t="shared" si="25"/>
        <v>34.187726020812988</v>
      </c>
      <c r="AH173">
        <f t="shared" si="34"/>
        <v>25.997108221054077</v>
      </c>
      <c r="AI173">
        <f t="shared" si="35"/>
        <v>21.966711044311523</v>
      </c>
      <c r="AK173">
        <v>34.537501811981201</v>
      </c>
      <c r="AL173">
        <v>34.861380815505981</v>
      </c>
      <c r="AM173">
        <v>31.651098012924194</v>
      </c>
    </row>
    <row r="174" spans="1:39" x14ac:dyDescent="0.45">
      <c r="A174" s="1" t="s">
        <v>174</v>
      </c>
      <c r="B174">
        <v>10.629382133483887</v>
      </c>
      <c r="C174">
        <v>10.292080879211426</v>
      </c>
      <c r="D174">
        <v>15.997108221054077</v>
      </c>
      <c r="E174">
        <f t="shared" si="26"/>
        <v>-0.5049894735331022</v>
      </c>
      <c r="I174" s="1" t="str">
        <v>neos-525149</v>
      </c>
      <c r="J174" s="5">
        <v>2.2195069789886475</v>
      </c>
      <c r="K174" s="5">
        <v>2.2068710327148438</v>
      </c>
      <c r="L174" s="5">
        <v>4.2926628589630127</v>
      </c>
      <c r="M174" s="5">
        <f>IFERROR(VLOOKUP(I174, instances_gpu_matrix[[Instance]:[cuPDLP]], 2, FALSE), "")</f>
        <v>18.876638889312744</v>
      </c>
      <c r="N174" s="7">
        <f t="shared" si="27"/>
        <v>5.693132030412211E-3</v>
      </c>
      <c r="O174" s="7">
        <f t="shared" si="28"/>
        <v>-0.93406143778787787</v>
      </c>
      <c r="P174" s="7">
        <f t="shared" si="29"/>
        <v>-0.94513535015332284</v>
      </c>
      <c r="Q174" s="7">
        <f t="shared" si="30"/>
        <v>-7.5535759042933845</v>
      </c>
      <c r="R174" s="11">
        <f>IFERROR(VLOOKUP(I174, iterations_cuPDLP_new[[Instance]:[cuPDLP]], 2, FALSE), "")</f>
        <v>499</v>
      </c>
      <c r="S174" s="11">
        <f>IFERROR(VLOOKUP(I174, iterations_gpu[[Instance]:[cuPDLP]], 2, FALSE), "")</f>
        <v>317</v>
      </c>
      <c r="T174" s="11">
        <f>IFERROR(VLOOKUP(I174, iterations_gpu_matrix[[Instance]:[cuPDLP]], 2, FALSE), "")</f>
        <v>468</v>
      </c>
      <c r="U174" s="7" t="str">
        <f t="shared" si="31"/>
        <v/>
      </c>
      <c r="V174" s="7" t="str">
        <f t="shared" si="32"/>
        <v/>
      </c>
      <c r="W174" s="5" t="b">
        <f t="shared" si="33"/>
        <v>1</v>
      </c>
      <c r="AF174">
        <f t="shared" si="24"/>
        <v>12.219506978988647</v>
      </c>
      <c r="AG174">
        <f t="shared" si="25"/>
        <v>12.206871032714844</v>
      </c>
      <c r="AH174">
        <f t="shared" si="34"/>
        <v>14.292662858963013</v>
      </c>
      <c r="AI174">
        <f t="shared" si="35"/>
        <v>28.876638889312744</v>
      </c>
      <c r="AK174">
        <v>22.427251100540161</v>
      </c>
      <c r="AL174">
        <v>22.631576061248779</v>
      </c>
      <c r="AM174">
        <v>18.281371831893921</v>
      </c>
    </row>
    <row r="175" spans="1:39" x14ac:dyDescent="0.45">
      <c r="A175" s="1" t="s">
        <v>175</v>
      </c>
      <c r="B175">
        <v>1.1696739196777344</v>
      </c>
      <c r="C175">
        <v>1.1698338985443115</v>
      </c>
      <c r="D175">
        <v>4.2926628589630127</v>
      </c>
      <c r="E175">
        <f t="shared" si="26"/>
        <v>-2.6699654380134561</v>
      </c>
      <c r="I175" s="1" t="str">
        <v>neos-5266653-tugela</v>
      </c>
      <c r="J175" s="5">
        <v>25.848640918731689</v>
      </c>
      <c r="K175" s="5">
        <v>27.491873979568481</v>
      </c>
      <c r="L175" s="5">
        <v>14.489181041717529</v>
      </c>
      <c r="M175" s="5">
        <f>IFERROR(VLOOKUP(I175, instances_gpu_matrix[[Instance]:[cuPDLP]], 2, FALSE), "")</f>
        <v>14.656982898712158</v>
      </c>
      <c r="N175" s="7">
        <f t="shared" si="27"/>
        <v>-6.3571352397332165E-2</v>
      </c>
      <c r="O175" s="7">
        <f t="shared" si="28"/>
        <v>0.43946062436042121</v>
      </c>
      <c r="P175" s="7">
        <f t="shared" si="29"/>
        <v>0.47296495493593288</v>
      </c>
      <c r="Q175" s="7">
        <f t="shared" si="30"/>
        <v>0.46686126563780295</v>
      </c>
      <c r="R175" s="11">
        <f>IFERROR(VLOOKUP(I175, iterations_cuPDLP_new[[Instance]:[cuPDLP]], 2, FALSE), "")</f>
        <v>4034</v>
      </c>
      <c r="S175" s="11">
        <f>IFERROR(VLOOKUP(I175, iterations_gpu[[Instance]:[cuPDLP]], 2, FALSE), "")</f>
        <v>2149</v>
      </c>
      <c r="T175" s="11">
        <f>IFERROR(VLOOKUP(I175, iterations_gpu_matrix[[Instance]:[cuPDLP]], 2, FALSE), "")</f>
        <v>2308</v>
      </c>
      <c r="U175" s="7">
        <f t="shared" si="31"/>
        <v>0.4672781358453148</v>
      </c>
      <c r="V175" s="7">
        <f t="shared" si="32"/>
        <v>0.42786316311353495</v>
      </c>
      <c r="W175" s="5" t="b">
        <f t="shared" si="33"/>
        <v>1</v>
      </c>
      <c r="AF175">
        <f t="shared" si="24"/>
        <v>35.848640918731689</v>
      </c>
      <c r="AG175">
        <f t="shared" si="25"/>
        <v>37.491873979568481</v>
      </c>
      <c r="AH175">
        <f t="shared" si="34"/>
        <v>24.489181041717529</v>
      </c>
      <c r="AI175">
        <f t="shared" si="35"/>
        <v>24.656982898712158</v>
      </c>
      <c r="AK175">
        <v>32.605476140975952</v>
      </c>
      <c r="AL175">
        <v>28.767342805862427</v>
      </c>
      <c r="AM175">
        <v>47.176963090896606</v>
      </c>
    </row>
    <row r="176" spans="1:39" x14ac:dyDescent="0.45">
      <c r="A176" s="1" t="s">
        <v>176</v>
      </c>
      <c r="B176">
        <v>18.191941022872925</v>
      </c>
      <c r="C176">
        <v>18.205184936523438</v>
      </c>
      <c r="D176">
        <v>14.489181041717529</v>
      </c>
      <c r="E176">
        <f t="shared" si="26"/>
        <v>0.20353847764237334</v>
      </c>
      <c r="I176" s="1" t="str">
        <v>neos-5273874-yomtsa</v>
      </c>
      <c r="J176" s="5">
        <v>26.811048030853271</v>
      </c>
      <c r="K176" s="5">
        <v>26.791998863220215</v>
      </c>
      <c r="L176" s="5">
        <v>8.789625883102417</v>
      </c>
      <c r="M176" s="5">
        <f>IFERROR(VLOOKUP(I176, instances_gpu_matrix[[Instance]:[cuPDLP]], 2, FALSE), "")</f>
        <v>17.998333930969238</v>
      </c>
      <c r="N176" s="7">
        <f t="shared" si="27"/>
        <v>7.104969418254551E-4</v>
      </c>
      <c r="O176" s="7">
        <f t="shared" si="28"/>
        <v>0.67216403204426756</v>
      </c>
      <c r="P176" s="7">
        <f t="shared" si="29"/>
        <v>0.67193093998041609</v>
      </c>
      <c r="Q176" s="7">
        <f t="shared" si="30"/>
        <v>0.32821981581683446</v>
      </c>
      <c r="R176" s="11">
        <f>IFERROR(VLOOKUP(I176, iterations_cuPDLP_new[[Instance]:[cuPDLP]], 2, FALSE), "")</f>
        <v>5128</v>
      </c>
      <c r="S176" s="11">
        <f>IFERROR(VLOOKUP(I176, iterations_gpu[[Instance]:[cuPDLP]], 2, FALSE), "")</f>
        <v>1153</v>
      </c>
      <c r="T176" s="11">
        <f>IFERROR(VLOOKUP(I176, iterations_gpu_matrix[[Instance]:[cuPDLP]], 2, FALSE), "")</f>
        <v>3101</v>
      </c>
      <c r="U176" s="7">
        <f t="shared" si="31"/>
        <v>0.77515600624024961</v>
      </c>
      <c r="V176" s="7">
        <f t="shared" si="32"/>
        <v>0.39528081123244929</v>
      </c>
      <c r="W176" s="5" t="b">
        <f t="shared" si="33"/>
        <v>1</v>
      </c>
      <c r="AF176">
        <f t="shared" si="24"/>
        <v>36.811048030853271</v>
      </c>
      <c r="AG176">
        <f t="shared" si="25"/>
        <v>36.791998863220215</v>
      </c>
      <c r="AH176">
        <f t="shared" si="34"/>
        <v>18.789625883102417</v>
      </c>
      <c r="AI176">
        <f t="shared" si="35"/>
        <v>27.998333930969238</v>
      </c>
      <c r="AK176">
        <v>57.146312952041626</v>
      </c>
      <c r="AL176">
        <v>56.326600790023804</v>
      </c>
      <c r="AM176">
        <v>41.973140954971313</v>
      </c>
    </row>
    <row r="177" spans="1:39" x14ac:dyDescent="0.45">
      <c r="A177" s="1" t="s">
        <v>177</v>
      </c>
      <c r="B177">
        <v>12.725976943969727</v>
      </c>
      <c r="C177">
        <v>14.492363214492798</v>
      </c>
      <c r="D177">
        <v>8.789625883102417</v>
      </c>
      <c r="E177">
        <f t="shared" si="26"/>
        <v>0.30931621817314159</v>
      </c>
      <c r="I177" s="1" t="str">
        <v>neos-578379</v>
      </c>
      <c r="J177" s="5">
        <v>5.8425178527832031</v>
      </c>
      <c r="K177" s="5">
        <v>5.4853520393371582</v>
      </c>
      <c r="L177" s="5">
        <v>2.7327661514282227</v>
      </c>
      <c r="M177" s="5">
        <f>IFERROR(VLOOKUP(I177, instances_gpu_matrix[[Instance]:[cuPDLP]], 2, FALSE), "")</f>
        <v>3.5459029674530029</v>
      </c>
      <c r="N177" s="7">
        <f t="shared" si="27"/>
        <v>6.1132173224922481E-2</v>
      </c>
      <c r="O177" s="7">
        <f t="shared" si="28"/>
        <v>0.53226225057636523</v>
      </c>
      <c r="P177" s="7">
        <f t="shared" si="29"/>
        <v>0.501806605696278</v>
      </c>
      <c r="Q177" s="7">
        <f t="shared" si="30"/>
        <v>0.35356875146312677</v>
      </c>
      <c r="R177" s="11">
        <f>IFERROR(VLOOKUP(I177, iterations_cuPDLP_new[[Instance]:[cuPDLP]], 2, FALSE), "")</f>
        <v>1966</v>
      </c>
      <c r="S177" s="11">
        <f>IFERROR(VLOOKUP(I177, iterations_gpu[[Instance]:[cuPDLP]], 2, FALSE), "")</f>
        <v>807</v>
      </c>
      <c r="T177" s="11">
        <f>IFERROR(VLOOKUP(I177, iterations_gpu_matrix[[Instance]:[cuPDLP]], 2, FALSE), "")</f>
        <v>998</v>
      </c>
      <c r="U177" s="7">
        <f t="shared" si="31"/>
        <v>0.58952187182095628</v>
      </c>
      <c r="V177" s="7" t="str">
        <f t="shared" si="32"/>
        <v/>
      </c>
      <c r="W177" s="5" t="b">
        <f t="shared" si="33"/>
        <v>1</v>
      </c>
      <c r="AF177">
        <f t="shared" si="24"/>
        <v>15.842517852783203</v>
      </c>
      <c r="AG177">
        <f t="shared" si="25"/>
        <v>15.485352039337158</v>
      </c>
      <c r="AH177">
        <f t="shared" si="34"/>
        <v>12.732766151428223</v>
      </c>
      <c r="AI177">
        <f t="shared" si="35"/>
        <v>13.545902967453003</v>
      </c>
      <c r="AK177">
        <v>38.986314058303833</v>
      </c>
      <c r="AL177">
        <v>41.754511117935181</v>
      </c>
      <c r="AM177">
        <v>34.265021085739136</v>
      </c>
    </row>
    <row r="178" spans="1:39" x14ac:dyDescent="0.45">
      <c r="A178" s="1" t="s">
        <v>178</v>
      </c>
      <c r="B178">
        <v>14.057462215423584</v>
      </c>
      <c r="C178">
        <v>13.356060028076172</v>
      </c>
      <c r="D178">
        <v>2.7327661514282227</v>
      </c>
      <c r="E178">
        <f t="shared" si="26"/>
        <v>0.80560032034588125</v>
      </c>
      <c r="I178" s="1" t="str">
        <v>neos-662469</v>
      </c>
      <c r="J178" s="5">
        <v>65.406874179840088</v>
      </c>
      <c r="K178" s="5">
        <v>67.004534006118774</v>
      </c>
      <c r="L178" s="5">
        <v>51.478736877441406</v>
      </c>
      <c r="M178" s="5">
        <f>IFERROR(VLOOKUP(I178, instances_gpu_matrix[[Instance]:[cuPDLP]], 2, FALSE), "")</f>
        <v>67.735843181610107</v>
      </c>
      <c r="N178" s="7">
        <f t="shared" si="27"/>
        <v>-2.4426481869257746E-2</v>
      </c>
      <c r="O178" s="7">
        <f t="shared" si="28"/>
        <v>0.21294607756521799</v>
      </c>
      <c r="P178" s="7">
        <f t="shared" si="29"/>
        <v>0.23171263495780109</v>
      </c>
      <c r="Q178" s="7">
        <f t="shared" si="30"/>
        <v>-1.0914323729563595E-2</v>
      </c>
      <c r="R178" s="11">
        <f>IFERROR(VLOOKUP(I178, iterations_cuPDLP_new[[Instance]:[cuPDLP]], 2, FALSE), "")</f>
        <v>22697</v>
      </c>
      <c r="S178" s="11">
        <f>IFERROR(VLOOKUP(I178, iterations_gpu[[Instance]:[cuPDLP]], 2, FALSE), "")</f>
        <v>15632</v>
      </c>
      <c r="T178" s="11">
        <f>IFERROR(VLOOKUP(I178, iterations_gpu_matrix[[Instance]:[cuPDLP]], 2, FALSE), "")</f>
        <v>19607</v>
      </c>
      <c r="U178" s="7">
        <f t="shared" si="31"/>
        <v>0.31127461779089749</v>
      </c>
      <c r="V178" s="7">
        <f t="shared" si="32"/>
        <v>0.13614134026523328</v>
      </c>
      <c r="W178" s="5" t="b">
        <f t="shared" si="33"/>
        <v>1</v>
      </c>
      <c r="AF178">
        <f t="shared" si="24"/>
        <v>75.406874179840088</v>
      </c>
      <c r="AG178">
        <f t="shared" si="25"/>
        <v>77.004534006118774</v>
      </c>
      <c r="AH178">
        <f t="shared" si="34"/>
        <v>61.478736877441406</v>
      </c>
      <c r="AI178">
        <f t="shared" si="35"/>
        <v>77.735843181610107</v>
      </c>
      <c r="AK178">
        <v>45.134221792221069</v>
      </c>
      <c r="AL178">
        <v>46.727617025375366</v>
      </c>
      <c r="AM178">
        <v>58.441052913665771</v>
      </c>
    </row>
    <row r="179" spans="1:39" x14ac:dyDescent="0.45">
      <c r="A179" s="1" t="s">
        <v>179</v>
      </c>
      <c r="B179">
        <v>528.03786897659302</v>
      </c>
      <c r="C179">
        <v>522.55506992340088</v>
      </c>
      <c r="D179">
        <v>51.478736877441406</v>
      </c>
      <c r="E179">
        <f t="shared" si="26"/>
        <v>0.90250938445529683</v>
      </c>
      <c r="I179" s="1" t="str">
        <v>neos-738098</v>
      </c>
      <c r="J179" s="5">
        <v>8.956632137298584</v>
      </c>
      <c r="K179" s="5">
        <v>8.9609508514404297</v>
      </c>
      <c r="L179" s="5">
        <v>8.212893009185791</v>
      </c>
      <c r="M179" s="5">
        <f>IFERROR(VLOOKUP(I179, instances_gpu_matrix[[Instance]:[cuPDLP]], 2, FALSE), "")</f>
        <v>14.866625785827637</v>
      </c>
      <c r="N179" s="7">
        <f t="shared" si="27"/>
        <v>-4.821805870379615E-4</v>
      </c>
      <c r="O179" s="7">
        <f t="shared" si="28"/>
        <v>8.303781116739184E-2</v>
      </c>
      <c r="P179" s="7">
        <f t="shared" si="29"/>
        <v>8.3479739444658599E-2</v>
      </c>
      <c r="Q179" s="7">
        <f t="shared" si="30"/>
        <v>-0.65904556695988326</v>
      </c>
      <c r="R179" s="11">
        <f>IFERROR(VLOOKUP(I179, iterations_cuPDLP_new[[Instance]:[cuPDLP]], 2, FALSE), "")</f>
        <v>3061</v>
      </c>
      <c r="S179" s="11">
        <f>IFERROR(VLOOKUP(I179, iterations_gpu[[Instance]:[cuPDLP]], 2, FALSE), "")</f>
        <v>2596</v>
      </c>
      <c r="T179" s="11">
        <f>IFERROR(VLOOKUP(I179, iterations_gpu_matrix[[Instance]:[cuPDLP]], 2, FALSE), "")</f>
        <v>4970</v>
      </c>
      <c r="U179" s="7">
        <f t="shared" si="31"/>
        <v>0.15191114015027768</v>
      </c>
      <c r="V179" s="7">
        <f t="shared" si="32"/>
        <v>-0.62365240117608622</v>
      </c>
      <c r="W179" s="5" t="b">
        <f t="shared" si="33"/>
        <v>1</v>
      </c>
      <c r="AF179">
        <f t="shared" si="24"/>
        <v>18.956632137298584</v>
      </c>
      <c r="AG179">
        <f t="shared" si="25"/>
        <v>18.96095085144043</v>
      </c>
      <c r="AH179">
        <f t="shared" si="34"/>
        <v>18.212893009185791</v>
      </c>
      <c r="AI179">
        <f t="shared" si="35"/>
        <v>24.866625785827637</v>
      </c>
      <c r="AK179">
        <v>16.186167001724243</v>
      </c>
      <c r="AL179">
        <v>16.471797943115234</v>
      </c>
      <c r="AM179">
        <v>17.984130144119263</v>
      </c>
    </row>
    <row r="180" spans="1:39" x14ac:dyDescent="0.45">
      <c r="A180" s="1" t="s">
        <v>180</v>
      </c>
      <c r="B180">
        <v>6.6728808879852295</v>
      </c>
      <c r="C180">
        <v>6.7231519222259521</v>
      </c>
      <c r="D180">
        <v>8.212893009185791</v>
      </c>
      <c r="E180">
        <f t="shared" si="26"/>
        <v>-0.23078669424077547</v>
      </c>
      <c r="I180" s="1" t="str">
        <v>neos-780889</v>
      </c>
      <c r="J180" s="5">
        <v>14.71777606010437</v>
      </c>
      <c r="K180" s="5">
        <v>14.66938304901123</v>
      </c>
      <c r="L180" s="5">
        <v>12.438369989395142</v>
      </c>
      <c r="M180" s="5">
        <f>IFERROR(VLOOKUP(I180, instances_gpu_matrix[[Instance]:[cuPDLP]], 2, FALSE), "")</f>
        <v>14.477707147598267</v>
      </c>
      <c r="N180" s="7">
        <f t="shared" si="27"/>
        <v>3.2880654587698946E-3</v>
      </c>
      <c r="O180" s="7">
        <f t="shared" si="28"/>
        <v>0.15487435475309605</v>
      </c>
      <c r="P180" s="7">
        <f t="shared" si="29"/>
        <v>0.15208635919875765</v>
      </c>
      <c r="Q180" s="7">
        <f t="shared" si="30"/>
        <v>1.3066391461219871E-2</v>
      </c>
      <c r="R180" s="11">
        <f>IFERROR(VLOOKUP(I180, iterations_cuPDLP_new[[Instance]:[cuPDLP]], 2, FALSE), "")</f>
        <v>2522</v>
      </c>
      <c r="S180" s="11">
        <f>IFERROR(VLOOKUP(I180, iterations_gpu[[Instance]:[cuPDLP]], 2, FALSE), "")</f>
        <v>1874</v>
      </c>
      <c r="T180" s="11">
        <f>IFERROR(VLOOKUP(I180, iterations_gpu_matrix[[Instance]:[cuPDLP]], 2, FALSE), "")</f>
        <v>2135</v>
      </c>
      <c r="U180" s="7">
        <f t="shared" si="31"/>
        <v>0.25693893735130846</v>
      </c>
      <c r="V180" s="7">
        <f t="shared" si="32"/>
        <v>0.1534496431403648</v>
      </c>
      <c r="W180" s="5" t="b">
        <f t="shared" si="33"/>
        <v>1</v>
      </c>
      <c r="AF180">
        <f t="shared" si="24"/>
        <v>24.71777606010437</v>
      </c>
      <c r="AG180">
        <f t="shared" si="25"/>
        <v>24.66938304901123</v>
      </c>
      <c r="AH180">
        <f t="shared" si="34"/>
        <v>22.438369989395142</v>
      </c>
      <c r="AI180">
        <f t="shared" si="35"/>
        <v>24.477707147598267</v>
      </c>
      <c r="AK180">
        <v>327.76824998855591</v>
      </c>
      <c r="AL180">
        <v>326.6482310295105</v>
      </c>
      <c r="AM180">
        <v>201.36319088935852</v>
      </c>
    </row>
    <row r="181" spans="1:39" x14ac:dyDescent="0.45">
      <c r="A181" s="1" t="s">
        <v>181</v>
      </c>
      <c r="B181">
        <v>266.90518712997437</v>
      </c>
      <c r="C181">
        <v>266.51686000823975</v>
      </c>
      <c r="D181">
        <v>12.438369989395142</v>
      </c>
      <c r="E181">
        <f t="shared" si="26"/>
        <v>0.9533977959621367</v>
      </c>
      <c r="I181" s="1" t="str">
        <v>neos-787933</v>
      </c>
      <c r="J181" s="5">
        <v>5.5319538116455078</v>
      </c>
      <c r="K181" s="5">
        <v>5.7563760280609131</v>
      </c>
      <c r="L181" s="5">
        <v>14.459009885787964</v>
      </c>
      <c r="M181" s="5">
        <f>IFERROR(VLOOKUP(I181, instances_gpu_matrix[[Instance]:[cuPDLP]], 2, FALSE), "")</f>
        <v>16.070097923278809</v>
      </c>
      <c r="N181" s="7">
        <f t="shared" si="27"/>
        <v>-4.0568346023237986E-2</v>
      </c>
      <c r="O181" s="7">
        <f t="shared" si="28"/>
        <v>-1.6137257067023592</v>
      </c>
      <c r="P181" s="7">
        <f t="shared" si="29"/>
        <v>-1.5118251162369967</v>
      </c>
      <c r="Q181" s="7">
        <f t="shared" si="30"/>
        <v>-1.791703989617955</v>
      </c>
      <c r="R181" s="11">
        <f>IFERROR(VLOOKUP(I181, iterations_cuPDLP_new[[Instance]:[cuPDLP]], 2, FALSE), "")</f>
        <v>1027</v>
      </c>
      <c r="S181" s="11">
        <f>IFERROR(VLOOKUP(I181, iterations_gpu[[Instance]:[cuPDLP]], 2, FALSE), "")</f>
        <v>2181</v>
      </c>
      <c r="T181" s="11">
        <f>IFERROR(VLOOKUP(I181, iterations_gpu_matrix[[Instance]:[cuPDLP]], 2, FALSE), "")</f>
        <v>2620</v>
      </c>
      <c r="U181" s="7">
        <f t="shared" si="31"/>
        <v>-1.1236611489776047</v>
      </c>
      <c r="V181" s="7">
        <f t="shared" si="32"/>
        <v>-1.5511197663096397</v>
      </c>
      <c r="W181" s="5" t="b">
        <f t="shared" si="33"/>
        <v>1</v>
      </c>
      <c r="AF181">
        <f t="shared" si="24"/>
        <v>15.531953811645508</v>
      </c>
      <c r="AG181">
        <f t="shared" si="25"/>
        <v>15.756376028060913</v>
      </c>
      <c r="AH181">
        <f t="shared" si="34"/>
        <v>24.459009885787964</v>
      </c>
      <c r="AI181">
        <f t="shared" si="35"/>
        <v>26.070097923278809</v>
      </c>
      <c r="AK181">
        <v>299.46271800994873</v>
      </c>
      <c r="AL181">
        <v>301.89016318321228</v>
      </c>
      <c r="AM181">
        <v>194.25884199142456</v>
      </c>
    </row>
    <row r="182" spans="1:39" hidden="1" x14ac:dyDescent="0.45">
      <c r="A182" s="1" t="s">
        <v>182</v>
      </c>
      <c r="B182">
        <v>5.4448649883270264</v>
      </c>
      <c r="C182">
        <v>5.2556819915771484</v>
      </c>
      <c r="D182">
        <v>14.459009885787964</v>
      </c>
      <c r="E182">
        <f t="shared" si="26"/>
        <v>-1.6555313890768479</v>
      </c>
      <c r="I182" s="1" t="str">
        <v>neos-824661</v>
      </c>
      <c r="J182" s="5">
        <v>600.00168681144714</v>
      </c>
      <c r="K182" s="5">
        <v>600.00020480155945</v>
      </c>
      <c r="L182" s="5">
        <v>233.25830912590027</v>
      </c>
      <c r="M182" s="5">
        <f>IFERROR(VLOOKUP(I182, instances_gpu_matrix[[Instance]:[cuPDLP]], 2, FALSE), "")</f>
        <v>353.40597486495972</v>
      </c>
      <c r="N182" s="7">
        <f t="shared" si="27"/>
        <v>0</v>
      </c>
      <c r="O182" s="7">
        <f t="shared" si="28"/>
        <v>0</v>
      </c>
      <c r="P182" s="7">
        <f t="shared" si="29"/>
        <v>0.61123628415585829</v>
      </c>
      <c r="Q182" s="7">
        <f t="shared" si="30"/>
        <v>0.41099024294192843</v>
      </c>
      <c r="R182" s="11">
        <f>IFERROR(VLOOKUP(I182, iterations_cuPDLP_new[[Instance]:[cuPDLP]], 2, FALSE), "")</f>
        <v>80366</v>
      </c>
      <c r="S182" s="11">
        <f>IFERROR(VLOOKUP(I182, iterations_gpu[[Instance]:[cuPDLP]], 2, FALSE), "")</f>
        <v>30147</v>
      </c>
      <c r="T182" s="11">
        <f>IFERROR(VLOOKUP(I182, iterations_gpu_matrix[[Instance]:[cuPDLP]], 2, FALSE), "")</f>
        <v>46913</v>
      </c>
      <c r="U182" s="7">
        <f t="shared" si="31"/>
        <v>0.62487868003882241</v>
      </c>
      <c r="V182" s="7">
        <f t="shared" si="32"/>
        <v>0.41625811910509419</v>
      </c>
      <c r="W182" s="5" t="b">
        <f t="shared" si="33"/>
        <v>0</v>
      </c>
      <c r="AF182">
        <f t="shared" si="24"/>
        <v>1</v>
      </c>
      <c r="AG182">
        <f t="shared" si="25"/>
        <v>1</v>
      </c>
      <c r="AH182">
        <f t="shared" si="34"/>
        <v>1</v>
      </c>
      <c r="AI182">
        <f t="shared" si="35"/>
        <v>1</v>
      </c>
      <c r="AK182">
        <v>331.04930996894836</v>
      </c>
      <c r="AL182">
        <v>333.20604586601257</v>
      </c>
      <c r="AM182">
        <v>610.00275897979736</v>
      </c>
    </row>
    <row r="183" spans="1:39" x14ac:dyDescent="0.45">
      <c r="A183" s="1" t="s">
        <v>183</v>
      </c>
      <c r="B183">
        <v>5.4347829818725586</v>
      </c>
      <c r="C183">
        <v>5.432049036026001</v>
      </c>
      <c r="D183">
        <v>233.25830912590027</v>
      </c>
      <c r="E183">
        <f t="shared" si="26"/>
        <v>-41.919525932115683</v>
      </c>
      <c r="I183" s="1" t="str">
        <v>neos-826224</v>
      </c>
      <c r="J183" s="5">
        <v>140.52041292190552</v>
      </c>
      <c r="K183" s="5">
        <v>144.39668083190918</v>
      </c>
      <c r="L183" s="5">
        <v>600.0005578994751</v>
      </c>
      <c r="M183" s="5">
        <f>IFERROR(VLOOKUP(I183, instances_gpu_matrix[[Instance]:[cuPDLP]], 2, FALSE), "")</f>
        <v>600.00041007995605</v>
      </c>
      <c r="N183" s="7">
        <f t="shared" si="27"/>
        <v>-2.7585087670913017E-2</v>
      </c>
      <c r="O183" s="7">
        <f t="shared" si="28"/>
        <v>0</v>
      </c>
      <c r="P183" s="7">
        <f t="shared" si="29"/>
        <v>-3.1552240289922602</v>
      </c>
      <c r="Q183" s="7">
        <f t="shared" si="30"/>
        <v>-3.1552230052878492</v>
      </c>
      <c r="R183" s="11">
        <f>IFERROR(VLOOKUP(I183, iterations_cuPDLP_new[[Instance]:[cuPDLP]], 2, FALSE), "")</f>
        <v>19662</v>
      </c>
      <c r="S183" s="11">
        <f>IFERROR(VLOOKUP(I183, iterations_gpu[[Instance]:[cuPDLP]], 2, FALSE), "")</f>
        <v>80858</v>
      </c>
      <c r="T183" s="11">
        <f>IFERROR(VLOOKUP(I183, iterations_gpu_matrix[[Instance]:[cuPDLP]], 2, FALSE), "")</f>
        <v>80485</v>
      </c>
      <c r="U183" s="7">
        <f t="shared" si="31"/>
        <v>-3.1123995524361714</v>
      </c>
      <c r="V183" s="7" t="str">
        <f t="shared" si="32"/>
        <v/>
      </c>
      <c r="W183" s="5" t="b">
        <f t="shared" si="33"/>
        <v>1</v>
      </c>
      <c r="AF183">
        <f t="shared" si="24"/>
        <v>150.52041292190552</v>
      </c>
      <c r="AG183">
        <f t="shared" si="25"/>
        <v>154.39668083190918</v>
      </c>
      <c r="AH183">
        <f t="shared" si="34"/>
        <v>610.0005578994751</v>
      </c>
      <c r="AI183">
        <f t="shared" si="35"/>
        <v>1</v>
      </c>
      <c r="AK183">
        <v>362.54413986206055</v>
      </c>
      <c r="AL183">
        <v>367.00530219078064</v>
      </c>
      <c r="AM183">
        <v>403.69795298576355</v>
      </c>
    </row>
    <row r="184" spans="1:39" x14ac:dyDescent="0.45">
      <c r="A184" s="1" t="s">
        <v>184</v>
      </c>
      <c r="B184">
        <v>266.25066709518433</v>
      </c>
      <c r="C184">
        <v>265.92775702476501</v>
      </c>
      <c r="D184">
        <v>600.0005578994751</v>
      </c>
      <c r="E184">
        <f t="shared" si="26"/>
        <v>-1.2535175759201969</v>
      </c>
      <c r="I184" s="1" t="str">
        <v>neos-827175</v>
      </c>
      <c r="J184" s="5">
        <v>448.96023416519165</v>
      </c>
      <c r="K184" s="5">
        <v>457.88333106040955</v>
      </c>
      <c r="L184" s="5">
        <v>278.1624448299408</v>
      </c>
      <c r="M184" s="5">
        <f>IFERROR(VLOOKUP(I184, instances_gpu_matrix[[Instance]:[cuPDLP]], 2, FALSE), "")</f>
        <v>600.00436592102051</v>
      </c>
      <c r="N184" s="7">
        <f t="shared" si="27"/>
        <v>-1.9875027265632408E-2</v>
      </c>
      <c r="O184" s="7">
        <f t="shared" si="28"/>
        <v>0.38042966021887598</v>
      </c>
      <c r="P184" s="7">
        <f t="shared" si="29"/>
        <v>0.39250366641269541</v>
      </c>
      <c r="Q184" s="7">
        <f t="shared" si="30"/>
        <v>-0.31038700301990385</v>
      </c>
      <c r="R184" s="11">
        <f>IFERROR(VLOOKUP(I184, iterations_cuPDLP_new[[Instance]:[cuPDLP]], 2, FALSE), "")</f>
        <v>63856</v>
      </c>
      <c r="S184" s="11">
        <f>IFERROR(VLOOKUP(I184, iterations_gpu[[Instance]:[cuPDLP]], 2, FALSE), "")</f>
        <v>38043</v>
      </c>
      <c r="T184" s="11">
        <f>IFERROR(VLOOKUP(I184, iterations_gpu_matrix[[Instance]:[cuPDLP]], 2, FALSE), "")</f>
        <v>83776</v>
      </c>
      <c r="U184" s="7">
        <f t="shared" si="31"/>
        <v>0.4042376597344024</v>
      </c>
      <c r="V184" s="7">
        <f t="shared" si="32"/>
        <v>-0.31195189175645199</v>
      </c>
      <c r="W184" s="5" t="b">
        <f t="shared" si="33"/>
        <v>1</v>
      </c>
      <c r="AF184">
        <f t="shared" si="24"/>
        <v>458.96023416519165</v>
      </c>
      <c r="AG184">
        <f t="shared" si="25"/>
        <v>467.88333106040955</v>
      </c>
      <c r="AH184">
        <f t="shared" si="34"/>
        <v>288.1624448299408</v>
      </c>
      <c r="AI184">
        <f t="shared" si="35"/>
        <v>610.00436592102051</v>
      </c>
      <c r="AK184">
        <v>186.17602515220642</v>
      </c>
      <c r="AL184">
        <v>188.83507990837097</v>
      </c>
      <c r="AM184">
        <v>136.51278400421143</v>
      </c>
    </row>
    <row r="185" spans="1:39" x14ac:dyDescent="0.45">
      <c r="A185" s="1" t="s">
        <v>185</v>
      </c>
      <c r="B185">
        <v>5.0915939807891846</v>
      </c>
      <c r="C185">
        <v>5.0871360301971436</v>
      </c>
      <c r="D185">
        <v>278.1624448299408</v>
      </c>
      <c r="E185">
        <f t="shared" si="26"/>
        <v>-53.631701954134662</v>
      </c>
      <c r="I185" s="1" t="str">
        <v>neos-848589</v>
      </c>
      <c r="J185" s="5">
        <v>15.54083514213562</v>
      </c>
      <c r="K185" s="5">
        <v>15.173067808151245</v>
      </c>
      <c r="L185" s="5">
        <v>38.917715072631836</v>
      </c>
      <c r="M185" s="5">
        <f>IFERROR(VLOOKUP(I185, instances_gpu_matrix[[Instance]:[cuPDLP]], 2, FALSE), "")</f>
        <v>15.579958915710449</v>
      </c>
      <c r="N185" s="7">
        <f t="shared" si="27"/>
        <v>2.3664579838907965E-2</v>
      </c>
      <c r="O185" s="7">
        <f t="shared" si="28"/>
        <v>-1.504222888711743</v>
      </c>
      <c r="P185" s="7">
        <f t="shared" si="29"/>
        <v>-1.5649206584132274</v>
      </c>
      <c r="Q185" s="7">
        <f t="shared" si="30"/>
        <v>-2.6816667051380003E-2</v>
      </c>
      <c r="R185" s="11">
        <f>IFERROR(VLOOKUP(I185, iterations_cuPDLP_new[[Instance]:[cuPDLP]], 2, FALSE), "")</f>
        <v>2852</v>
      </c>
      <c r="S185" s="11">
        <f>IFERROR(VLOOKUP(I185, iterations_gpu[[Instance]:[cuPDLP]], 2, FALSE), "")</f>
        <v>9123</v>
      </c>
      <c r="T185" s="11">
        <f>IFERROR(VLOOKUP(I185, iterations_gpu_matrix[[Instance]:[cuPDLP]], 2, FALSE), "")</f>
        <v>2950</v>
      </c>
      <c r="U185" s="7">
        <f t="shared" si="31"/>
        <v>-2.1988078541374474</v>
      </c>
      <c r="V185" s="7">
        <f t="shared" si="32"/>
        <v>-3.4361851332398316E-2</v>
      </c>
      <c r="W185" s="5" t="b">
        <f t="shared" si="33"/>
        <v>1</v>
      </c>
      <c r="AF185">
        <f t="shared" si="24"/>
        <v>25.54083514213562</v>
      </c>
      <c r="AG185">
        <f t="shared" si="25"/>
        <v>25.173067808151245</v>
      </c>
      <c r="AH185">
        <f t="shared" si="34"/>
        <v>48.917715072631836</v>
      </c>
      <c r="AI185">
        <f t="shared" si="35"/>
        <v>25.579958915710449</v>
      </c>
      <c r="AK185">
        <v>37.883903026580811</v>
      </c>
      <c r="AL185">
        <v>37.814985036849976</v>
      </c>
      <c r="AM185">
        <v>33.985761165618896</v>
      </c>
    </row>
    <row r="186" spans="1:39" x14ac:dyDescent="0.45">
      <c r="A186" s="1" t="s">
        <v>186</v>
      </c>
      <c r="B186">
        <v>600.00310802459717</v>
      </c>
      <c r="C186">
        <v>600.00068402290344</v>
      </c>
      <c r="D186">
        <v>38.917715072631836</v>
      </c>
      <c r="E186">
        <f t="shared" si="26"/>
        <v>0.93513747753613907</v>
      </c>
      <c r="I186" s="1" t="str">
        <v>neos-860300</v>
      </c>
      <c r="J186" s="5">
        <v>152.73099279403687</v>
      </c>
      <c r="K186" s="5">
        <v>153.36179399490356</v>
      </c>
      <c r="L186" s="5">
        <v>158.83134794235229</v>
      </c>
      <c r="M186" s="5">
        <f>IFERROR(VLOOKUP(I186, instances_gpu_matrix[[Instance]:[cuPDLP]], 2, FALSE), "")</f>
        <v>221.89239597320557</v>
      </c>
      <c r="N186" s="7">
        <f t="shared" si="27"/>
        <v>-4.1301453577097932E-3</v>
      </c>
      <c r="O186" s="7">
        <f t="shared" si="28"/>
        <v>-3.9941828680063476E-2</v>
      </c>
      <c r="P186" s="7">
        <f t="shared" si="29"/>
        <v>-3.5664384231384849E-2</v>
      </c>
      <c r="Q186" s="7">
        <f t="shared" si="30"/>
        <v>-0.44685576631021529</v>
      </c>
      <c r="R186" s="11">
        <f>IFERROR(VLOOKUP(I186, iterations_cuPDLP_new[[Instance]:[cuPDLP]], 2, FALSE), "")</f>
        <v>20987</v>
      </c>
      <c r="S186" s="11">
        <f>IFERROR(VLOOKUP(I186, iterations_gpu[[Instance]:[cuPDLP]], 2, FALSE), "")</f>
        <v>20274</v>
      </c>
      <c r="T186" s="11">
        <f>IFERROR(VLOOKUP(I186, iterations_gpu_matrix[[Instance]:[cuPDLP]], 2, FALSE), "")</f>
        <v>30125</v>
      </c>
      <c r="U186" s="7">
        <f t="shared" si="31"/>
        <v>3.3973412112259974E-2</v>
      </c>
      <c r="V186" s="7">
        <f t="shared" si="32"/>
        <v>-0.4354123981512365</v>
      </c>
      <c r="W186" s="5" t="b">
        <f t="shared" si="33"/>
        <v>1</v>
      </c>
      <c r="AF186">
        <f t="shared" si="24"/>
        <v>162.73099279403687</v>
      </c>
      <c r="AG186">
        <f t="shared" si="25"/>
        <v>163.36179399490356</v>
      </c>
      <c r="AH186">
        <f t="shared" si="34"/>
        <v>168.83134794235229</v>
      </c>
      <c r="AI186">
        <f t="shared" si="35"/>
        <v>231.89239597320557</v>
      </c>
      <c r="AK186">
        <v>49.901592016220093</v>
      </c>
      <c r="AL186">
        <v>47.918842077255249</v>
      </c>
      <c r="AM186">
        <v>36.147140026092529</v>
      </c>
    </row>
    <row r="187" spans="1:39" x14ac:dyDescent="0.45">
      <c r="A187" s="1" t="s">
        <v>187</v>
      </c>
      <c r="B187">
        <v>179.89591312408447</v>
      </c>
      <c r="C187">
        <v>180.33240795135498</v>
      </c>
      <c r="D187">
        <v>158.83134794235229</v>
      </c>
      <c r="E187">
        <f t="shared" si="26"/>
        <v>0.11709307241017057</v>
      </c>
      <c r="I187" s="1" t="str">
        <v>neos-872648</v>
      </c>
      <c r="J187" s="5">
        <v>239.25792384147644</v>
      </c>
      <c r="K187" s="5">
        <v>241.91369915008545</v>
      </c>
      <c r="L187" s="5">
        <v>89.820177793502808</v>
      </c>
      <c r="M187" s="5">
        <f>IFERROR(VLOOKUP(I187, instances_gpu_matrix[[Instance]:[cuPDLP]], 2, FALSE), "")</f>
        <v>98.763772964477539</v>
      </c>
      <c r="N187" s="7">
        <f t="shared" si="27"/>
        <v>-1.1100051634522368E-2</v>
      </c>
      <c r="O187" s="7">
        <f t="shared" si="28"/>
        <v>0.62458849282243889</v>
      </c>
      <c r="P187" s="7">
        <f t="shared" si="29"/>
        <v>0.62870983284920312</v>
      </c>
      <c r="Q187" s="7">
        <f t="shared" si="30"/>
        <v>0.59173964388348421</v>
      </c>
      <c r="R187" s="11">
        <f>IFERROR(VLOOKUP(I187, iterations_cuPDLP_new[[Instance]:[cuPDLP]], 2, FALSE), "")</f>
        <v>42511</v>
      </c>
      <c r="S187" s="11">
        <f>IFERROR(VLOOKUP(I187, iterations_gpu[[Instance]:[cuPDLP]], 2, FALSE), "")</f>
        <v>14930</v>
      </c>
      <c r="T187" s="11">
        <f>IFERROR(VLOOKUP(I187, iterations_gpu_matrix[[Instance]:[cuPDLP]], 2, FALSE), "")</f>
        <v>17066</v>
      </c>
      <c r="U187" s="7">
        <f t="shared" si="31"/>
        <v>0.64879678200936231</v>
      </c>
      <c r="V187" s="7">
        <f t="shared" si="32"/>
        <v>0.59855096328009216</v>
      </c>
      <c r="W187" s="5" t="b">
        <f t="shared" si="33"/>
        <v>1</v>
      </c>
      <c r="AF187">
        <f t="shared" si="24"/>
        <v>249.25792384147644</v>
      </c>
      <c r="AG187">
        <f t="shared" si="25"/>
        <v>251.91369915008545</v>
      </c>
      <c r="AH187">
        <f t="shared" si="34"/>
        <v>99.820177793502808</v>
      </c>
      <c r="AI187">
        <f t="shared" si="35"/>
        <v>108.76377296447754</v>
      </c>
      <c r="AK187">
        <v>123.87677717208862</v>
      </c>
      <c r="AL187">
        <v>125.37392807006836</v>
      </c>
      <c r="AM187">
        <v>133.76896405220032</v>
      </c>
    </row>
    <row r="188" spans="1:39" x14ac:dyDescent="0.45">
      <c r="A188" s="1" t="s">
        <v>188</v>
      </c>
      <c r="B188">
        <v>529.96276307106018</v>
      </c>
      <c r="C188">
        <v>530.26072812080383</v>
      </c>
      <c r="D188">
        <v>89.820177793502808</v>
      </c>
      <c r="E188">
        <f t="shared" si="26"/>
        <v>0.83051605876419043</v>
      </c>
      <c r="I188" s="1" t="str">
        <v>neos-873061</v>
      </c>
      <c r="J188" s="5">
        <v>211.89518690109253</v>
      </c>
      <c r="K188" s="5">
        <v>211.47857904434204</v>
      </c>
      <c r="L188" s="5">
        <v>107.85950708389282</v>
      </c>
      <c r="M188" s="5">
        <f>IFERROR(VLOOKUP(I188, instances_gpu_matrix[[Instance]:[cuPDLP]], 2, FALSE), "")</f>
        <v>90.354081153869629</v>
      </c>
      <c r="N188" s="7">
        <f t="shared" si="27"/>
        <v>1.9661034440812976E-3</v>
      </c>
      <c r="O188" s="7">
        <f t="shared" si="28"/>
        <v>0.49097707852024502</v>
      </c>
      <c r="P188" s="7">
        <f t="shared" si="29"/>
        <v>0.48997431526491747</v>
      </c>
      <c r="Q188" s="7">
        <f t="shared" si="30"/>
        <v>0.57275067024672732</v>
      </c>
      <c r="R188" s="11">
        <f>IFERROR(VLOOKUP(I188, iterations_cuPDLP_new[[Instance]:[cuPDLP]], 2, FALSE), "")</f>
        <v>37299</v>
      </c>
      <c r="S188" s="11">
        <f>IFERROR(VLOOKUP(I188, iterations_gpu[[Instance]:[cuPDLP]], 2, FALSE), "")</f>
        <v>18339</v>
      </c>
      <c r="T188" s="11">
        <f>IFERROR(VLOOKUP(I188, iterations_gpu_matrix[[Instance]:[cuPDLP]], 2, FALSE), "")</f>
        <v>15767</v>
      </c>
      <c r="U188" s="7">
        <f t="shared" si="31"/>
        <v>0.50832461996300171</v>
      </c>
      <c r="V188" s="7">
        <f t="shared" si="32"/>
        <v>0.57728089224912194</v>
      </c>
      <c r="W188" s="5" t="b">
        <f t="shared" si="33"/>
        <v>1</v>
      </c>
      <c r="AF188">
        <f t="shared" si="24"/>
        <v>221.89518690109253</v>
      </c>
      <c r="AG188">
        <f t="shared" si="25"/>
        <v>221.47857904434204</v>
      </c>
      <c r="AH188">
        <f t="shared" si="34"/>
        <v>117.85950708389282</v>
      </c>
      <c r="AI188">
        <f t="shared" si="35"/>
        <v>100.35408115386963</v>
      </c>
      <c r="AK188">
        <v>284.00153589248657</v>
      </c>
      <c r="AL188">
        <v>286.70916390419006</v>
      </c>
      <c r="AM188">
        <v>259.8003568649292</v>
      </c>
    </row>
    <row r="189" spans="1:39" x14ac:dyDescent="0.45">
      <c r="A189" s="1" t="s">
        <v>189</v>
      </c>
      <c r="B189">
        <v>1.1689801216125488</v>
      </c>
      <c r="C189">
        <v>1.1918668746948242</v>
      </c>
      <c r="D189">
        <v>107.85950708389282</v>
      </c>
      <c r="E189">
        <f t="shared" si="26"/>
        <v>-91.268042107598973</v>
      </c>
      <c r="I189" s="1" t="str">
        <v>neos-885086</v>
      </c>
      <c r="J189" s="5">
        <v>1.9725058078765869</v>
      </c>
      <c r="K189" s="5">
        <v>1.9590661525726318</v>
      </c>
      <c r="L189" s="5">
        <v>2.2122769355773926</v>
      </c>
      <c r="M189" s="5">
        <f>IFERROR(VLOOKUP(I189, instances_gpu_matrix[[Instance]:[cuPDLP]], 2, FALSE), "")</f>
        <v>2.908344030380249</v>
      </c>
      <c r="N189" s="7">
        <f t="shared" si="27"/>
        <v>6.8134934002668105E-3</v>
      </c>
      <c r="O189" s="7">
        <f t="shared" si="28"/>
        <v>-0.12155661430417818</v>
      </c>
      <c r="P189" s="7">
        <f t="shared" si="29"/>
        <v>-0.12925075688344986</v>
      </c>
      <c r="Q189" s="7">
        <f t="shared" si="30"/>
        <v>-0.48455631605958388</v>
      </c>
      <c r="R189" s="11">
        <f>IFERROR(VLOOKUP(I189, iterations_cuPDLP_new[[Instance]:[cuPDLP]], 2, FALSE), "")</f>
        <v>397</v>
      </c>
      <c r="S189" s="11">
        <f>IFERROR(VLOOKUP(I189, iterations_gpu[[Instance]:[cuPDLP]], 2, FALSE), "")</f>
        <v>310</v>
      </c>
      <c r="T189" s="11">
        <f>IFERROR(VLOOKUP(I189, iterations_gpu_matrix[[Instance]:[cuPDLP]], 2, FALSE), "")</f>
        <v>414</v>
      </c>
      <c r="U189" s="7" t="str">
        <f t="shared" si="31"/>
        <v/>
      </c>
      <c r="V189" s="7" t="str">
        <f t="shared" si="32"/>
        <v/>
      </c>
      <c r="W189" s="5" t="b">
        <f t="shared" si="33"/>
        <v>1</v>
      </c>
      <c r="AF189">
        <f t="shared" si="24"/>
        <v>11.972505807876587</v>
      </c>
      <c r="AG189">
        <f t="shared" si="25"/>
        <v>11.959066152572632</v>
      </c>
      <c r="AH189">
        <f t="shared" si="34"/>
        <v>12.212276935577393</v>
      </c>
      <c r="AI189">
        <f t="shared" si="35"/>
        <v>12.908344030380249</v>
      </c>
      <c r="AK189">
        <v>91.590102195739746</v>
      </c>
      <c r="AL189">
        <v>89.435075998306274</v>
      </c>
      <c r="AM189">
        <v>54.132539987564087</v>
      </c>
    </row>
    <row r="190" spans="1:39" x14ac:dyDescent="0.45">
      <c r="A190" s="1" t="s">
        <v>190</v>
      </c>
      <c r="B190">
        <v>2.652763843536377</v>
      </c>
      <c r="C190">
        <v>2.7135660648345947</v>
      </c>
      <c r="D190">
        <v>2.2122769355773926</v>
      </c>
      <c r="E190">
        <f t="shared" si="26"/>
        <v>0.16604829300288373</v>
      </c>
      <c r="I190" s="1" t="str">
        <v>neos-885524</v>
      </c>
      <c r="J190" s="5">
        <v>0.29253005981445313</v>
      </c>
      <c r="K190" s="5">
        <v>0.30128002166748047</v>
      </c>
      <c r="L190" s="5">
        <v>1.6059439182281494</v>
      </c>
      <c r="M190" s="5">
        <f>IFERROR(VLOOKUP(I190, instances_gpu_matrix[[Instance]:[cuPDLP]], 2, FALSE), "")</f>
        <v>1.1291639804840088</v>
      </c>
      <c r="N190" s="7">
        <f t="shared" si="27"/>
        <v>-2.9911325552585251E-2</v>
      </c>
      <c r="O190" s="7">
        <f t="shared" si="28"/>
        <v>-4.4898423746495402</v>
      </c>
      <c r="P190" s="7">
        <f t="shared" si="29"/>
        <v>-4.3304029564914615</v>
      </c>
      <c r="Q190" s="7">
        <f t="shared" si="30"/>
        <v>-2.7478886725859804</v>
      </c>
      <c r="R190" s="11">
        <f>IFERROR(VLOOKUP(I190, iterations_cuPDLP_new[[Instance]:[cuPDLP]], 2, FALSE), "")</f>
        <v>64</v>
      </c>
      <c r="S190" s="11">
        <f>IFERROR(VLOOKUP(I190, iterations_gpu[[Instance]:[cuPDLP]], 2, FALSE), "")</f>
        <v>118</v>
      </c>
      <c r="T190" s="11">
        <f>IFERROR(VLOOKUP(I190, iterations_gpu_matrix[[Instance]:[cuPDLP]], 2, FALSE), "")</f>
        <v>53</v>
      </c>
      <c r="U190" s="7" t="str">
        <f t="shared" si="31"/>
        <v/>
      </c>
      <c r="V190" s="7" t="str">
        <f t="shared" si="32"/>
        <v/>
      </c>
      <c r="W190" s="5" t="b">
        <f t="shared" si="33"/>
        <v>1</v>
      </c>
      <c r="AF190">
        <f t="shared" si="24"/>
        <v>10.292530059814453</v>
      </c>
      <c r="AG190">
        <f t="shared" si="25"/>
        <v>10.30128002166748</v>
      </c>
      <c r="AH190">
        <f t="shared" si="34"/>
        <v>11.605943918228149</v>
      </c>
      <c r="AI190">
        <f t="shared" si="35"/>
        <v>11.129163980484009</v>
      </c>
      <c r="AK190">
        <v>58.766441106796265</v>
      </c>
      <c r="AL190">
        <v>59.236809968948364</v>
      </c>
      <c r="AM190">
        <v>54.826038837432861</v>
      </c>
    </row>
    <row r="191" spans="1:39" x14ac:dyDescent="0.45">
      <c r="A191" s="1" t="s">
        <v>191</v>
      </c>
      <c r="B191">
        <v>2.0076169967651367</v>
      </c>
      <c r="C191">
        <v>2.0722122192382813</v>
      </c>
      <c r="D191">
        <v>1.6059439182281494</v>
      </c>
      <c r="E191">
        <f t="shared" si="26"/>
        <v>0.20007455564691928</v>
      </c>
      <c r="I191" s="1" t="str">
        <v>neos-913984</v>
      </c>
      <c r="J191" s="5">
        <v>0.39894294738769531</v>
      </c>
      <c r="K191" s="5">
        <v>0.40085911750793457</v>
      </c>
      <c r="L191" s="5">
        <v>1.0284850597381592</v>
      </c>
      <c r="M191" s="5">
        <f>IFERROR(VLOOKUP(I191, instances_gpu_matrix[[Instance]:[cuPDLP]], 2, FALSE), "")</f>
        <v>1.2423050403594971</v>
      </c>
      <c r="N191" s="7">
        <f t="shared" si="27"/>
        <v>-4.8031181721257784E-3</v>
      </c>
      <c r="O191" s="7">
        <f t="shared" si="28"/>
        <v>-1.5780254206090045</v>
      </c>
      <c r="P191" s="7">
        <f t="shared" si="29"/>
        <v>-1.5657020504661503</v>
      </c>
      <c r="Q191" s="7">
        <f t="shared" si="30"/>
        <v>-2.0991063595676027</v>
      </c>
      <c r="R191" s="11">
        <f>IFERROR(VLOOKUP(I191, iterations_cuPDLP_new[[Instance]:[cuPDLP]], 2, FALSE), "")</f>
        <v>84</v>
      </c>
      <c r="S191" s="11">
        <f>IFERROR(VLOOKUP(I191, iterations_gpu[[Instance]:[cuPDLP]], 2, FALSE), "")</f>
        <v>46</v>
      </c>
      <c r="T191" s="11">
        <f>IFERROR(VLOOKUP(I191, iterations_gpu_matrix[[Instance]:[cuPDLP]], 2, FALSE), "")</f>
        <v>43</v>
      </c>
      <c r="U191" s="7" t="str">
        <f t="shared" si="31"/>
        <v/>
      </c>
      <c r="V191" s="7" t="str">
        <f t="shared" si="32"/>
        <v/>
      </c>
      <c r="W191" s="5" t="b">
        <f t="shared" si="33"/>
        <v>1</v>
      </c>
      <c r="AF191">
        <f t="shared" si="24"/>
        <v>10.398942947387695</v>
      </c>
      <c r="AG191">
        <f t="shared" si="25"/>
        <v>10.400859117507935</v>
      </c>
      <c r="AH191">
        <f t="shared" si="34"/>
        <v>11.028485059738159</v>
      </c>
      <c r="AI191">
        <f t="shared" si="35"/>
        <v>11.242305040359497</v>
      </c>
      <c r="AK191">
        <v>33.839616060256958</v>
      </c>
      <c r="AL191">
        <v>34.327174186706543</v>
      </c>
      <c r="AM191">
        <v>41.149882078170776</v>
      </c>
    </row>
    <row r="192" spans="1:39" x14ac:dyDescent="0.45">
      <c r="A192" s="1" t="s">
        <v>192</v>
      </c>
      <c r="B192">
        <v>1.8367519378662109</v>
      </c>
      <c r="C192">
        <v>1.8124990463256836</v>
      </c>
      <c r="D192">
        <v>1.0284850597381592</v>
      </c>
      <c r="E192">
        <f t="shared" si="26"/>
        <v>0.44005228004116359</v>
      </c>
      <c r="I192" s="1" t="str">
        <v>neos-932721</v>
      </c>
      <c r="J192" s="5">
        <v>2.4550361633300781</v>
      </c>
      <c r="K192" s="5">
        <v>2.4846079349517822</v>
      </c>
      <c r="L192" s="5">
        <v>3.823505163192749</v>
      </c>
      <c r="M192" s="5">
        <f>IFERROR(VLOOKUP(I192, instances_gpu_matrix[[Instance]:[cuPDLP]], 2, FALSE), "")</f>
        <v>2.835468053817749</v>
      </c>
      <c r="N192" s="7">
        <f t="shared" si="27"/>
        <v>-1.2045350721674154E-2</v>
      </c>
      <c r="O192" s="7">
        <f t="shared" si="28"/>
        <v>-0.55741297024579961</v>
      </c>
      <c r="P192" s="7">
        <f t="shared" si="29"/>
        <v>-0.53887666114491029</v>
      </c>
      <c r="Q192" s="7">
        <f t="shared" si="30"/>
        <v>-0.14121347433947393</v>
      </c>
      <c r="R192" s="11">
        <f>IFERROR(VLOOKUP(I192, iterations_cuPDLP_new[[Instance]:[cuPDLP]], 2, FALSE), "")</f>
        <v>573</v>
      </c>
      <c r="S192" s="11">
        <f>IFERROR(VLOOKUP(I192, iterations_gpu[[Instance]:[cuPDLP]], 2, FALSE), "")</f>
        <v>533</v>
      </c>
      <c r="T192" s="11">
        <f>IFERROR(VLOOKUP(I192, iterations_gpu_matrix[[Instance]:[cuPDLP]], 2, FALSE), "")</f>
        <v>385</v>
      </c>
      <c r="U192" s="7" t="str">
        <f t="shared" si="31"/>
        <v/>
      </c>
      <c r="V192" s="7" t="str">
        <f t="shared" si="32"/>
        <v/>
      </c>
      <c r="W192" s="5" t="b">
        <f t="shared" si="33"/>
        <v>1</v>
      </c>
      <c r="AF192">
        <f t="shared" si="24"/>
        <v>12.455036163330078</v>
      </c>
      <c r="AG192">
        <f t="shared" si="25"/>
        <v>12.484607934951782</v>
      </c>
      <c r="AH192">
        <f t="shared" si="34"/>
        <v>13.823505163192749</v>
      </c>
      <c r="AI192">
        <f t="shared" si="35"/>
        <v>12.835468053817749</v>
      </c>
      <c r="AK192">
        <v>558.46208000183105</v>
      </c>
      <c r="AL192">
        <v>564.48125505447388</v>
      </c>
      <c r="AM192">
        <v>610.13513398170471</v>
      </c>
    </row>
    <row r="193" spans="1:39" x14ac:dyDescent="0.45">
      <c r="A193" s="1" t="s">
        <v>193</v>
      </c>
      <c r="B193">
        <v>1.9670219421386719</v>
      </c>
      <c r="C193">
        <v>1.9833049774169922</v>
      </c>
      <c r="D193">
        <v>3.823505163192749</v>
      </c>
      <c r="E193">
        <f t="shared" si="26"/>
        <v>-0.94380402235655292</v>
      </c>
      <c r="I193" s="1" t="str">
        <v>neos-933638</v>
      </c>
      <c r="J193" s="5">
        <v>3.2120249271392822</v>
      </c>
      <c r="K193" s="5">
        <v>3.3702480792999268</v>
      </c>
      <c r="L193" s="5">
        <v>3.9512968063354492</v>
      </c>
      <c r="M193" s="5">
        <f>IFERROR(VLOOKUP(I193, instances_gpu_matrix[[Instance]:[cuPDLP]], 2, FALSE), "")</f>
        <v>4.4126341342926025</v>
      </c>
      <c r="N193" s="7">
        <f t="shared" si="27"/>
        <v>-4.9259627726974842E-2</v>
      </c>
      <c r="O193" s="7">
        <f t="shared" si="28"/>
        <v>-0.23015757846393267</v>
      </c>
      <c r="P193" s="7">
        <f t="shared" si="29"/>
        <v>-0.17240532843986334</v>
      </c>
      <c r="Q193" s="7">
        <f t="shared" si="30"/>
        <v>-0.30929060130469738</v>
      </c>
      <c r="R193" s="11">
        <f>IFERROR(VLOOKUP(I193, iterations_cuPDLP_new[[Instance]:[cuPDLP]], 2, FALSE), "")</f>
        <v>638</v>
      </c>
      <c r="S193" s="11">
        <f>IFERROR(VLOOKUP(I193, iterations_gpu[[Instance]:[cuPDLP]], 2, FALSE), "")</f>
        <v>545</v>
      </c>
      <c r="T193" s="11">
        <f>IFERROR(VLOOKUP(I193, iterations_gpu_matrix[[Instance]:[cuPDLP]], 2, FALSE), "")</f>
        <v>619</v>
      </c>
      <c r="U193" s="7" t="str">
        <f t="shared" si="31"/>
        <v/>
      </c>
      <c r="V193" s="7" t="str">
        <f t="shared" si="32"/>
        <v/>
      </c>
      <c r="W193" s="5" t="b">
        <f t="shared" si="33"/>
        <v>1</v>
      </c>
      <c r="AF193">
        <f t="shared" si="24"/>
        <v>13.212024927139282</v>
      </c>
      <c r="AG193">
        <f t="shared" si="25"/>
        <v>13.370248079299927</v>
      </c>
      <c r="AH193">
        <f t="shared" si="34"/>
        <v>13.951296806335449</v>
      </c>
      <c r="AI193">
        <f t="shared" si="35"/>
        <v>14.412634134292603</v>
      </c>
      <c r="AK193">
        <v>584.76153302192688</v>
      </c>
      <c r="AL193">
        <v>584.35311508178711</v>
      </c>
      <c r="AM193">
        <v>610.00072193145752</v>
      </c>
    </row>
    <row r="194" spans="1:39" x14ac:dyDescent="0.45">
      <c r="A194" s="1" t="s">
        <v>194</v>
      </c>
      <c r="B194">
        <v>1.0186259746551514</v>
      </c>
      <c r="C194">
        <v>1.0384001731872559</v>
      </c>
      <c r="D194">
        <v>3.9512968063354492</v>
      </c>
      <c r="E194">
        <f t="shared" si="26"/>
        <v>-2.8790457976227564</v>
      </c>
      <c r="I194" s="1" t="str">
        <v>neos-933966</v>
      </c>
      <c r="J194" s="5">
        <v>2.1087591648101807</v>
      </c>
      <c r="K194" s="5">
        <v>2.1203629970550537</v>
      </c>
      <c r="L194" s="5">
        <v>2.8521089553833008</v>
      </c>
      <c r="M194" s="5">
        <f>IFERROR(VLOOKUP(I194, instances_gpu_matrix[[Instance]:[cuPDLP]], 2, FALSE), "")</f>
        <v>2.7999258041381836</v>
      </c>
      <c r="N194" s="7">
        <f t="shared" si="27"/>
        <v>-5.5026825436073745E-3</v>
      </c>
      <c r="O194" s="7">
        <f t="shared" si="28"/>
        <v>-0.3525057782689151</v>
      </c>
      <c r="P194" s="7">
        <f t="shared" si="29"/>
        <v>-0.34510409743263776</v>
      </c>
      <c r="Q194" s="7">
        <f t="shared" si="30"/>
        <v>-0.3204936173791782</v>
      </c>
      <c r="R194" s="11">
        <f>IFERROR(VLOOKUP(I194, iterations_cuPDLP_new[[Instance]:[cuPDLP]], 2, FALSE), "")</f>
        <v>421</v>
      </c>
      <c r="S194" s="11">
        <f>IFERROR(VLOOKUP(I194, iterations_gpu[[Instance]:[cuPDLP]], 2, FALSE), "")</f>
        <v>344</v>
      </c>
      <c r="T194" s="11">
        <f>IFERROR(VLOOKUP(I194, iterations_gpu_matrix[[Instance]:[cuPDLP]], 2, FALSE), "")</f>
        <v>328</v>
      </c>
      <c r="U194" s="7" t="str">
        <f t="shared" si="31"/>
        <v/>
      </c>
      <c r="V194" s="7" t="str">
        <f t="shared" si="32"/>
        <v/>
      </c>
      <c r="W194" s="5" t="b">
        <f t="shared" si="33"/>
        <v>1</v>
      </c>
      <c r="AF194">
        <f t="shared" si="24"/>
        <v>12.108759164810181</v>
      </c>
      <c r="AG194">
        <f t="shared" si="25"/>
        <v>12.120362997055054</v>
      </c>
      <c r="AH194">
        <f t="shared" si="34"/>
        <v>12.852108955383301</v>
      </c>
      <c r="AI194">
        <f t="shared" si="35"/>
        <v>12.799925804138184</v>
      </c>
      <c r="AK194">
        <v>534.27828097343445</v>
      </c>
      <c r="AL194">
        <v>529.03266096115112</v>
      </c>
      <c r="AM194">
        <v>108.21087598800659</v>
      </c>
    </row>
    <row r="195" spans="1:39" x14ac:dyDescent="0.45">
      <c r="A195" s="1" t="s">
        <v>195</v>
      </c>
      <c r="B195">
        <v>25.196277856826782</v>
      </c>
      <c r="C195">
        <v>25.397213935852051</v>
      </c>
      <c r="D195">
        <v>2.8521089553833008</v>
      </c>
      <c r="E195">
        <f t="shared" si="26"/>
        <v>0.88680435373867972</v>
      </c>
      <c r="I195" s="1" t="str">
        <v>neos-941313</v>
      </c>
      <c r="J195" s="5">
        <v>54.128787994384766</v>
      </c>
      <c r="K195" s="5">
        <v>55.882821083068848</v>
      </c>
      <c r="L195" s="5">
        <v>55.885733842849731</v>
      </c>
      <c r="M195" s="5">
        <f>IFERROR(VLOOKUP(I195, instances_gpu_matrix[[Instance]:[cuPDLP]], 2, FALSE), "")</f>
        <v>54.063320159912109</v>
      </c>
      <c r="N195" s="7">
        <f t="shared" si="27"/>
        <v>-3.240480996666769E-2</v>
      </c>
      <c r="O195" s="7">
        <f t="shared" si="28"/>
        <v>-3.2458621623806333E-2</v>
      </c>
      <c r="P195" s="7">
        <f t="shared" si="29"/>
        <v>-5.2122633117501744E-5</v>
      </c>
      <c r="Q195" s="7">
        <f t="shared" si="30"/>
        <v>3.2559217446307541E-2</v>
      </c>
      <c r="R195" s="11">
        <f>IFERROR(VLOOKUP(I195, iterations_cuPDLP_new[[Instance]:[cuPDLP]], 2, FALSE), "")</f>
        <v>9114</v>
      </c>
      <c r="S195" s="11">
        <f>IFERROR(VLOOKUP(I195, iterations_gpu[[Instance]:[cuPDLP]], 2, FALSE), "")</f>
        <v>9114</v>
      </c>
      <c r="T195" s="11">
        <f>IFERROR(VLOOKUP(I195, iterations_gpu_matrix[[Instance]:[cuPDLP]], 2, FALSE), "")</f>
        <v>9114</v>
      </c>
      <c r="U195" s="7">
        <f t="shared" si="31"/>
        <v>0</v>
      </c>
      <c r="V195" s="7">
        <f t="shared" si="32"/>
        <v>0</v>
      </c>
      <c r="W195" s="5" t="b">
        <f t="shared" si="33"/>
        <v>1</v>
      </c>
      <c r="AF195">
        <f t="shared" ref="AF195:AF258" si="36">IF(AND(J195&lt;600, K195&lt;600),J195,-9)+$AE$2</f>
        <v>64.128787994384766</v>
      </c>
      <c r="AG195">
        <f t="shared" ref="AG195:AG258" si="37">IF(AND(J195&lt;600, K195&lt;600),K195,-9)+$AE$2</f>
        <v>65.882821083068848</v>
      </c>
      <c r="AH195">
        <f t="shared" si="34"/>
        <v>65.885733842849731</v>
      </c>
      <c r="AI195">
        <f t="shared" si="35"/>
        <v>64.063320159912109</v>
      </c>
      <c r="AK195">
        <v>181.47582292556763</v>
      </c>
      <c r="AL195">
        <v>179.62386202812195</v>
      </c>
      <c r="AM195">
        <v>191.34421014785767</v>
      </c>
    </row>
    <row r="196" spans="1:39" x14ac:dyDescent="0.45">
      <c r="A196" s="1" t="s">
        <v>196</v>
      </c>
      <c r="B196">
        <v>24.095355987548828</v>
      </c>
      <c r="C196">
        <v>24.187726020812988</v>
      </c>
      <c r="D196">
        <v>55.885733842849731</v>
      </c>
      <c r="E196">
        <f t="shared" ref="E196:E259" si="38">(B196-D196)/B196</f>
        <v>-1.3193570525261566</v>
      </c>
      <c r="I196" s="1" t="str">
        <v>neos-948346</v>
      </c>
      <c r="J196" s="5">
        <v>6.985105037689209</v>
      </c>
      <c r="K196" s="5">
        <v>7.184736967086792</v>
      </c>
      <c r="L196" s="5">
        <v>3.0285120010375977</v>
      </c>
      <c r="M196" s="5">
        <f>IFERROR(VLOOKUP(I196, instances_gpu_matrix[[Instance]:[cuPDLP]], 2, FALSE), "")</f>
        <v>3.3821899890899658</v>
      </c>
      <c r="N196" s="7">
        <f t="shared" ref="N196:N259" si="39">IF(AND($J196&lt;600, K196&lt;600),($J196-K196)/$J196, 0)</f>
        <v>-2.857966033730892E-2</v>
      </c>
      <c r="O196" s="7">
        <f t="shared" ref="O196:O259" si="40">IF(AND($J196&lt;600, L196&lt;600),($J196-L196)/$J196, 0)</f>
        <v>0.56643286182572838</v>
      </c>
      <c r="P196" s="7">
        <f t="shared" ref="P196:P259" si="41">IF(NOT(AND($K196&gt;=600, L196&gt;=600)),($K196-L196)/$K196, 0)</f>
        <v>0.57847976691266767</v>
      </c>
      <c r="Q196" s="7">
        <f t="shared" ref="Q196:Q259" si="42">IF(ISNUMBER(M196), IF(OR($K196&lt;600, M196&lt;600),($K196-M196)/$K196, 0), "")</f>
        <v>0.52925347099222364</v>
      </c>
      <c r="R196" s="11">
        <f>IFERROR(VLOOKUP(I196, iterations_cuPDLP_new[[Instance]:[cuPDLP]], 2, FALSE), "")</f>
        <v>1270</v>
      </c>
      <c r="S196" s="11">
        <f>IFERROR(VLOOKUP(I196, iterations_gpu[[Instance]:[cuPDLP]], 2, FALSE), "")</f>
        <v>404</v>
      </c>
      <c r="T196" s="11">
        <f>IFERROR(VLOOKUP(I196, iterations_gpu_matrix[[Instance]:[cuPDLP]], 2, FALSE), "")</f>
        <v>523</v>
      </c>
      <c r="U196" s="7">
        <f t="shared" ref="U196:U259" si="43">IF(AND(K196&gt;5,OR(K196&lt;=600,L196&lt;=600)),($R196-S196)/$R196,"")</f>
        <v>0.68188976377952759</v>
      </c>
      <c r="V196" s="7" t="str">
        <f t="shared" ref="V196:V259" si="44">IF(AND(L196&gt;5,OR(L196&lt;=600,M196&lt;=600)),($R196-T196)/$R196,"")</f>
        <v/>
      </c>
      <c r="W196" s="5" t="b">
        <f t="shared" ref="W196:W259" si="45">AND(K196&lt;=600)</f>
        <v>1</v>
      </c>
      <c r="AF196">
        <f t="shared" si="36"/>
        <v>16.985105037689209</v>
      </c>
      <c r="AG196">
        <f t="shared" si="37"/>
        <v>17.184736967086792</v>
      </c>
      <c r="AH196">
        <f t="shared" ref="AH196:AH259" si="46">IF(AND(J196&lt;600, K196&lt;600),L196,-9)+$AE$2</f>
        <v>13.028512001037598</v>
      </c>
      <c r="AI196">
        <f t="shared" ref="AI196:AI259" si="47">IF(AND(K196&lt;600, L196&lt;600),M196,-9)+$AE$2</f>
        <v>13.382189989089966</v>
      </c>
      <c r="AK196">
        <v>140.83627390861511</v>
      </c>
      <c r="AL196">
        <v>140.69572997093201</v>
      </c>
      <c r="AM196">
        <v>235.08423018455505</v>
      </c>
    </row>
    <row r="197" spans="1:39" x14ac:dyDescent="0.45">
      <c r="A197" s="1" t="s">
        <v>197</v>
      </c>
      <c r="B197">
        <v>2.2195069789886475</v>
      </c>
      <c r="C197">
        <v>2.2068710327148438</v>
      </c>
      <c r="D197">
        <v>3.0285120010375977</v>
      </c>
      <c r="E197">
        <f t="shared" si="38"/>
        <v>-0.36449762479124342</v>
      </c>
      <c r="I197" s="1" t="str">
        <v>neos-950242</v>
      </c>
      <c r="J197" s="5">
        <v>4.8357357978820801</v>
      </c>
      <c r="K197" s="5">
        <v>3.5043108463287354</v>
      </c>
      <c r="L197" s="5">
        <v>2.6100800037384033</v>
      </c>
      <c r="M197" s="5">
        <f>IFERROR(VLOOKUP(I197, instances_gpu_matrix[[Instance]:[cuPDLP]], 2, FALSE), "")</f>
        <v>3.1451308727264404</v>
      </c>
      <c r="N197" s="7">
        <f t="shared" si="39"/>
        <v>0.27533037519057024</v>
      </c>
      <c r="O197" s="7">
        <f t="shared" si="40"/>
        <v>0.46025173565488275</v>
      </c>
      <c r="P197" s="7">
        <f t="shared" si="41"/>
        <v>0.25518022852543637</v>
      </c>
      <c r="Q197" s="7">
        <f t="shared" si="42"/>
        <v>0.1024966075651043</v>
      </c>
      <c r="R197" s="11">
        <f>IFERROR(VLOOKUP(I197, iterations_cuPDLP_new[[Instance]:[cuPDLP]], 2, FALSE), "")</f>
        <v>1352</v>
      </c>
      <c r="S197" s="11">
        <f>IFERROR(VLOOKUP(I197, iterations_gpu[[Instance]:[cuPDLP]], 2, FALSE), "")</f>
        <v>640</v>
      </c>
      <c r="T197" s="11">
        <f>IFERROR(VLOOKUP(I197, iterations_gpu_matrix[[Instance]:[cuPDLP]], 2, FALSE), "")</f>
        <v>718</v>
      </c>
      <c r="U197" s="7" t="str">
        <f t="shared" si="43"/>
        <v/>
      </c>
      <c r="V197" s="7" t="str">
        <f t="shared" si="44"/>
        <v/>
      </c>
      <c r="W197" s="5" t="b">
        <f t="shared" si="45"/>
        <v>1</v>
      </c>
      <c r="AF197">
        <f t="shared" si="36"/>
        <v>14.83573579788208</v>
      </c>
      <c r="AG197">
        <f t="shared" si="37"/>
        <v>13.504310846328735</v>
      </c>
      <c r="AH197">
        <f t="shared" si="46"/>
        <v>12.610080003738403</v>
      </c>
      <c r="AI197">
        <f t="shared" si="47"/>
        <v>13.14513087272644</v>
      </c>
      <c r="AK197">
        <v>263.78352904319763</v>
      </c>
      <c r="AL197">
        <v>268.38125205039978</v>
      </c>
      <c r="AM197">
        <v>192.5286819934845</v>
      </c>
    </row>
    <row r="198" spans="1:39" x14ac:dyDescent="0.45">
      <c r="A198" s="1" t="s">
        <v>198</v>
      </c>
      <c r="B198">
        <v>25.848640918731689</v>
      </c>
      <c r="C198">
        <v>27.491873979568481</v>
      </c>
      <c r="D198">
        <v>2.6100800037384033</v>
      </c>
      <c r="E198">
        <f t="shared" si="38"/>
        <v>0.89902447823293641</v>
      </c>
      <c r="I198" s="1" t="str">
        <v>neos-953928</v>
      </c>
      <c r="J198" s="5">
        <v>10.66264009475708</v>
      </c>
      <c r="K198" s="5">
        <v>10.962887048721313</v>
      </c>
      <c r="L198" s="5">
        <v>10.102054119110107</v>
      </c>
      <c r="M198" s="5">
        <f>IFERROR(VLOOKUP(I198, instances_gpu_matrix[[Instance]:[cuPDLP]], 2, FALSE), "")</f>
        <v>6.7845709323883057</v>
      </c>
      <c r="N198" s="7">
        <f t="shared" si="39"/>
        <v>-2.8158781624062098E-2</v>
      </c>
      <c r="O198" s="7">
        <f t="shared" si="40"/>
        <v>5.257478172995992E-2</v>
      </c>
      <c r="P198" s="7">
        <f t="shared" si="41"/>
        <v>7.8522466370901059E-2</v>
      </c>
      <c r="Q198" s="7">
        <f t="shared" si="42"/>
        <v>0.38113282548326149</v>
      </c>
      <c r="R198" s="11">
        <f>IFERROR(VLOOKUP(I198, iterations_cuPDLP_new[[Instance]:[cuPDLP]], 2, FALSE), "")</f>
        <v>1816</v>
      </c>
      <c r="S198" s="11">
        <f>IFERROR(VLOOKUP(I198, iterations_gpu[[Instance]:[cuPDLP]], 2, FALSE), "")</f>
        <v>1354</v>
      </c>
      <c r="T198" s="11">
        <f>IFERROR(VLOOKUP(I198, iterations_gpu_matrix[[Instance]:[cuPDLP]], 2, FALSE), "")</f>
        <v>752</v>
      </c>
      <c r="U198" s="7">
        <f t="shared" si="43"/>
        <v>0.25440528634361231</v>
      </c>
      <c r="V198" s="7">
        <f t="shared" si="44"/>
        <v>0.58590308370044053</v>
      </c>
      <c r="W198" s="5" t="b">
        <f t="shared" si="45"/>
        <v>1</v>
      </c>
      <c r="AF198">
        <f t="shared" si="36"/>
        <v>20.66264009475708</v>
      </c>
      <c r="AG198">
        <f t="shared" si="37"/>
        <v>20.962887048721313</v>
      </c>
      <c r="AH198">
        <f t="shared" si="46"/>
        <v>20.102054119110107</v>
      </c>
      <c r="AI198">
        <f t="shared" si="47"/>
        <v>16.784570932388306</v>
      </c>
      <c r="AK198">
        <v>13.42746901512146</v>
      </c>
      <c r="AL198">
        <v>13.424847841262817</v>
      </c>
      <c r="AM198">
        <v>14.71909499168396</v>
      </c>
    </row>
    <row r="199" spans="1:39" x14ac:dyDescent="0.45">
      <c r="A199" s="1" t="s">
        <v>199</v>
      </c>
      <c r="B199">
        <v>26.811048030853271</v>
      </c>
      <c r="C199">
        <v>26.791998863220215</v>
      </c>
      <c r="D199">
        <v>10.102054119110107</v>
      </c>
      <c r="E199">
        <f t="shared" si="38"/>
        <v>0.62321300877589736</v>
      </c>
      <c r="I199" s="1" t="str">
        <v>neos-956971</v>
      </c>
      <c r="J199" s="5">
        <v>1.9686989784240723</v>
      </c>
      <c r="K199" s="5">
        <v>1.9944300651550293</v>
      </c>
      <c r="L199" s="5">
        <v>2.7322561740875244</v>
      </c>
      <c r="M199" s="5">
        <f>IFERROR(VLOOKUP(I199, instances_gpu_matrix[[Instance]:[cuPDLP]], 2, FALSE), "")</f>
        <v>2.3353140354156494</v>
      </c>
      <c r="N199" s="7">
        <f t="shared" si="39"/>
        <v>-1.3070097060523981E-2</v>
      </c>
      <c r="O199" s="7">
        <f t="shared" si="40"/>
        <v>-0.38784862695193428</v>
      </c>
      <c r="P199" s="7">
        <f t="shared" si="41"/>
        <v>-0.36994333460127771</v>
      </c>
      <c r="Q199" s="7">
        <f t="shared" si="42"/>
        <v>-0.17091798615366482</v>
      </c>
      <c r="R199" s="11">
        <f>IFERROR(VLOOKUP(I199, iterations_cuPDLP_new[[Instance]:[cuPDLP]], 2, FALSE), "")</f>
        <v>423</v>
      </c>
      <c r="S199" s="11">
        <f>IFERROR(VLOOKUP(I199, iterations_gpu[[Instance]:[cuPDLP]], 2, FALSE), "")</f>
        <v>271</v>
      </c>
      <c r="T199" s="11">
        <f>IFERROR(VLOOKUP(I199, iterations_gpu_matrix[[Instance]:[cuPDLP]], 2, FALSE), "")</f>
        <v>244</v>
      </c>
      <c r="U199" s="7" t="str">
        <f t="shared" si="43"/>
        <v/>
      </c>
      <c r="V199" s="7" t="str">
        <f t="shared" si="44"/>
        <v/>
      </c>
      <c r="W199" s="5" t="b">
        <f t="shared" si="45"/>
        <v>1</v>
      </c>
      <c r="AF199">
        <f t="shared" si="36"/>
        <v>11.968698978424072</v>
      </c>
      <c r="AG199">
        <f t="shared" si="37"/>
        <v>11.994430065155029</v>
      </c>
      <c r="AH199">
        <f t="shared" si="46"/>
        <v>12.732256174087524</v>
      </c>
      <c r="AI199">
        <f t="shared" si="47"/>
        <v>12.335314035415649</v>
      </c>
      <c r="AK199">
        <v>37.482693910598755</v>
      </c>
      <c r="AL199">
        <v>37.8664870262146</v>
      </c>
      <c r="AM199">
        <v>42.606716156005859</v>
      </c>
    </row>
    <row r="200" spans="1:39" x14ac:dyDescent="0.45">
      <c r="A200" s="1" t="s">
        <v>200</v>
      </c>
      <c r="B200">
        <v>5.8425178527832031</v>
      </c>
      <c r="C200">
        <v>5.4853520393371582</v>
      </c>
      <c r="D200">
        <v>2.7322561740875244</v>
      </c>
      <c r="E200">
        <f t="shared" si="38"/>
        <v>0.53234953783051631</v>
      </c>
      <c r="I200" s="1" t="str">
        <v>neos-957143</v>
      </c>
      <c r="J200" s="5">
        <v>4.3240761756896973</v>
      </c>
      <c r="K200" s="5">
        <v>4.423043966293335</v>
      </c>
      <c r="L200" s="5">
        <v>3.3837878704071045</v>
      </c>
      <c r="M200" s="5">
        <f>IFERROR(VLOOKUP(I200, instances_gpu_matrix[[Instance]:[cuPDLP]], 2, FALSE), "")</f>
        <v>3.8548908233642578</v>
      </c>
      <c r="N200" s="7">
        <f t="shared" si="39"/>
        <v>-2.2887614968497214E-2</v>
      </c>
      <c r="O200" s="7">
        <f t="shared" si="40"/>
        <v>0.21745414906632982</v>
      </c>
      <c r="P200" s="7">
        <f t="shared" si="41"/>
        <v>0.23496399850557292</v>
      </c>
      <c r="Q200" s="7">
        <f t="shared" si="42"/>
        <v>0.12845297203889414</v>
      </c>
      <c r="R200" s="11">
        <f>IFERROR(VLOOKUP(I200, iterations_cuPDLP_new[[Instance]:[cuPDLP]], 2, FALSE), "")</f>
        <v>834</v>
      </c>
      <c r="S200" s="11">
        <f>IFERROR(VLOOKUP(I200, iterations_gpu[[Instance]:[cuPDLP]], 2, FALSE), "")</f>
        <v>401</v>
      </c>
      <c r="T200" s="11">
        <f>IFERROR(VLOOKUP(I200, iterations_gpu_matrix[[Instance]:[cuPDLP]], 2, FALSE), "")</f>
        <v>548</v>
      </c>
      <c r="U200" s="7" t="str">
        <f t="shared" si="43"/>
        <v/>
      </c>
      <c r="V200" s="7" t="str">
        <f t="shared" si="44"/>
        <v/>
      </c>
      <c r="W200" s="5" t="b">
        <f t="shared" si="45"/>
        <v>1</v>
      </c>
      <c r="AF200">
        <f t="shared" si="36"/>
        <v>14.324076175689697</v>
      </c>
      <c r="AG200">
        <f t="shared" si="37"/>
        <v>14.423043966293335</v>
      </c>
      <c r="AH200">
        <f t="shared" si="46"/>
        <v>13.383787870407104</v>
      </c>
      <c r="AI200">
        <f t="shared" si="47"/>
        <v>13.854890823364258</v>
      </c>
      <c r="AK200">
        <v>180.22374391555786</v>
      </c>
      <c r="AL200">
        <v>179.79795098304749</v>
      </c>
      <c r="AM200">
        <v>120.83280205726624</v>
      </c>
    </row>
    <row r="201" spans="1:39" x14ac:dyDescent="0.45">
      <c r="A201" s="1" t="s">
        <v>201</v>
      </c>
      <c r="B201">
        <v>600.00083899497986</v>
      </c>
      <c r="C201">
        <v>600.0035719871521</v>
      </c>
      <c r="D201">
        <v>3.3837878704071045</v>
      </c>
      <c r="E201">
        <f t="shared" si="38"/>
        <v>0.99436036143536888</v>
      </c>
      <c r="I201" s="1" t="str">
        <v>neos-957323</v>
      </c>
      <c r="J201" s="5">
        <v>40.99903392791748</v>
      </c>
      <c r="K201" s="5">
        <v>40.848654985427856</v>
      </c>
      <c r="L201" s="5">
        <v>42.048250913619995</v>
      </c>
      <c r="M201" s="5">
        <f>IFERROR(VLOOKUP(I201, instances_gpu_matrix[[Instance]:[cuPDLP]], 2, FALSE), "")</f>
        <v>41.181218862533569</v>
      </c>
      <c r="N201" s="7">
        <f t="shared" si="39"/>
        <v>3.6678655100511152E-3</v>
      </c>
      <c r="O201" s="7">
        <f t="shared" si="40"/>
        <v>-2.5591261187939141E-2</v>
      </c>
      <c r="P201" s="7">
        <f t="shared" si="41"/>
        <v>-2.936684031873452E-2</v>
      </c>
      <c r="Q201" s="7">
        <f t="shared" si="42"/>
        <v>-8.1413666429004834E-3</v>
      </c>
      <c r="R201" s="11">
        <f>IFERROR(VLOOKUP(I201, iterations_cuPDLP_new[[Instance]:[cuPDLP]], 2, FALSE), "")</f>
        <v>5949</v>
      </c>
      <c r="S201" s="11">
        <f>IFERROR(VLOOKUP(I201, iterations_gpu[[Instance]:[cuPDLP]], 2, FALSE), "")</f>
        <v>5949</v>
      </c>
      <c r="T201" s="11">
        <f>IFERROR(VLOOKUP(I201, iterations_gpu_matrix[[Instance]:[cuPDLP]], 2, FALSE), "")</f>
        <v>5949</v>
      </c>
      <c r="U201" s="7">
        <f t="shared" si="43"/>
        <v>0</v>
      </c>
      <c r="V201" s="7">
        <f t="shared" si="44"/>
        <v>0</v>
      </c>
      <c r="W201" s="5" t="b">
        <f t="shared" si="45"/>
        <v>1</v>
      </c>
      <c r="AF201">
        <f t="shared" si="36"/>
        <v>50.99903392791748</v>
      </c>
      <c r="AG201">
        <f t="shared" si="37"/>
        <v>50.848654985427856</v>
      </c>
      <c r="AH201">
        <f t="shared" si="46"/>
        <v>52.048250913619995</v>
      </c>
      <c r="AI201">
        <f t="shared" si="47"/>
        <v>51.181218862533569</v>
      </c>
      <c r="AK201">
        <v>99.211020946502686</v>
      </c>
      <c r="AL201">
        <v>99.212729930877686</v>
      </c>
      <c r="AM201">
        <v>117.02815389633179</v>
      </c>
    </row>
    <row r="202" spans="1:39" x14ac:dyDescent="0.45">
      <c r="A202" s="1" t="s">
        <v>202</v>
      </c>
      <c r="B202">
        <v>65.406874179840088</v>
      </c>
      <c r="C202">
        <v>67.004534006118774</v>
      </c>
      <c r="D202">
        <v>42.048250913619995</v>
      </c>
      <c r="E202">
        <f t="shared" si="38"/>
        <v>0.35712795572517608</v>
      </c>
      <c r="I202" s="1" t="str">
        <v>neos-960392</v>
      </c>
      <c r="J202" s="5">
        <v>26.420030832290649</v>
      </c>
      <c r="K202" s="5">
        <v>25.447890043258667</v>
      </c>
      <c r="L202" s="5">
        <v>28.567094087600708</v>
      </c>
      <c r="M202" s="5">
        <f>IFERROR(VLOOKUP(I202, instances_gpu_matrix[[Instance]:[cuPDLP]], 2, FALSE), "")</f>
        <v>51.441663980484009</v>
      </c>
      <c r="N202" s="7">
        <f t="shared" si="39"/>
        <v>3.6795596311107584E-2</v>
      </c>
      <c r="O202" s="7">
        <f t="shared" si="40"/>
        <v>-8.1266493174788831E-2</v>
      </c>
      <c r="P202" s="7">
        <f t="shared" si="41"/>
        <v>-0.12257220693109451</v>
      </c>
      <c r="Q202" s="7">
        <f t="shared" si="42"/>
        <v>-1.0214510473378631</v>
      </c>
      <c r="R202" s="11">
        <f>IFERROR(VLOOKUP(I202, iterations_cuPDLP_new[[Instance]:[cuPDLP]], 2, FALSE), "")</f>
        <v>3925</v>
      </c>
      <c r="S202" s="11">
        <f>IFERROR(VLOOKUP(I202, iterations_gpu[[Instance]:[cuPDLP]], 2, FALSE), "")</f>
        <v>4182</v>
      </c>
      <c r="T202" s="11">
        <f>IFERROR(VLOOKUP(I202, iterations_gpu_matrix[[Instance]:[cuPDLP]], 2, FALSE), "")</f>
        <v>7210</v>
      </c>
      <c r="U202" s="7">
        <f t="shared" si="43"/>
        <v>-6.5477707006369429E-2</v>
      </c>
      <c r="V202" s="7">
        <f t="shared" si="44"/>
        <v>-0.8369426751592357</v>
      </c>
      <c r="W202" s="5" t="b">
        <f t="shared" si="45"/>
        <v>1</v>
      </c>
      <c r="AF202">
        <f t="shared" si="36"/>
        <v>36.420030832290649</v>
      </c>
      <c r="AG202">
        <f t="shared" si="37"/>
        <v>35.447890043258667</v>
      </c>
      <c r="AH202">
        <f t="shared" si="46"/>
        <v>38.567094087600708</v>
      </c>
      <c r="AI202">
        <f t="shared" si="47"/>
        <v>61.441663980484009</v>
      </c>
      <c r="AK202">
        <v>89.79479193687439</v>
      </c>
      <c r="AL202">
        <v>92.426683902740479</v>
      </c>
      <c r="AM202">
        <v>92.563839912414551</v>
      </c>
    </row>
    <row r="203" spans="1:39" x14ac:dyDescent="0.45">
      <c r="A203" s="1" t="s">
        <v>203</v>
      </c>
      <c r="B203">
        <v>8.956632137298584</v>
      </c>
      <c r="C203">
        <v>8.9609508514404297</v>
      </c>
      <c r="D203">
        <v>28.567094087600708</v>
      </c>
      <c r="E203">
        <f t="shared" si="38"/>
        <v>-2.1894906087118646</v>
      </c>
      <c r="I203" s="1" t="str">
        <v>neos6</v>
      </c>
      <c r="J203" s="5">
        <v>27.646334886550903</v>
      </c>
      <c r="K203" s="5">
        <v>24.757382869720459</v>
      </c>
      <c r="L203" s="5">
        <v>75.589739084243774</v>
      </c>
      <c r="M203" s="5">
        <f>IFERROR(VLOOKUP(I203, instances_gpu_matrix[[Instance]:[cuPDLP]], 2, FALSE), "")</f>
        <v>21.79119086265564</v>
      </c>
      <c r="N203" s="7">
        <f t="shared" si="39"/>
        <v>0.10449674536192612</v>
      </c>
      <c r="O203" s="7">
        <f t="shared" si="40"/>
        <v>-1.7341685396792279</v>
      </c>
      <c r="P203" s="7">
        <f t="shared" si="41"/>
        <v>-2.0532201033532456</v>
      </c>
      <c r="Q203" s="7">
        <f t="shared" si="42"/>
        <v>0.11981040252411426</v>
      </c>
      <c r="R203" s="11">
        <f>IFERROR(VLOOKUP(I203, iterations_cuPDLP_new[[Instance]:[cuPDLP]], 2, FALSE), "")</f>
        <v>3814</v>
      </c>
      <c r="S203" s="11">
        <f>IFERROR(VLOOKUP(I203, iterations_gpu[[Instance]:[cuPDLP]], 2, FALSE), "")</f>
        <v>9937</v>
      </c>
      <c r="T203" s="11">
        <f>IFERROR(VLOOKUP(I203, iterations_gpu_matrix[[Instance]:[cuPDLP]], 2, FALSE), "")</f>
        <v>3017</v>
      </c>
      <c r="U203" s="7">
        <f t="shared" si="43"/>
        <v>-1.6054011536444677</v>
      </c>
      <c r="V203" s="7">
        <f t="shared" si="44"/>
        <v>0.20896696381751442</v>
      </c>
      <c r="W203" s="5" t="b">
        <f t="shared" si="45"/>
        <v>1</v>
      </c>
      <c r="AF203">
        <f t="shared" si="36"/>
        <v>37.646334886550903</v>
      </c>
      <c r="AG203">
        <f t="shared" si="37"/>
        <v>34.757382869720459</v>
      </c>
      <c r="AH203">
        <f t="shared" si="46"/>
        <v>85.589739084243774</v>
      </c>
      <c r="AI203">
        <f t="shared" si="47"/>
        <v>31.79119086265564</v>
      </c>
      <c r="AK203">
        <v>206.37783694267273</v>
      </c>
      <c r="AL203">
        <v>207.95633697509766</v>
      </c>
      <c r="AM203">
        <v>141.40772294998169</v>
      </c>
    </row>
    <row r="204" spans="1:39" x14ac:dyDescent="0.45">
      <c r="A204" s="1" t="s">
        <v>204</v>
      </c>
      <c r="B204">
        <v>14.71777606010437</v>
      </c>
      <c r="C204">
        <v>14.66938304901123</v>
      </c>
      <c r="D204">
        <v>75.589739084243774</v>
      </c>
      <c r="E204">
        <f t="shared" si="38"/>
        <v>-4.1359484459846945</v>
      </c>
      <c r="I204" s="1" t="str">
        <v>neos8</v>
      </c>
      <c r="J204" s="5">
        <v>105.89235687255859</v>
      </c>
      <c r="K204" s="5">
        <v>107.08373808860779</v>
      </c>
      <c r="L204" s="5">
        <v>123.86155605316162</v>
      </c>
      <c r="M204" s="5">
        <f>IFERROR(VLOOKUP(I204, instances_gpu_matrix[[Instance]:[cuPDLP]], 2, FALSE), "")</f>
        <v>81.545387983322144</v>
      </c>
      <c r="N204" s="7">
        <f t="shared" si="39"/>
        <v>-1.1250870707156146E-2</v>
      </c>
      <c r="O204" s="7">
        <f t="shared" si="40"/>
        <v>-0.16969307050393589</v>
      </c>
      <c r="P204" s="7">
        <f t="shared" si="41"/>
        <v>-0.15667941990100137</v>
      </c>
      <c r="Q204" s="7">
        <f t="shared" si="42"/>
        <v>0.23848952755229383</v>
      </c>
      <c r="R204" s="11">
        <f>IFERROR(VLOOKUP(I204, iterations_cuPDLP_new[[Instance]:[cuPDLP]], 2, FALSE), "")</f>
        <v>14808</v>
      </c>
      <c r="S204" s="11">
        <f>IFERROR(VLOOKUP(I204, iterations_gpu[[Instance]:[cuPDLP]], 2, FALSE), "")</f>
        <v>16331</v>
      </c>
      <c r="T204" s="11">
        <f>IFERROR(VLOOKUP(I204, iterations_gpu_matrix[[Instance]:[cuPDLP]], 2, FALSE), "")</f>
        <v>11323</v>
      </c>
      <c r="U204" s="7">
        <f t="shared" si="43"/>
        <v>-0.10284981091301999</v>
      </c>
      <c r="V204" s="7">
        <f t="shared" si="44"/>
        <v>0.23534575904916261</v>
      </c>
      <c r="W204" s="5" t="b">
        <f t="shared" si="45"/>
        <v>1</v>
      </c>
      <c r="AF204">
        <f t="shared" si="36"/>
        <v>115.89235687255859</v>
      </c>
      <c r="AG204">
        <f t="shared" si="37"/>
        <v>117.08373808860779</v>
      </c>
      <c r="AH204">
        <f t="shared" si="46"/>
        <v>133.86155605316162</v>
      </c>
      <c r="AI204">
        <f t="shared" si="47"/>
        <v>91.545387983322144</v>
      </c>
      <c r="AK204">
        <v>34.104284048080444</v>
      </c>
      <c r="AL204">
        <v>35.525493144989014</v>
      </c>
      <c r="AM204">
        <v>81.353535890579224</v>
      </c>
    </row>
    <row r="205" spans="1:39" x14ac:dyDescent="0.45">
      <c r="A205" s="1" t="s">
        <v>205</v>
      </c>
      <c r="B205">
        <v>5.5319538116455078</v>
      </c>
      <c r="C205">
        <v>5.7563760280609131</v>
      </c>
      <c r="D205">
        <v>123.86155605316162</v>
      </c>
      <c r="E205">
        <f t="shared" si="38"/>
        <v>-21.390200690471488</v>
      </c>
      <c r="I205" s="1" t="str">
        <v>neos9</v>
      </c>
      <c r="J205" s="5">
        <v>3.7177789211273193</v>
      </c>
      <c r="K205" s="5">
        <v>3.7950160503387451</v>
      </c>
      <c r="L205" s="5">
        <v>6.3640449047088623</v>
      </c>
      <c r="M205" s="5">
        <f>IFERROR(VLOOKUP(I205, instances_gpu_matrix[[Instance]:[cuPDLP]], 2, FALSE), "")</f>
        <v>5.4172730445861816</v>
      </c>
      <c r="N205" s="7">
        <f t="shared" si="39"/>
        <v>-2.0775073195585723E-2</v>
      </c>
      <c r="O205" s="7">
        <f t="shared" si="40"/>
        <v>-0.71178680597261867</v>
      </c>
      <c r="P205" s="7">
        <f t="shared" si="41"/>
        <v>-0.67694808672569495</v>
      </c>
      <c r="Q205" s="7">
        <f t="shared" si="42"/>
        <v>-0.42747039083079319</v>
      </c>
      <c r="R205" s="11">
        <f>IFERROR(VLOOKUP(I205, iterations_cuPDLP_new[[Instance]:[cuPDLP]], 2, FALSE), "")</f>
        <v>712</v>
      </c>
      <c r="S205" s="11">
        <f>IFERROR(VLOOKUP(I205, iterations_gpu[[Instance]:[cuPDLP]], 2, FALSE), "")</f>
        <v>888</v>
      </c>
      <c r="T205" s="11">
        <f>IFERROR(VLOOKUP(I205, iterations_gpu_matrix[[Instance]:[cuPDLP]], 2, FALSE), "")</f>
        <v>785</v>
      </c>
      <c r="U205" s="7" t="str">
        <f t="shared" si="43"/>
        <v/>
      </c>
      <c r="V205" s="7">
        <f t="shared" si="44"/>
        <v>-0.10252808988764045</v>
      </c>
      <c r="W205" s="5" t="b">
        <f t="shared" si="45"/>
        <v>1</v>
      </c>
      <c r="AF205">
        <f t="shared" si="36"/>
        <v>13.717778921127319</v>
      </c>
      <c r="AG205">
        <f t="shared" si="37"/>
        <v>13.795016050338745</v>
      </c>
      <c r="AH205">
        <f t="shared" si="46"/>
        <v>16.364044904708862</v>
      </c>
      <c r="AI205">
        <f t="shared" si="47"/>
        <v>15.417273044586182</v>
      </c>
      <c r="AK205">
        <v>15.117237091064453</v>
      </c>
      <c r="AL205">
        <v>15.305052995681763</v>
      </c>
      <c r="AM205">
        <v>16.8977210521698</v>
      </c>
    </row>
    <row r="206" spans="1:39" x14ac:dyDescent="0.45">
      <c r="A206" s="1" t="s">
        <v>206</v>
      </c>
      <c r="B206">
        <v>600.00168681144714</v>
      </c>
      <c r="C206">
        <v>600.00020480155945</v>
      </c>
      <c r="D206">
        <v>6.3640449047088623</v>
      </c>
      <c r="E206">
        <f t="shared" si="38"/>
        <v>0.98939328831135642</v>
      </c>
      <c r="I206" s="1" t="str">
        <v>ns1111636</v>
      </c>
      <c r="J206" s="5">
        <v>3.8754949569702148</v>
      </c>
      <c r="K206" s="5">
        <v>3.9028470516204834</v>
      </c>
      <c r="L206" s="5">
        <v>6.455456018447876</v>
      </c>
      <c r="M206" s="5">
        <f>IFERROR(VLOOKUP(I206, instances_gpu_matrix[[Instance]:[cuPDLP]], 2, FALSE), "")</f>
        <v>6.6434190273284912</v>
      </c>
      <c r="N206" s="7">
        <f t="shared" si="39"/>
        <v>-7.0577035846930581E-3</v>
      </c>
      <c r="O206" s="7">
        <f t="shared" si="40"/>
        <v>-0.66571137109532552</v>
      </c>
      <c r="P206" s="7">
        <f t="shared" si="41"/>
        <v>-0.65403766354808479</v>
      </c>
      <c r="Q206" s="7">
        <f t="shared" si="42"/>
        <v>-0.70219814905893052</v>
      </c>
      <c r="R206" s="11">
        <f>IFERROR(VLOOKUP(I206, iterations_cuPDLP_new[[Instance]:[cuPDLP]], 2, FALSE), "")</f>
        <v>730</v>
      </c>
      <c r="S206" s="11">
        <f>IFERROR(VLOOKUP(I206, iterations_gpu[[Instance]:[cuPDLP]], 2, FALSE), "")</f>
        <v>899</v>
      </c>
      <c r="T206" s="11">
        <f>IFERROR(VLOOKUP(I206, iterations_gpu_matrix[[Instance]:[cuPDLP]], 2, FALSE), "")</f>
        <v>958</v>
      </c>
      <c r="U206" s="7" t="str">
        <f t="shared" si="43"/>
        <v/>
      </c>
      <c r="V206" s="7">
        <f t="shared" si="44"/>
        <v>-0.31232876712328766</v>
      </c>
      <c r="W206" s="5" t="b">
        <f t="shared" si="45"/>
        <v>1</v>
      </c>
      <c r="AF206">
        <f t="shared" si="36"/>
        <v>13.875494956970215</v>
      </c>
      <c r="AG206">
        <f t="shared" si="37"/>
        <v>13.902847051620483</v>
      </c>
      <c r="AH206">
        <f t="shared" si="46"/>
        <v>16.455456018447876</v>
      </c>
      <c r="AI206">
        <f t="shared" si="47"/>
        <v>16.643419027328491</v>
      </c>
      <c r="AK206">
        <v>131.53489398956299</v>
      </c>
      <c r="AL206">
        <v>131.99550890922546</v>
      </c>
      <c r="AM206">
        <v>232.54629492759705</v>
      </c>
    </row>
    <row r="207" spans="1:39" x14ac:dyDescent="0.45">
      <c r="A207" s="1" t="s">
        <v>207</v>
      </c>
      <c r="B207">
        <v>140.52041292190552</v>
      </c>
      <c r="C207">
        <v>144.39668083190918</v>
      </c>
      <c r="D207">
        <v>6.455456018447876</v>
      </c>
      <c r="E207">
        <f t="shared" si="38"/>
        <v>0.95406036828232554</v>
      </c>
      <c r="I207" s="1" t="str">
        <v>ns1116954</v>
      </c>
      <c r="J207" s="5">
        <v>4.2353959083557129</v>
      </c>
      <c r="K207" s="5">
        <v>4.2135038375854492</v>
      </c>
      <c r="L207" s="5">
        <v>3.3304929733276367</v>
      </c>
      <c r="M207" s="5">
        <f>IFERROR(VLOOKUP(I207, instances_gpu_matrix[[Instance]:[cuPDLP]], 2, FALSE), "")</f>
        <v>3.1962459087371826</v>
      </c>
      <c r="N207" s="7">
        <f t="shared" si="39"/>
        <v>5.1688369266906916E-3</v>
      </c>
      <c r="O207" s="7">
        <f t="shared" si="40"/>
        <v>0.21365250253060339</v>
      </c>
      <c r="P207" s="7">
        <f t="shared" si="41"/>
        <v>0.20956688264554243</v>
      </c>
      <c r="Q207" s="7">
        <f t="shared" si="42"/>
        <v>0.24142802951170605</v>
      </c>
      <c r="R207" s="11">
        <f>IFERROR(VLOOKUP(I207, iterations_cuPDLP_new[[Instance]:[cuPDLP]], 2, FALSE), "")</f>
        <v>797</v>
      </c>
      <c r="S207" s="11">
        <f>IFERROR(VLOOKUP(I207, iterations_gpu[[Instance]:[cuPDLP]], 2, FALSE), "")</f>
        <v>169</v>
      </c>
      <c r="T207" s="11">
        <f>IFERROR(VLOOKUP(I207, iterations_gpu_matrix[[Instance]:[cuPDLP]], 2, FALSE), "")</f>
        <v>179</v>
      </c>
      <c r="U207" s="7" t="str">
        <f t="shared" si="43"/>
        <v/>
      </c>
      <c r="V207" s="7" t="str">
        <f t="shared" si="44"/>
        <v/>
      </c>
      <c r="W207" s="5" t="b">
        <f t="shared" si="45"/>
        <v>1</v>
      </c>
      <c r="AF207">
        <f t="shared" si="36"/>
        <v>14.235395908355713</v>
      </c>
      <c r="AG207">
        <f t="shared" si="37"/>
        <v>14.213503837585449</v>
      </c>
      <c r="AH207">
        <f t="shared" si="46"/>
        <v>13.330492973327637</v>
      </c>
      <c r="AI207">
        <f t="shared" si="47"/>
        <v>13.196245908737183</v>
      </c>
      <c r="AK207">
        <v>48.569800853729248</v>
      </c>
      <c r="AL207">
        <v>48.226590156555176</v>
      </c>
      <c r="AM207">
        <v>157.54955196380615</v>
      </c>
    </row>
    <row r="208" spans="1:39" x14ac:dyDescent="0.45">
      <c r="A208" s="1" t="s">
        <v>208</v>
      </c>
      <c r="B208">
        <v>448.96023416519165</v>
      </c>
      <c r="C208">
        <v>457.88333106040955</v>
      </c>
      <c r="D208">
        <v>3.3304929733276367</v>
      </c>
      <c r="E208">
        <f t="shared" si="38"/>
        <v>0.99258176399626918</v>
      </c>
      <c r="I208" s="1" t="str">
        <v>ns1430538</v>
      </c>
      <c r="J208" s="5">
        <v>255.37641286849976</v>
      </c>
      <c r="K208" s="5">
        <v>253.63778185844421</v>
      </c>
      <c r="L208" s="5">
        <v>454.56538701057434</v>
      </c>
      <c r="M208" s="5">
        <f>IFERROR(VLOOKUP(I208, instances_gpu_matrix[[Instance]:[cuPDLP]], 2, FALSE), "")</f>
        <v>505.81510996818542</v>
      </c>
      <c r="N208" s="7">
        <f t="shared" si="39"/>
        <v>6.8081111741154039E-3</v>
      </c>
      <c r="O208" s="7">
        <f t="shared" si="40"/>
        <v>-0.77998187814096365</v>
      </c>
      <c r="P208" s="7">
        <f t="shared" si="41"/>
        <v>-0.79218326102642012</v>
      </c>
      <c r="Q208" s="7">
        <f t="shared" si="42"/>
        <v>-0.99424197082153132</v>
      </c>
      <c r="R208" s="11">
        <f>IFERROR(VLOOKUP(I208, iterations_cuPDLP_new[[Instance]:[cuPDLP]], 2, FALSE), "")</f>
        <v>34487</v>
      </c>
      <c r="S208" s="11">
        <f>IFERROR(VLOOKUP(I208, iterations_gpu[[Instance]:[cuPDLP]], 2, FALSE), "")</f>
        <v>61620</v>
      </c>
      <c r="T208" s="11">
        <f>IFERROR(VLOOKUP(I208, iterations_gpu_matrix[[Instance]:[cuPDLP]], 2, FALSE), "")</f>
        <v>67846</v>
      </c>
      <c r="U208" s="7">
        <f t="shared" si="43"/>
        <v>-0.78676022849189553</v>
      </c>
      <c r="V208" s="7">
        <f t="shared" si="44"/>
        <v>-0.96729202308116102</v>
      </c>
      <c r="W208" s="5" t="b">
        <f t="shared" si="45"/>
        <v>1</v>
      </c>
      <c r="AF208">
        <f t="shared" si="36"/>
        <v>265.37641286849976</v>
      </c>
      <c r="AG208">
        <f t="shared" si="37"/>
        <v>263.63778185844421</v>
      </c>
      <c r="AH208">
        <f t="shared" si="46"/>
        <v>464.56538701057434</v>
      </c>
      <c r="AI208">
        <f t="shared" si="47"/>
        <v>515.81510996818542</v>
      </c>
      <c r="AK208">
        <v>21.061316013336182</v>
      </c>
      <c r="AL208">
        <v>21.275972127914429</v>
      </c>
      <c r="AM208">
        <v>14.940425872802734</v>
      </c>
    </row>
    <row r="209" spans="1:39" x14ac:dyDescent="0.45">
      <c r="A209" s="1" t="s">
        <v>209</v>
      </c>
      <c r="B209">
        <v>15.54083514213562</v>
      </c>
      <c r="C209">
        <v>15.173067808151245</v>
      </c>
      <c r="D209">
        <v>454.56538701057434</v>
      </c>
      <c r="E209">
        <f t="shared" si="38"/>
        <v>-28.249739981998676</v>
      </c>
      <c r="I209" s="1" t="str">
        <v>ns1456591</v>
      </c>
      <c r="J209" s="5">
        <v>135.44973397254944</v>
      </c>
      <c r="K209" s="5">
        <v>133.8153829574585</v>
      </c>
      <c r="L209" s="5">
        <v>53.552325963973999</v>
      </c>
      <c r="M209" s="5">
        <f>IFERROR(VLOOKUP(I209, instances_gpu_matrix[[Instance]:[cuPDLP]], 2, FALSE), "")</f>
        <v>63.488273859024048</v>
      </c>
      <c r="N209" s="7">
        <f t="shared" si="39"/>
        <v>1.2066107235191498E-2</v>
      </c>
      <c r="O209" s="7">
        <f t="shared" si="40"/>
        <v>0.60463321415731208</v>
      </c>
      <c r="P209" s="7">
        <f t="shared" si="41"/>
        <v>0.59980441126862882</v>
      </c>
      <c r="Q209" s="7">
        <f t="shared" si="42"/>
        <v>0.52555324764711298</v>
      </c>
      <c r="R209" s="11">
        <f>IFERROR(VLOOKUP(I209, iterations_cuPDLP_new[[Instance]:[cuPDLP]], 2, FALSE), "")</f>
        <v>18497</v>
      </c>
      <c r="S209" s="11">
        <f>IFERROR(VLOOKUP(I209, iterations_gpu[[Instance]:[cuPDLP]], 2, FALSE), "")</f>
        <v>6798</v>
      </c>
      <c r="T209" s="11">
        <f>IFERROR(VLOOKUP(I209, iterations_gpu_matrix[[Instance]:[cuPDLP]], 2, FALSE), "")</f>
        <v>7751</v>
      </c>
      <c r="U209" s="7">
        <f t="shared" si="43"/>
        <v>0.63248094285559819</v>
      </c>
      <c r="V209" s="7">
        <f t="shared" si="44"/>
        <v>0.58095907444450456</v>
      </c>
      <c r="W209" s="5" t="b">
        <f t="shared" si="45"/>
        <v>1</v>
      </c>
      <c r="AF209">
        <f t="shared" si="36"/>
        <v>145.44973397254944</v>
      </c>
      <c r="AG209">
        <f t="shared" si="37"/>
        <v>143.8153829574585</v>
      </c>
      <c r="AH209">
        <f t="shared" si="46"/>
        <v>63.552325963973999</v>
      </c>
      <c r="AI209">
        <f t="shared" si="47"/>
        <v>73.488273859024048</v>
      </c>
      <c r="AK209">
        <v>10.186012029647827</v>
      </c>
      <c r="AL209">
        <v>10.188643932342529</v>
      </c>
      <c r="AM209">
        <v>11.427805185317993</v>
      </c>
    </row>
    <row r="210" spans="1:39" hidden="1" x14ac:dyDescent="0.45">
      <c r="A210" s="1" t="s">
        <v>210</v>
      </c>
      <c r="B210">
        <v>152.73099279403687</v>
      </c>
      <c r="C210">
        <v>153.36179399490356</v>
      </c>
      <c r="D210">
        <v>53.552325963973999</v>
      </c>
      <c r="E210">
        <f t="shared" si="38"/>
        <v>0.64936831101339598</v>
      </c>
      <c r="I210" s="1" t="str">
        <v>ns1631475</v>
      </c>
      <c r="J210" s="5">
        <v>600.0022349357605</v>
      </c>
      <c r="K210" s="5">
        <v>600.00236201286316</v>
      </c>
      <c r="L210" s="5">
        <v>600.00099587440491</v>
      </c>
      <c r="M210" s="5">
        <f>IFERROR(VLOOKUP(I210, instances_gpu_matrix[[Instance]:[cuPDLP]], 2, FALSE), "")</f>
        <v>600.00028491020203</v>
      </c>
      <c r="N210" s="7">
        <f t="shared" si="39"/>
        <v>0</v>
      </c>
      <c r="O210" s="7">
        <f t="shared" si="40"/>
        <v>0</v>
      </c>
      <c r="P210" s="7">
        <f t="shared" si="41"/>
        <v>0</v>
      </c>
      <c r="Q210" s="7">
        <f t="shared" si="42"/>
        <v>0</v>
      </c>
      <c r="R210" s="11">
        <f>IFERROR(VLOOKUP(I210, iterations_cuPDLP_new[[Instance]:[cuPDLP]], 2, FALSE), "")</f>
        <v>81581</v>
      </c>
      <c r="S210" s="11">
        <f>IFERROR(VLOOKUP(I210, iterations_gpu[[Instance]:[cuPDLP]], 2, FALSE), "")</f>
        <v>81110</v>
      </c>
      <c r="T210" s="11">
        <f>IFERROR(VLOOKUP(I210, iterations_gpu_matrix[[Instance]:[cuPDLP]], 2, FALSE), "")</f>
        <v>81620</v>
      </c>
      <c r="U210" s="7" t="str">
        <f t="shared" si="43"/>
        <v/>
      </c>
      <c r="V210" s="7" t="str">
        <f t="shared" si="44"/>
        <v/>
      </c>
      <c r="W210" s="5" t="b">
        <f t="shared" si="45"/>
        <v>0</v>
      </c>
      <c r="AF210">
        <f t="shared" si="36"/>
        <v>1</v>
      </c>
      <c r="AG210">
        <f t="shared" si="37"/>
        <v>1</v>
      </c>
      <c r="AH210">
        <f t="shared" si="46"/>
        <v>1</v>
      </c>
      <c r="AI210">
        <f t="shared" si="47"/>
        <v>1</v>
      </c>
      <c r="AK210">
        <v>10.124947071075439</v>
      </c>
      <c r="AL210">
        <v>10.123764038085938</v>
      </c>
      <c r="AM210">
        <v>11.299076795578003</v>
      </c>
    </row>
    <row r="211" spans="1:39" x14ac:dyDescent="0.45">
      <c r="A211" s="1" t="s">
        <v>211</v>
      </c>
      <c r="B211">
        <v>239.25792384147644</v>
      </c>
      <c r="C211">
        <v>241.91369915008545</v>
      </c>
      <c r="D211">
        <v>600.00099587440491</v>
      </c>
      <c r="E211">
        <f t="shared" si="38"/>
        <v>-1.5077580973742113</v>
      </c>
      <c r="I211" s="1" t="str">
        <v>ns1644855</v>
      </c>
      <c r="J211" s="5">
        <v>149.42341995239258</v>
      </c>
      <c r="K211" s="5">
        <v>152.02278614044189</v>
      </c>
      <c r="L211" s="5">
        <v>321.95395708084106</v>
      </c>
      <c r="M211" s="5">
        <f>IFERROR(VLOOKUP(I211, instances_gpu_matrix[[Instance]:[cuPDLP]], 2, FALSE), "")</f>
        <v>337.51854681968689</v>
      </c>
      <c r="N211" s="7">
        <f t="shared" si="39"/>
        <v>-1.7395975737120019E-2</v>
      </c>
      <c r="O211" s="7">
        <f t="shared" si="40"/>
        <v>-1.1546418706212052</v>
      </c>
      <c r="P211" s="7">
        <f t="shared" si="41"/>
        <v>-1.1178006616943141</v>
      </c>
      <c r="Q211" s="7">
        <f t="shared" si="42"/>
        <v>-1.2201839302424049</v>
      </c>
      <c r="R211" s="11">
        <f>IFERROR(VLOOKUP(I211, iterations_cuPDLP_new[[Instance]:[cuPDLP]], 2, FALSE), "")</f>
        <v>20507</v>
      </c>
      <c r="S211" s="11">
        <f>IFERROR(VLOOKUP(I211, iterations_gpu[[Instance]:[cuPDLP]], 2, FALSE), "")</f>
        <v>43148</v>
      </c>
      <c r="T211" s="11">
        <f>IFERROR(VLOOKUP(I211, iterations_gpu_matrix[[Instance]:[cuPDLP]], 2, FALSE), "")</f>
        <v>43868</v>
      </c>
      <c r="U211" s="7">
        <f t="shared" si="43"/>
        <v>-1.1040620276003317</v>
      </c>
      <c r="V211" s="7">
        <f t="shared" si="44"/>
        <v>-1.1391719900521773</v>
      </c>
      <c r="W211" s="5" t="b">
        <f t="shared" si="45"/>
        <v>1</v>
      </c>
      <c r="AF211">
        <f t="shared" si="36"/>
        <v>159.42341995239258</v>
      </c>
      <c r="AG211">
        <f t="shared" si="37"/>
        <v>162.02278614044189</v>
      </c>
      <c r="AH211">
        <f t="shared" si="46"/>
        <v>331.95395708084106</v>
      </c>
      <c r="AI211">
        <f t="shared" si="47"/>
        <v>347.51854681968689</v>
      </c>
      <c r="AK211">
        <v>10.195551156997681</v>
      </c>
      <c r="AL211">
        <v>10.194866895675659</v>
      </c>
      <c r="AM211">
        <v>10.814316034317017</v>
      </c>
    </row>
    <row r="212" spans="1:39" hidden="1" x14ac:dyDescent="0.45">
      <c r="A212" s="1" t="s">
        <v>212</v>
      </c>
      <c r="B212">
        <v>211.89518690109253</v>
      </c>
      <c r="C212">
        <v>211.47857904434204</v>
      </c>
      <c r="D212">
        <v>321.95395708084106</v>
      </c>
      <c r="E212">
        <f t="shared" si="38"/>
        <v>-0.51940193540649537</v>
      </c>
      <c r="I212" s="1" t="str">
        <v>ns1690781</v>
      </c>
      <c r="J212" s="5">
        <v>600.0080029964447</v>
      </c>
      <c r="K212" s="5">
        <v>600.00307512283325</v>
      </c>
      <c r="L212" s="5">
        <v>600.00007390975952</v>
      </c>
      <c r="M212" s="5">
        <f>IFERROR(VLOOKUP(I212, instances_gpu_matrix[[Instance]:[cuPDLP]], 2, FALSE), "")</f>
        <v>600.00593996047974</v>
      </c>
      <c r="N212" s="7">
        <f t="shared" si="39"/>
        <v>0</v>
      </c>
      <c r="O212" s="7">
        <f t="shared" si="40"/>
        <v>0</v>
      </c>
      <c r="P212" s="7">
        <f t="shared" si="41"/>
        <v>0</v>
      </c>
      <c r="Q212" s="7">
        <f t="shared" si="42"/>
        <v>0</v>
      </c>
      <c r="R212" s="11">
        <f>IFERROR(VLOOKUP(I212, iterations_cuPDLP_new[[Instance]:[cuPDLP]], 2, FALSE), "")</f>
        <v>80274</v>
      </c>
      <c r="S212" s="11">
        <f>IFERROR(VLOOKUP(I212, iterations_gpu[[Instance]:[cuPDLP]], 2, FALSE), "")</f>
        <v>79709</v>
      </c>
      <c r="T212" s="11">
        <f>IFERROR(VLOOKUP(I212, iterations_gpu_matrix[[Instance]:[cuPDLP]], 2, FALSE), "")</f>
        <v>81119</v>
      </c>
      <c r="U212" s="7" t="str">
        <f t="shared" si="43"/>
        <v/>
      </c>
      <c r="V212" s="7" t="str">
        <f t="shared" si="44"/>
        <v/>
      </c>
      <c r="W212" s="5" t="b">
        <f t="shared" si="45"/>
        <v>0</v>
      </c>
      <c r="AF212">
        <f t="shared" si="36"/>
        <v>1</v>
      </c>
      <c r="AG212">
        <f t="shared" si="37"/>
        <v>1</v>
      </c>
      <c r="AH212">
        <f t="shared" si="46"/>
        <v>1</v>
      </c>
      <c r="AI212">
        <f t="shared" si="47"/>
        <v>1</v>
      </c>
      <c r="AK212">
        <v>448.62057995796204</v>
      </c>
      <c r="AL212">
        <v>450.59616708755493</v>
      </c>
      <c r="AM212">
        <v>523.96723699569702</v>
      </c>
    </row>
    <row r="213" spans="1:39" hidden="1" x14ac:dyDescent="0.45">
      <c r="A213" s="1" t="s">
        <v>213</v>
      </c>
      <c r="B213">
        <v>220.10034394264221</v>
      </c>
      <c r="C213">
        <v>224.4879469871521</v>
      </c>
      <c r="D213">
        <v>600.00007390975952</v>
      </c>
      <c r="E213">
        <f t="shared" si="38"/>
        <v>-1.7260296970100082</v>
      </c>
      <c r="I213" s="1" t="str">
        <v>ns1760995</v>
      </c>
      <c r="J213" s="5">
        <v>600.00042319297791</v>
      </c>
      <c r="K213" s="5">
        <v>600.00309991836548</v>
      </c>
      <c r="L213" s="5">
        <v>600.00436592102051</v>
      </c>
      <c r="M213" s="5">
        <f>IFERROR(VLOOKUP(I213, instances_gpu_matrix[[Instance]:[cuPDLP]], 2, FALSE), "")</f>
        <v>600.00427579879761</v>
      </c>
      <c r="N213" s="7">
        <f t="shared" si="39"/>
        <v>0</v>
      </c>
      <c r="O213" s="7">
        <f t="shared" si="40"/>
        <v>0</v>
      </c>
      <c r="P213" s="7">
        <f t="shared" si="41"/>
        <v>0</v>
      </c>
      <c r="Q213" s="7">
        <f t="shared" si="42"/>
        <v>0</v>
      </c>
      <c r="R213" s="11">
        <f>IFERROR(VLOOKUP(I213, iterations_cuPDLP_new[[Instance]:[cuPDLP]], 2, FALSE), "")</f>
        <v>115185</v>
      </c>
      <c r="S213" s="11">
        <f>IFERROR(VLOOKUP(I213, iterations_gpu[[Instance]:[cuPDLP]], 2, FALSE), "")</f>
        <v>103461</v>
      </c>
      <c r="T213" s="11">
        <f>IFERROR(VLOOKUP(I213, iterations_gpu_matrix[[Instance]:[cuPDLP]], 2, FALSE), "")</f>
        <v>113775</v>
      </c>
      <c r="U213" s="7" t="str">
        <f t="shared" si="43"/>
        <v/>
      </c>
      <c r="V213" s="7" t="str">
        <f t="shared" si="44"/>
        <v/>
      </c>
      <c r="W213" s="5" t="b">
        <f t="shared" si="45"/>
        <v>0</v>
      </c>
      <c r="AF213">
        <f t="shared" si="36"/>
        <v>1</v>
      </c>
      <c r="AG213">
        <f t="shared" si="37"/>
        <v>1</v>
      </c>
      <c r="AH213">
        <f t="shared" si="46"/>
        <v>1</v>
      </c>
      <c r="AI213">
        <f t="shared" si="47"/>
        <v>1</v>
      </c>
      <c r="AK213">
        <v>246.67823696136475</v>
      </c>
      <c r="AL213">
        <v>247.73955011367798</v>
      </c>
      <c r="AM213">
        <v>286.42589807510376</v>
      </c>
    </row>
    <row r="214" spans="1:39" x14ac:dyDescent="0.45">
      <c r="A214" s="1" t="s">
        <v>214</v>
      </c>
      <c r="B214">
        <v>1.9725058078765869</v>
      </c>
      <c r="C214">
        <v>1.9590661525726318</v>
      </c>
      <c r="D214">
        <v>600.00436592102051</v>
      </c>
      <c r="E214">
        <f t="shared" si="38"/>
        <v>-303.18382725419116</v>
      </c>
      <c r="I214" s="1" t="str">
        <v>ns1828997</v>
      </c>
      <c r="J214" s="5">
        <v>1.1344230175018311</v>
      </c>
      <c r="K214" s="5">
        <v>0.92760205268859863</v>
      </c>
      <c r="L214" s="5">
        <v>2.1405160427093506</v>
      </c>
      <c r="M214" s="5">
        <f>IFERROR(VLOOKUP(I214, instances_gpu_matrix[[Instance]:[cuPDLP]], 2, FALSE), "")</f>
        <v>2.466439962387085</v>
      </c>
      <c r="N214" s="7">
        <f t="shared" si="39"/>
        <v>0.18231379443329973</v>
      </c>
      <c r="O214" s="7">
        <f t="shared" si="40"/>
        <v>-0.88687642059933403</v>
      </c>
      <c r="P214" s="7">
        <f t="shared" si="41"/>
        <v>-1.3075801056123084</v>
      </c>
      <c r="Q214" s="7">
        <f t="shared" si="42"/>
        <v>-1.658941897808718</v>
      </c>
      <c r="R214" s="11">
        <f>IFERROR(VLOOKUP(I214, iterations_cuPDLP_new[[Instance]:[cuPDLP]], 2, FALSE), "")</f>
        <v>192</v>
      </c>
      <c r="S214" s="11">
        <f>IFERROR(VLOOKUP(I214, iterations_gpu[[Instance]:[cuPDLP]], 2, FALSE), "")</f>
        <v>153</v>
      </c>
      <c r="T214" s="11">
        <f>IFERROR(VLOOKUP(I214, iterations_gpu_matrix[[Instance]:[cuPDLP]], 2, FALSE), "")</f>
        <v>127</v>
      </c>
      <c r="U214" s="7" t="str">
        <f t="shared" si="43"/>
        <v/>
      </c>
      <c r="V214" s="7" t="str">
        <f t="shared" si="44"/>
        <v/>
      </c>
      <c r="W214" s="5" t="b">
        <f t="shared" si="45"/>
        <v>1</v>
      </c>
      <c r="AF214">
        <f t="shared" si="36"/>
        <v>11.134423017501831</v>
      </c>
      <c r="AG214">
        <f t="shared" si="37"/>
        <v>10.927602052688599</v>
      </c>
      <c r="AH214">
        <f t="shared" si="46"/>
        <v>12.140516042709351</v>
      </c>
      <c r="AI214">
        <f t="shared" si="47"/>
        <v>12.466439962387085</v>
      </c>
      <c r="AK214">
        <v>604.14524793624878</v>
      </c>
      <c r="AL214">
        <v>609.64166593551636</v>
      </c>
      <c r="AM214">
        <v>385.53869295120239</v>
      </c>
    </row>
    <row r="215" spans="1:39" x14ac:dyDescent="0.45">
      <c r="A215" s="1" t="s">
        <v>215</v>
      </c>
      <c r="B215">
        <v>0.29253005981445313</v>
      </c>
      <c r="C215">
        <v>0.30128002166748047</v>
      </c>
      <c r="D215">
        <v>2.1405160427093506</v>
      </c>
      <c r="E215">
        <f t="shared" si="38"/>
        <v>-6.3172515811436396</v>
      </c>
      <c r="I215" s="1" t="str">
        <v>ns1830653</v>
      </c>
      <c r="J215" s="5">
        <v>18.108811140060425</v>
      </c>
      <c r="K215" s="5">
        <v>18.105472803115845</v>
      </c>
      <c r="L215" s="5">
        <v>26.062375068664551</v>
      </c>
      <c r="M215" s="5">
        <f>IFERROR(VLOOKUP(I215, instances_gpu_matrix[[Instance]:[cuPDLP]], 2, FALSE), "")</f>
        <v>24.251986980438232</v>
      </c>
      <c r="N215" s="7">
        <f t="shared" si="39"/>
        <v>1.8434876363556459E-4</v>
      </c>
      <c r="O215" s="7">
        <f t="shared" si="40"/>
        <v>-0.43920961277293363</v>
      </c>
      <c r="P215" s="7">
        <f t="shared" si="41"/>
        <v>-0.43947497820545012</v>
      </c>
      <c r="Q215" s="7">
        <f t="shared" si="42"/>
        <v>-0.33948377068974467</v>
      </c>
      <c r="R215" s="11">
        <f>IFERROR(VLOOKUP(I215, iterations_cuPDLP_new[[Instance]:[cuPDLP]], 2, FALSE), "")</f>
        <v>5893</v>
      </c>
      <c r="S215" s="11">
        <f>IFERROR(VLOOKUP(I215, iterations_gpu[[Instance]:[cuPDLP]], 2, FALSE), "")</f>
        <v>7025</v>
      </c>
      <c r="T215" s="11">
        <f>IFERROR(VLOOKUP(I215, iterations_gpu_matrix[[Instance]:[cuPDLP]], 2, FALSE), "")</f>
        <v>5584</v>
      </c>
      <c r="U215" s="7">
        <f t="shared" si="43"/>
        <v>-0.19209231291362633</v>
      </c>
      <c r="V215" s="7">
        <f t="shared" si="44"/>
        <v>5.2435092482606485E-2</v>
      </c>
      <c r="W215" s="5" t="b">
        <f t="shared" si="45"/>
        <v>1</v>
      </c>
      <c r="AF215">
        <f t="shared" si="36"/>
        <v>28.108811140060425</v>
      </c>
      <c r="AG215">
        <f t="shared" si="37"/>
        <v>28.105472803115845</v>
      </c>
      <c r="AH215">
        <f t="shared" si="46"/>
        <v>36.062375068664551</v>
      </c>
      <c r="AI215">
        <f t="shared" si="47"/>
        <v>34.251986980438232</v>
      </c>
      <c r="AK215">
        <v>60.451405048370361</v>
      </c>
      <c r="AL215">
        <v>61.070115804672241</v>
      </c>
      <c r="AM215">
        <v>56.342580080032349</v>
      </c>
    </row>
    <row r="216" spans="1:39" x14ac:dyDescent="0.45">
      <c r="A216" s="1" t="s">
        <v>216</v>
      </c>
      <c r="B216">
        <v>0.39894294738769531</v>
      </c>
      <c r="C216">
        <v>0.40085911750793457</v>
      </c>
      <c r="D216">
        <v>26.062375068664551</v>
      </c>
      <c r="E216">
        <f t="shared" si="38"/>
        <v>-64.328577029178476</v>
      </c>
      <c r="I216" s="1" t="str">
        <v>ns1856153</v>
      </c>
      <c r="J216" s="5">
        <v>0.50242710113525391</v>
      </c>
      <c r="K216" s="5">
        <v>0.4831390380859375</v>
      </c>
      <c r="L216" s="5">
        <v>0.82529282569885254</v>
      </c>
      <c r="M216" s="5">
        <f>IFERROR(VLOOKUP(I216, instances_gpu_matrix[[Instance]:[cuPDLP]], 2, FALSE), "")</f>
        <v>1.2343070507049561</v>
      </c>
      <c r="N216" s="7">
        <f t="shared" si="39"/>
        <v>3.8389774368727848E-2</v>
      </c>
      <c r="O216" s="7">
        <f t="shared" si="40"/>
        <v>-0.64261208010887705</v>
      </c>
      <c r="P216" s="7">
        <f t="shared" si="41"/>
        <v>-0.70818907320847679</v>
      </c>
      <c r="Q216" s="7">
        <f t="shared" si="42"/>
        <v>-1.5547657162934656</v>
      </c>
      <c r="R216" s="11">
        <f>IFERROR(VLOOKUP(I216, iterations_cuPDLP_new[[Instance]:[cuPDLP]], 2, FALSE), "")</f>
        <v>124</v>
      </c>
      <c r="S216" s="11">
        <f>IFERROR(VLOOKUP(I216, iterations_gpu[[Instance]:[cuPDLP]], 2, FALSE), "")</f>
        <v>73</v>
      </c>
      <c r="T216" s="11">
        <f>IFERROR(VLOOKUP(I216, iterations_gpu_matrix[[Instance]:[cuPDLP]], 2, FALSE), "")</f>
        <v>55</v>
      </c>
      <c r="U216" s="7" t="str">
        <f t="shared" si="43"/>
        <v/>
      </c>
      <c r="V216" s="7" t="str">
        <f t="shared" si="44"/>
        <v/>
      </c>
      <c r="W216" s="5" t="b">
        <f t="shared" si="45"/>
        <v>1</v>
      </c>
      <c r="AF216">
        <f t="shared" si="36"/>
        <v>10.502427101135254</v>
      </c>
      <c r="AG216">
        <f t="shared" si="37"/>
        <v>10.483139038085938</v>
      </c>
      <c r="AH216">
        <f t="shared" si="46"/>
        <v>10.825292825698853</v>
      </c>
      <c r="AI216">
        <f t="shared" si="47"/>
        <v>11.234307050704956</v>
      </c>
      <c r="AK216">
        <v>508.81735610961914</v>
      </c>
      <c r="AL216">
        <v>508.71152901649475</v>
      </c>
      <c r="AM216">
        <v>504.35216498374939</v>
      </c>
    </row>
    <row r="217" spans="1:39" x14ac:dyDescent="0.45">
      <c r="A217" s="1" t="s">
        <v>217</v>
      </c>
      <c r="B217">
        <v>2.4550361633300781</v>
      </c>
      <c r="C217">
        <v>2.4846079349517822</v>
      </c>
      <c r="D217">
        <v>0.82529282569885254</v>
      </c>
      <c r="E217">
        <f t="shared" si="38"/>
        <v>0.66383679473812607</v>
      </c>
      <c r="I217" s="1" t="str">
        <v>ns1904248</v>
      </c>
      <c r="J217" s="5">
        <v>0.25759387016296387</v>
      </c>
      <c r="K217" s="5">
        <v>0.26288700103759766</v>
      </c>
      <c r="L217" s="5">
        <v>1.1164190769195557</v>
      </c>
      <c r="M217" s="5">
        <f>IFERROR(VLOOKUP(I217, instances_gpu_matrix[[Instance]:[cuPDLP]], 2, FALSE), "")</f>
        <v>1.4221630096435547</v>
      </c>
      <c r="N217" s="7">
        <f t="shared" si="39"/>
        <v>-2.0548357269857195E-2</v>
      </c>
      <c r="O217" s="7">
        <f t="shared" si="40"/>
        <v>-3.3340281203635231</v>
      </c>
      <c r="P217" s="7">
        <f t="shared" si="41"/>
        <v>-3.2467640945087552</v>
      </c>
      <c r="Q217" s="7">
        <f t="shared" si="42"/>
        <v>-4.4097882513413404</v>
      </c>
      <c r="R217" s="11">
        <f>IFERROR(VLOOKUP(I217, iterations_cuPDLP_new[[Instance]:[cuPDLP]], 2, FALSE), "")</f>
        <v>57</v>
      </c>
      <c r="S217" s="11">
        <f>IFERROR(VLOOKUP(I217, iterations_gpu[[Instance]:[cuPDLP]], 2, FALSE), "")</f>
        <v>25</v>
      </c>
      <c r="T217" s="11">
        <f>IFERROR(VLOOKUP(I217, iterations_gpu_matrix[[Instance]:[cuPDLP]], 2, FALSE), "")</f>
        <v>30</v>
      </c>
      <c r="U217" s="7" t="str">
        <f t="shared" si="43"/>
        <v/>
      </c>
      <c r="V217" s="7" t="str">
        <f t="shared" si="44"/>
        <v/>
      </c>
      <c r="W217" s="5" t="b">
        <f t="shared" si="45"/>
        <v>1</v>
      </c>
      <c r="AF217">
        <f t="shared" si="36"/>
        <v>10.257593870162964</v>
      </c>
      <c r="AG217">
        <f t="shared" si="37"/>
        <v>10.262887001037598</v>
      </c>
      <c r="AH217">
        <f t="shared" si="46"/>
        <v>11.116419076919556</v>
      </c>
      <c r="AI217">
        <f t="shared" si="47"/>
        <v>11.422163009643555</v>
      </c>
      <c r="AK217">
        <v>560.39113903045654</v>
      </c>
      <c r="AL217">
        <v>564.3916220664978</v>
      </c>
      <c r="AM217">
        <v>365.12613916397095</v>
      </c>
    </row>
    <row r="218" spans="1:39" x14ac:dyDescent="0.45">
      <c r="A218" s="1" t="s">
        <v>218</v>
      </c>
      <c r="B218">
        <v>3.2120249271392822</v>
      </c>
      <c r="C218">
        <v>3.3702480792999268</v>
      </c>
      <c r="D218">
        <v>1.1164190769195557</v>
      </c>
      <c r="E218">
        <f t="shared" si="38"/>
        <v>0.65242515165849935</v>
      </c>
      <c r="I218" s="1" t="str">
        <v>ns1905797</v>
      </c>
      <c r="J218" s="5">
        <v>34.930195093154907</v>
      </c>
      <c r="K218" s="5">
        <v>36.293833017349243</v>
      </c>
      <c r="L218" s="5">
        <v>37.116581916809082</v>
      </c>
      <c r="M218" s="5">
        <f>IFERROR(VLOOKUP(I218, instances_gpu_matrix[[Instance]:[cuPDLP]], 2, FALSE), "")</f>
        <v>36.078285932540894</v>
      </c>
      <c r="N218" s="7">
        <f t="shared" si="39"/>
        <v>-3.9038943829476667E-2</v>
      </c>
      <c r="O218" s="7">
        <f t="shared" si="40"/>
        <v>-6.2593032126597822E-2</v>
      </c>
      <c r="P218" s="7">
        <f t="shared" si="41"/>
        <v>-2.2669110178209807E-2</v>
      </c>
      <c r="Q218" s="7">
        <f t="shared" si="42"/>
        <v>5.938945184029292E-3</v>
      </c>
      <c r="R218" s="11">
        <f>IFERROR(VLOOKUP(I218, iterations_cuPDLP_new[[Instance]:[cuPDLP]], 2, FALSE), "")</f>
        <v>5132</v>
      </c>
      <c r="S218" s="11">
        <f>IFERROR(VLOOKUP(I218, iterations_gpu[[Instance]:[cuPDLP]], 2, FALSE), "")</f>
        <v>5132</v>
      </c>
      <c r="T218" s="11">
        <f>IFERROR(VLOOKUP(I218, iterations_gpu_matrix[[Instance]:[cuPDLP]], 2, FALSE), "")</f>
        <v>5132</v>
      </c>
      <c r="U218" s="7">
        <f t="shared" si="43"/>
        <v>0</v>
      </c>
      <c r="V218" s="7">
        <f t="shared" si="44"/>
        <v>0</v>
      </c>
      <c r="W218" s="5" t="b">
        <f t="shared" si="45"/>
        <v>1</v>
      </c>
      <c r="AF218">
        <f t="shared" si="36"/>
        <v>44.930195093154907</v>
      </c>
      <c r="AG218">
        <f t="shared" si="37"/>
        <v>46.293833017349243</v>
      </c>
      <c r="AH218">
        <f t="shared" si="46"/>
        <v>47.116581916809082</v>
      </c>
      <c r="AI218">
        <f t="shared" si="47"/>
        <v>46.078285932540894</v>
      </c>
      <c r="AK218">
        <v>213.73162198066711</v>
      </c>
      <c r="AL218">
        <v>217.08564901351929</v>
      </c>
      <c r="AM218">
        <v>239.12447595596313</v>
      </c>
    </row>
    <row r="219" spans="1:39" x14ac:dyDescent="0.45">
      <c r="A219" s="1" t="s">
        <v>219</v>
      </c>
      <c r="B219">
        <v>2.1087591648101807</v>
      </c>
      <c r="C219">
        <v>2.1203629970550537</v>
      </c>
      <c r="D219">
        <v>37.116581916809082</v>
      </c>
      <c r="E219">
        <f t="shared" si="38"/>
        <v>-16.601147886487134</v>
      </c>
      <c r="I219" s="1" t="str">
        <v>ns1952667</v>
      </c>
      <c r="J219" s="5">
        <v>10.281260967254639</v>
      </c>
      <c r="K219" s="5">
        <v>10.413793087005615</v>
      </c>
      <c r="L219" s="5">
        <v>14.145891904830933</v>
      </c>
      <c r="M219" s="5">
        <f>IFERROR(VLOOKUP(I219, instances_gpu_matrix[[Instance]:[cuPDLP]], 2, FALSE), "")</f>
        <v>19.016007900238037</v>
      </c>
      <c r="N219" s="7">
        <f t="shared" si="39"/>
        <v>-1.2890648352676341E-2</v>
      </c>
      <c r="O219" s="7">
        <f t="shared" si="40"/>
        <v>-0.37589075405098388</v>
      </c>
      <c r="P219" s="7">
        <f t="shared" si="41"/>
        <v>-0.35838035062193135</v>
      </c>
      <c r="Q219" s="7">
        <f t="shared" si="42"/>
        <v>-0.82604049661465906</v>
      </c>
      <c r="R219" s="11">
        <f>IFERROR(VLOOKUP(I219, iterations_cuPDLP_new[[Instance]:[cuPDLP]], 2, FALSE), "")</f>
        <v>1826</v>
      </c>
      <c r="S219" s="11">
        <f>IFERROR(VLOOKUP(I219, iterations_gpu[[Instance]:[cuPDLP]], 2, FALSE), "")</f>
        <v>2422</v>
      </c>
      <c r="T219" s="11">
        <f>IFERROR(VLOOKUP(I219, iterations_gpu_matrix[[Instance]:[cuPDLP]], 2, FALSE), "")</f>
        <v>2946</v>
      </c>
      <c r="U219" s="7">
        <f t="shared" si="43"/>
        <v>-0.32639649507119389</v>
      </c>
      <c r="V219" s="7">
        <f t="shared" si="44"/>
        <v>-0.61336254107338439</v>
      </c>
      <c r="W219" s="5" t="b">
        <f t="shared" si="45"/>
        <v>1</v>
      </c>
      <c r="AF219">
        <f t="shared" si="36"/>
        <v>20.281260967254639</v>
      </c>
      <c r="AG219">
        <f t="shared" si="37"/>
        <v>20.413793087005615</v>
      </c>
      <c r="AH219">
        <f t="shared" si="46"/>
        <v>24.145891904830933</v>
      </c>
      <c r="AI219">
        <f t="shared" si="47"/>
        <v>29.016007900238037</v>
      </c>
      <c r="AK219">
        <v>116.41718721389771</v>
      </c>
      <c r="AL219">
        <v>118.315269947052</v>
      </c>
      <c r="AM219">
        <v>85.214217901229858</v>
      </c>
    </row>
    <row r="220" spans="1:39" x14ac:dyDescent="0.45">
      <c r="A220" s="1" t="s">
        <v>220</v>
      </c>
      <c r="B220">
        <v>54.128787994384766</v>
      </c>
      <c r="C220">
        <v>55.882821083068848</v>
      </c>
      <c r="D220">
        <v>14.145891904830933</v>
      </c>
      <c r="E220">
        <f t="shared" si="38"/>
        <v>0.73866231946116356</v>
      </c>
      <c r="I220" s="1" t="str">
        <v>ns2122698</v>
      </c>
      <c r="J220" s="5">
        <v>77.241553068161011</v>
      </c>
      <c r="K220" s="5">
        <v>78.198858022689819</v>
      </c>
      <c r="L220" s="5">
        <v>59.545700073242188</v>
      </c>
      <c r="M220" s="5">
        <f>IFERROR(VLOOKUP(I220, instances_gpu_matrix[[Instance]:[cuPDLP]], 2, FALSE), "")</f>
        <v>58.254963874816895</v>
      </c>
      <c r="N220" s="7">
        <f t="shared" si="39"/>
        <v>-1.2393652334826109E-2</v>
      </c>
      <c r="O220" s="7">
        <f t="shared" si="40"/>
        <v>0.22909758144432052</v>
      </c>
      <c r="P220" s="7">
        <f t="shared" si="41"/>
        <v>0.23853491497325086</v>
      </c>
      <c r="Q220" s="7">
        <f t="shared" si="42"/>
        <v>0.25504073399749772</v>
      </c>
      <c r="R220" s="11">
        <f>IFERROR(VLOOKUP(I220, iterations_cuPDLP_new[[Instance]:[cuPDLP]], 2, FALSE), "")</f>
        <v>13423</v>
      </c>
      <c r="S220" s="11">
        <f>IFERROR(VLOOKUP(I220, iterations_gpu[[Instance]:[cuPDLP]], 2, FALSE), "")</f>
        <v>9577</v>
      </c>
      <c r="T220" s="11">
        <f>IFERROR(VLOOKUP(I220, iterations_gpu_matrix[[Instance]:[cuPDLP]], 2, FALSE), "")</f>
        <v>9503</v>
      </c>
      <c r="U220" s="7">
        <f t="shared" si="43"/>
        <v>0.28652313193771883</v>
      </c>
      <c r="V220" s="7">
        <f t="shared" si="44"/>
        <v>0.29203605751322359</v>
      </c>
      <c r="W220" s="5" t="b">
        <f t="shared" si="45"/>
        <v>1</v>
      </c>
      <c r="AF220">
        <f t="shared" si="36"/>
        <v>87.241553068161011</v>
      </c>
      <c r="AG220">
        <f t="shared" si="37"/>
        <v>88.198858022689819</v>
      </c>
      <c r="AH220">
        <f t="shared" si="46"/>
        <v>69.545700073242188</v>
      </c>
      <c r="AI220">
        <f t="shared" si="47"/>
        <v>68.254963874816895</v>
      </c>
      <c r="AK220">
        <v>12.581470012664795</v>
      </c>
      <c r="AL220">
        <v>12.670230865478516</v>
      </c>
      <c r="AM220">
        <v>14.158106088638306</v>
      </c>
    </row>
    <row r="221" spans="1:39" x14ac:dyDescent="0.45">
      <c r="A221" s="1" t="s">
        <v>221</v>
      </c>
      <c r="B221">
        <v>6.985105037689209</v>
      </c>
      <c r="C221">
        <v>7.184736967086792</v>
      </c>
      <c r="D221">
        <v>59.545700073242188</v>
      </c>
      <c r="E221">
        <f t="shared" si="38"/>
        <v>-7.5246678112861867</v>
      </c>
      <c r="I221" s="1" t="str">
        <v>ns2124243</v>
      </c>
      <c r="J221" s="5">
        <v>24.537501811981201</v>
      </c>
      <c r="K221" s="5">
        <v>24.861380815505981</v>
      </c>
      <c r="L221" s="5">
        <v>21.651098012924194</v>
      </c>
      <c r="M221" s="5">
        <f>IFERROR(VLOOKUP(I221, instances_gpu_matrix[[Instance]:[cuPDLP]], 2, FALSE), "")</f>
        <v>600.75525283813477</v>
      </c>
      <c r="N221" s="7">
        <f t="shared" si="39"/>
        <v>-1.3199347105769189E-2</v>
      </c>
      <c r="O221" s="7">
        <f t="shared" si="40"/>
        <v>0.11763234175891656</v>
      </c>
      <c r="P221" s="7">
        <f t="shared" si="41"/>
        <v>0.12912729290480687</v>
      </c>
      <c r="Q221" s="7">
        <f t="shared" si="42"/>
        <v>-23.164194953461521</v>
      </c>
      <c r="R221" s="11">
        <f>IFERROR(VLOOKUP(I221, iterations_cuPDLP_new[[Instance]:[cuPDLP]], 2, FALSE), "")</f>
        <v>4183</v>
      </c>
      <c r="S221" s="11">
        <f>IFERROR(VLOOKUP(I221, iterations_gpu[[Instance]:[cuPDLP]], 2, FALSE), "")</f>
        <v>3257</v>
      </c>
      <c r="T221" s="11">
        <f>IFERROR(VLOOKUP(I221, iterations_gpu_matrix[[Instance]:[cuPDLP]], 2, FALSE), "")</f>
        <v>2</v>
      </c>
      <c r="U221" s="7">
        <f t="shared" si="43"/>
        <v>0.22137222089409514</v>
      </c>
      <c r="V221" s="7">
        <f t="shared" si="44"/>
        <v>0.99952187425292849</v>
      </c>
      <c r="W221" s="5" t="b">
        <f t="shared" si="45"/>
        <v>1</v>
      </c>
      <c r="AF221">
        <f t="shared" si="36"/>
        <v>34.537501811981201</v>
      </c>
      <c r="AG221">
        <f t="shared" si="37"/>
        <v>34.861380815505981</v>
      </c>
      <c r="AH221">
        <f t="shared" si="46"/>
        <v>31.651098012924194</v>
      </c>
      <c r="AI221">
        <f t="shared" si="47"/>
        <v>610.75525283813477</v>
      </c>
      <c r="AK221">
        <v>24.007646083831787</v>
      </c>
      <c r="AL221">
        <v>24.884612083435059</v>
      </c>
      <c r="AM221">
        <v>24.620568990707397</v>
      </c>
    </row>
    <row r="222" spans="1:39" x14ac:dyDescent="0.45">
      <c r="A222" s="1" t="s">
        <v>222</v>
      </c>
      <c r="B222">
        <v>4.8357357978820801</v>
      </c>
      <c r="C222">
        <v>3.5043108463287354</v>
      </c>
      <c r="D222">
        <v>21.651098012924194</v>
      </c>
      <c r="E222">
        <f t="shared" si="38"/>
        <v>-3.4773120199012491</v>
      </c>
      <c r="I222" s="1" t="str">
        <v>ns930473</v>
      </c>
      <c r="J222" s="5">
        <v>12.427251100540161</v>
      </c>
      <c r="K222" s="5">
        <v>12.631576061248779</v>
      </c>
      <c r="L222" s="5">
        <v>8.2813718318939209</v>
      </c>
      <c r="M222" s="5">
        <f>IFERROR(VLOOKUP(I222, instances_gpu_matrix[[Instance]:[cuPDLP]], 2, FALSE), "")</f>
        <v>7.9542050361633301</v>
      </c>
      <c r="N222" s="7">
        <f t="shared" si="39"/>
        <v>-1.6441686021757218E-2</v>
      </c>
      <c r="O222" s="7">
        <f t="shared" si="40"/>
        <v>0.33361193357282659</v>
      </c>
      <c r="P222" s="7">
        <f t="shared" si="41"/>
        <v>0.34439124684531169</v>
      </c>
      <c r="Q222" s="7">
        <f t="shared" si="42"/>
        <v>0.37029195742522697</v>
      </c>
      <c r="R222" s="11">
        <f>IFERROR(VLOOKUP(I222, iterations_cuPDLP_new[[Instance]:[cuPDLP]], 2, FALSE), "")</f>
        <v>2085</v>
      </c>
      <c r="S222" s="11">
        <f>IFERROR(VLOOKUP(I222, iterations_gpu[[Instance]:[cuPDLP]], 2, FALSE), "")</f>
        <v>1260</v>
      </c>
      <c r="T222" s="11">
        <f>IFERROR(VLOOKUP(I222, iterations_gpu_matrix[[Instance]:[cuPDLP]], 2, FALSE), "")</f>
        <v>1238</v>
      </c>
      <c r="U222" s="7">
        <f t="shared" si="43"/>
        <v>0.39568345323741005</v>
      </c>
      <c r="V222" s="7">
        <f t="shared" si="44"/>
        <v>0.40623501199040768</v>
      </c>
      <c r="W222" s="5" t="b">
        <f t="shared" si="45"/>
        <v>1</v>
      </c>
      <c r="AF222">
        <f t="shared" si="36"/>
        <v>22.427251100540161</v>
      </c>
      <c r="AG222">
        <f t="shared" si="37"/>
        <v>22.631576061248779</v>
      </c>
      <c r="AH222">
        <f t="shared" si="46"/>
        <v>18.281371831893921</v>
      </c>
      <c r="AI222">
        <f t="shared" si="47"/>
        <v>17.95420503616333</v>
      </c>
      <c r="AK222">
        <v>66.138792037963867</v>
      </c>
      <c r="AL222">
        <v>66.200402975082397</v>
      </c>
      <c r="AM222">
        <v>112.89832592010498</v>
      </c>
    </row>
    <row r="223" spans="1:39" x14ac:dyDescent="0.45">
      <c r="A223" s="1" t="s">
        <v>223</v>
      </c>
      <c r="B223">
        <v>10.66264009475708</v>
      </c>
      <c r="C223">
        <v>10.962887048721313</v>
      </c>
      <c r="D223">
        <v>8.2813718318939209</v>
      </c>
      <c r="E223">
        <f t="shared" si="38"/>
        <v>0.22332820405652171</v>
      </c>
      <c r="I223" s="1" t="str">
        <v>nsrand-ipx</v>
      </c>
      <c r="J223" s="5">
        <v>22.605476140975952</v>
      </c>
      <c r="K223" s="5">
        <v>18.767342805862427</v>
      </c>
      <c r="L223" s="5">
        <v>37.176963090896606</v>
      </c>
      <c r="M223" s="5">
        <f>IFERROR(VLOOKUP(I223, instances_gpu_matrix[[Instance]:[cuPDLP]], 2, FALSE), "")</f>
        <v>25.247148990631104</v>
      </c>
      <c r="N223" s="7">
        <f t="shared" si="39"/>
        <v>0.16978776784782293</v>
      </c>
      <c r="O223" s="7">
        <f t="shared" si="40"/>
        <v>-0.64459986859146756</v>
      </c>
      <c r="P223" s="7">
        <f t="shared" si="41"/>
        <v>-0.98093909593229656</v>
      </c>
      <c r="Q223" s="7">
        <f t="shared" si="42"/>
        <v>-0.34527030554077986</v>
      </c>
      <c r="R223" s="11">
        <f>IFERROR(VLOOKUP(I223, iterations_cuPDLP_new[[Instance]:[cuPDLP]], 2, FALSE), "")</f>
        <v>3484</v>
      </c>
      <c r="S223" s="11">
        <f>IFERROR(VLOOKUP(I223, iterations_gpu[[Instance]:[cuPDLP]], 2, FALSE), "")</f>
        <v>5849</v>
      </c>
      <c r="T223" s="11">
        <f>IFERROR(VLOOKUP(I223, iterations_gpu_matrix[[Instance]:[cuPDLP]], 2, FALSE), "")</f>
        <v>3343</v>
      </c>
      <c r="U223" s="7">
        <f t="shared" si="43"/>
        <v>-0.67881745120551096</v>
      </c>
      <c r="V223" s="7">
        <f t="shared" si="44"/>
        <v>4.04707233065442E-2</v>
      </c>
      <c r="W223" s="5" t="b">
        <f t="shared" si="45"/>
        <v>1</v>
      </c>
      <c r="AF223">
        <f t="shared" si="36"/>
        <v>32.605476140975952</v>
      </c>
      <c r="AG223">
        <f t="shared" si="37"/>
        <v>28.767342805862427</v>
      </c>
      <c r="AH223">
        <f t="shared" si="46"/>
        <v>47.176963090896606</v>
      </c>
      <c r="AI223">
        <f t="shared" si="47"/>
        <v>35.247148990631104</v>
      </c>
      <c r="AK223">
        <v>23.376540899276733</v>
      </c>
      <c r="AL223">
        <v>19.90726113319397</v>
      </c>
      <c r="AM223">
        <v>19.970847129821777</v>
      </c>
    </row>
    <row r="224" spans="1:39" x14ac:dyDescent="0.45">
      <c r="A224" s="1" t="s">
        <v>224</v>
      </c>
      <c r="B224">
        <v>2.0057470798492432</v>
      </c>
      <c r="C224">
        <v>2.2795069217681885</v>
      </c>
      <c r="D224">
        <v>37.176963090896606</v>
      </c>
      <c r="E224">
        <f t="shared" si="38"/>
        <v>-17.53521985119426</v>
      </c>
      <c r="I224" s="1" t="str">
        <v>nucorsav</v>
      </c>
      <c r="J224" s="5">
        <v>47.146312952041626</v>
      </c>
      <c r="K224" s="5">
        <v>46.326600790023804</v>
      </c>
      <c r="L224" s="5">
        <v>31.973140954971313</v>
      </c>
      <c r="M224" s="5" t="str">
        <f>IFERROR(VLOOKUP(I224, instances_gpu_matrix[[Instance]:[cuPDLP]], 2, FALSE), "")</f>
        <v/>
      </c>
      <c r="N224" s="7">
        <f t="shared" si="39"/>
        <v>1.7386559217295601E-2</v>
      </c>
      <c r="O224" s="7">
        <f t="shared" si="40"/>
        <v>0.3218315716969179</v>
      </c>
      <c r="P224" s="7">
        <f t="shared" si="41"/>
        <v>0.30983192356611311</v>
      </c>
      <c r="Q224" s="7" t="str">
        <f t="shared" si="42"/>
        <v/>
      </c>
      <c r="R224" s="11">
        <f>IFERROR(VLOOKUP(I224, iterations_cuPDLP_new[[Instance]:[cuPDLP]], 2, FALSE), "")</f>
        <v>7705</v>
      </c>
      <c r="S224" s="11">
        <f>IFERROR(VLOOKUP(I224, iterations_gpu[[Instance]:[cuPDLP]], 2, FALSE), "")</f>
        <v>3885</v>
      </c>
      <c r="T224" s="11" t="str">
        <f>IFERROR(VLOOKUP(I224, iterations_gpu_matrix[[Instance]:[cuPDLP]], 2, FALSE), "")</f>
        <v/>
      </c>
      <c r="U224" s="7">
        <f t="shared" si="43"/>
        <v>0.49578195976638545</v>
      </c>
      <c r="V224" s="7" t="e">
        <f t="shared" si="44"/>
        <v>#VALUE!</v>
      </c>
      <c r="W224" s="5" t="b">
        <f t="shared" si="45"/>
        <v>1</v>
      </c>
      <c r="AF224">
        <f t="shared" si="36"/>
        <v>57.146312952041626</v>
      </c>
      <c r="AG224">
        <f t="shared" si="37"/>
        <v>56.326600790023804</v>
      </c>
      <c r="AH224">
        <f t="shared" si="46"/>
        <v>41.973140954971313</v>
      </c>
      <c r="AI224" t="e">
        <f t="shared" si="47"/>
        <v>#VALUE!</v>
      </c>
      <c r="AK224">
        <v>34.17583703994751</v>
      </c>
      <c r="AL224">
        <v>31.902240991592407</v>
      </c>
      <c r="AM224">
        <v>41.81354808807373</v>
      </c>
    </row>
    <row r="225" spans="1:39" x14ac:dyDescent="0.45">
      <c r="A225" s="1" t="s">
        <v>225</v>
      </c>
      <c r="B225">
        <v>1.9686989784240723</v>
      </c>
      <c r="C225">
        <v>1.9944300651550293</v>
      </c>
      <c r="D225">
        <v>31.973140954971313</v>
      </c>
      <c r="E225">
        <f t="shared" si="38"/>
        <v>-15.24074645508556</v>
      </c>
      <c r="I225" s="1" t="str">
        <v>nursesched-sprint-hidden09</v>
      </c>
      <c r="J225" s="5">
        <v>28.986314058303833</v>
      </c>
      <c r="K225" s="5">
        <v>31.754511117935181</v>
      </c>
      <c r="L225" s="5">
        <v>24.265021085739136</v>
      </c>
      <c r="M225" s="5">
        <f>IFERROR(VLOOKUP(I225, instances_gpu_matrix[[Instance]:[cuPDLP]], 2, FALSE), "")</f>
        <v>24.334803104400635</v>
      </c>
      <c r="N225" s="7">
        <f t="shared" si="39"/>
        <v>-9.5500140309779422E-2</v>
      </c>
      <c r="O225" s="7">
        <f t="shared" si="40"/>
        <v>0.16288007378475802</v>
      </c>
      <c r="P225" s="7">
        <f t="shared" si="41"/>
        <v>0.23585593884221148</v>
      </c>
      <c r="Q225" s="7">
        <f t="shared" si="42"/>
        <v>0.23365839221954957</v>
      </c>
      <c r="R225" s="11">
        <f>IFERROR(VLOOKUP(I225, iterations_cuPDLP_new[[Instance]:[cuPDLP]], 2, FALSE), "")</f>
        <v>9682</v>
      </c>
      <c r="S225" s="11">
        <f>IFERROR(VLOOKUP(I225, iterations_gpu[[Instance]:[cuPDLP]], 2, FALSE), "")</f>
        <v>7542</v>
      </c>
      <c r="T225" s="11">
        <f>IFERROR(VLOOKUP(I225, iterations_gpu_matrix[[Instance]:[cuPDLP]], 2, FALSE), "")</f>
        <v>7861</v>
      </c>
      <c r="U225" s="7">
        <f t="shared" si="43"/>
        <v>0.22102871307581079</v>
      </c>
      <c r="V225" s="7">
        <f t="shared" si="44"/>
        <v>0.18808097500516421</v>
      </c>
      <c r="W225" s="5" t="b">
        <f t="shared" si="45"/>
        <v>1</v>
      </c>
      <c r="AF225">
        <f t="shared" si="36"/>
        <v>38.986314058303833</v>
      </c>
      <c r="AG225">
        <f t="shared" si="37"/>
        <v>41.754511117935181</v>
      </c>
      <c r="AH225">
        <f t="shared" si="46"/>
        <v>34.265021085739136</v>
      </c>
      <c r="AI225">
        <f t="shared" si="47"/>
        <v>34.334803104400635</v>
      </c>
      <c r="AK225">
        <v>11.295026063919067</v>
      </c>
      <c r="AL225">
        <v>11.270187854766846</v>
      </c>
      <c r="AM225">
        <v>11.84431004524231</v>
      </c>
    </row>
    <row r="226" spans="1:39" x14ac:dyDescent="0.45">
      <c r="A226" s="1" t="s">
        <v>226</v>
      </c>
      <c r="B226">
        <v>4.3240761756896973</v>
      </c>
      <c r="C226">
        <v>4.423043966293335</v>
      </c>
      <c r="D226">
        <v>24.265021085739136</v>
      </c>
      <c r="E226">
        <f t="shared" si="38"/>
        <v>-4.6116081446851069</v>
      </c>
      <c r="I226" s="1" t="str">
        <v>nursesched-sprint-late03</v>
      </c>
      <c r="J226" s="5">
        <v>35.134221792221069</v>
      </c>
      <c r="K226" s="5">
        <v>36.727617025375366</v>
      </c>
      <c r="L226" s="5">
        <v>48.441052913665771</v>
      </c>
      <c r="M226" s="5">
        <f>IFERROR(VLOOKUP(I226, instances_gpu_matrix[[Instance]:[cuPDLP]], 2, FALSE), "")</f>
        <v>31.252929925918579</v>
      </c>
      <c r="N226" s="7">
        <f t="shared" si="39"/>
        <v>-4.5351658635771584E-2</v>
      </c>
      <c r="O226" s="7">
        <f t="shared" si="40"/>
        <v>-0.37874273123621355</v>
      </c>
      <c r="P226" s="7">
        <f t="shared" si="41"/>
        <v>-0.31892719530911878</v>
      </c>
      <c r="Q226" s="7">
        <f t="shared" si="42"/>
        <v>0.14906186523547901</v>
      </c>
      <c r="R226" s="11">
        <f>IFERROR(VLOOKUP(I226, iterations_cuPDLP_new[[Instance]:[cuPDLP]], 2, FALSE), "")</f>
        <v>13004</v>
      </c>
      <c r="S226" s="11">
        <f>IFERROR(VLOOKUP(I226, iterations_gpu[[Instance]:[cuPDLP]], 2, FALSE), "")</f>
        <v>16804</v>
      </c>
      <c r="T226" s="11">
        <f>IFERROR(VLOOKUP(I226, iterations_gpu_matrix[[Instance]:[cuPDLP]], 2, FALSE), "")</f>
        <v>10910</v>
      </c>
      <c r="U226" s="7">
        <f t="shared" si="43"/>
        <v>-0.29221777914487851</v>
      </c>
      <c r="V226" s="7">
        <f t="shared" si="44"/>
        <v>0.16102737619194094</v>
      </c>
      <c r="W226" s="5" t="b">
        <f t="shared" si="45"/>
        <v>1</v>
      </c>
      <c r="AF226">
        <f t="shared" si="36"/>
        <v>45.134221792221069</v>
      </c>
      <c r="AG226">
        <f t="shared" si="37"/>
        <v>46.727617025375366</v>
      </c>
      <c r="AH226">
        <f t="shared" si="46"/>
        <v>58.441052913665771</v>
      </c>
      <c r="AI226">
        <f t="shared" si="47"/>
        <v>41.252929925918579</v>
      </c>
      <c r="AK226">
        <v>388.50892090797424</v>
      </c>
      <c r="AL226">
        <v>384.56237101554871</v>
      </c>
      <c r="AM226">
        <v>548.77902603149414</v>
      </c>
    </row>
    <row r="227" spans="1:39" x14ac:dyDescent="0.45">
      <c r="A227" s="1" t="s">
        <v>227</v>
      </c>
      <c r="B227">
        <v>40.99903392791748</v>
      </c>
      <c r="C227">
        <v>40.848654985427856</v>
      </c>
      <c r="D227">
        <v>48.441052913665771</v>
      </c>
      <c r="E227">
        <f t="shared" si="38"/>
        <v>-0.18151693522419307</v>
      </c>
      <c r="I227" s="1" t="str">
        <v>nursesched-sprint02</v>
      </c>
      <c r="J227" s="5">
        <v>6.1861670017242432</v>
      </c>
      <c r="K227" s="5">
        <v>6.4717979431152344</v>
      </c>
      <c r="L227" s="5">
        <v>7.9841301441192627</v>
      </c>
      <c r="M227" s="5">
        <f>IFERROR(VLOOKUP(I227, instances_gpu_matrix[[Instance]:[cuPDLP]], 2, FALSE), "")</f>
        <v>7.7997219562530518</v>
      </c>
      <c r="N227" s="7">
        <f t="shared" si="39"/>
        <v>-4.6172523520845547E-2</v>
      </c>
      <c r="O227" s="7">
        <f t="shared" si="40"/>
        <v>-0.29064251609985331</v>
      </c>
      <c r="P227" s="7">
        <f t="shared" si="41"/>
        <v>-0.23368037974870073</v>
      </c>
      <c r="Q227" s="7">
        <f t="shared" si="42"/>
        <v>-0.20518625964682299</v>
      </c>
      <c r="R227" s="11">
        <f>IFERROR(VLOOKUP(I227, iterations_cuPDLP_new[[Instance]:[cuPDLP]], 2, FALSE), "")</f>
        <v>1660</v>
      </c>
      <c r="S227" s="11">
        <f>IFERROR(VLOOKUP(I227, iterations_gpu[[Instance]:[cuPDLP]], 2, FALSE), "")</f>
        <v>1651</v>
      </c>
      <c r="T227" s="11">
        <f>IFERROR(VLOOKUP(I227, iterations_gpu_matrix[[Instance]:[cuPDLP]], 2, FALSE), "")</f>
        <v>1782</v>
      </c>
      <c r="U227" s="7">
        <f t="shared" si="43"/>
        <v>5.4216867469879517E-3</v>
      </c>
      <c r="V227" s="7">
        <f t="shared" si="44"/>
        <v>-7.3493975903614464E-2</v>
      </c>
      <c r="W227" s="5" t="b">
        <f t="shared" si="45"/>
        <v>1</v>
      </c>
      <c r="AF227">
        <f t="shared" si="36"/>
        <v>16.186167001724243</v>
      </c>
      <c r="AG227">
        <f t="shared" si="37"/>
        <v>16.471797943115234</v>
      </c>
      <c r="AH227">
        <f t="shared" si="46"/>
        <v>17.984130144119263</v>
      </c>
      <c r="AI227">
        <f t="shared" si="47"/>
        <v>17.799721956253052</v>
      </c>
      <c r="AK227">
        <v>134.66525077819824</v>
      </c>
      <c r="AL227">
        <v>135.43103504180908</v>
      </c>
      <c r="AM227">
        <v>145.64176297187805</v>
      </c>
    </row>
    <row r="228" spans="1:39" x14ac:dyDescent="0.45">
      <c r="A228" s="1" t="s">
        <v>228</v>
      </c>
      <c r="B228">
        <v>26.420030832290649</v>
      </c>
      <c r="C228">
        <v>25.447890043258667</v>
      </c>
      <c r="D228">
        <v>7.9841301441192627</v>
      </c>
      <c r="E228">
        <f t="shared" si="38"/>
        <v>0.69780012011337123</v>
      </c>
      <c r="I228" s="1" t="str">
        <v>opm2-z10-s4</v>
      </c>
      <c r="J228" s="5">
        <v>317.76824998855591</v>
      </c>
      <c r="K228" s="5">
        <v>316.6482310295105</v>
      </c>
      <c r="L228" s="5">
        <v>191.36319088935852</v>
      </c>
      <c r="M228" s="5">
        <f>IFERROR(VLOOKUP(I228, instances_gpu_matrix[[Instance]:[cuPDLP]], 2, FALSE), "")</f>
        <v>184.57701110839844</v>
      </c>
      <c r="N228" s="7">
        <f t="shared" si="39"/>
        <v>3.5246408635404777E-3</v>
      </c>
      <c r="O228" s="7">
        <f t="shared" si="40"/>
        <v>0.39779008476696376</v>
      </c>
      <c r="P228" s="7">
        <f t="shared" si="41"/>
        <v>0.39566000331919066</v>
      </c>
      <c r="Q228" s="7">
        <f t="shared" si="42"/>
        <v>0.41709129241528431</v>
      </c>
      <c r="R228" s="11">
        <f>IFERROR(VLOOKUP(I228, iterations_cuPDLP_new[[Instance]:[cuPDLP]], 2, FALSE), "")</f>
        <v>47792</v>
      </c>
      <c r="S228" s="11">
        <f>IFERROR(VLOOKUP(I228, iterations_gpu[[Instance]:[cuPDLP]], 2, FALSE), "")</f>
        <v>28505</v>
      </c>
      <c r="T228" s="11">
        <f>IFERROR(VLOOKUP(I228, iterations_gpu_matrix[[Instance]:[cuPDLP]], 2, FALSE), "")</f>
        <v>28363</v>
      </c>
      <c r="U228" s="7">
        <f t="shared" si="43"/>
        <v>0.40356126548376298</v>
      </c>
      <c r="V228" s="7">
        <f t="shared" si="44"/>
        <v>0.40653247405423504</v>
      </c>
      <c r="W228" s="5" t="b">
        <f t="shared" si="45"/>
        <v>1</v>
      </c>
      <c r="AF228">
        <f t="shared" si="36"/>
        <v>327.76824998855591</v>
      </c>
      <c r="AG228">
        <f t="shared" si="37"/>
        <v>326.6482310295105</v>
      </c>
      <c r="AH228">
        <f t="shared" si="46"/>
        <v>201.36319088935852</v>
      </c>
      <c r="AI228">
        <f t="shared" si="47"/>
        <v>194.57701110839844</v>
      </c>
      <c r="AK228">
        <v>12.830770969390869</v>
      </c>
      <c r="AL228">
        <v>12.659655094146729</v>
      </c>
      <c r="AM228">
        <v>13.419778823852539</v>
      </c>
    </row>
    <row r="229" spans="1:39" x14ac:dyDescent="0.45">
      <c r="A229" s="1" t="s">
        <v>229</v>
      </c>
      <c r="B229">
        <v>27.646334886550903</v>
      </c>
      <c r="C229">
        <v>24.757382869720459</v>
      </c>
      <c r="D229">
        <v>191.36319088935852</v>
      </c>
      <c r="E229">
        <f t="shared" si="38"/>
        <v>-5.9218285778072834</v>
      </c>
      <c r="I229" s="1" t="str">
        <v>opm2-z8-s0</v>
      </c>
      <c r="J229" s="5">
        <v>289.46271800994873</v>
      </c>
      <c r="K229" s="5">
        <v>291.89016318321228</v>
      </c>
      <c r="L229" s="5">
        <v>184.25884199142456</v>
      </c>
      <c r="M229" s="5">
        <f>IFERROR(VLOOKUP(I229, instances_gpu_matrix[[Instance]:[cuPDLP]], 2, FALSE), "")</f>
        <v>181.90228199958801</v>
      </c>
      <c r="N229" s="7">
        <f t="shared" si="39"/>
        <v>-8.3860373797088415E-3</v>
      </c>
      <c r="O229" s="7">
        <f t="shared" si="40"/>
        <v>0.36344534018680896</v>
      </c>
      <c r="P229" s="7">
        <f t="shared" si="41"/>
        <v>0.36873911754343769</v>
      </c>
      <c r="Q229" s="7">
        <f t="shared" si="42"/>
        <v>0.37681256532988261</v>
      </c>
      <c r="R229" s="11">
        <f>IFERROR(VLOOKUP(I229, iterations_cuPDLP_new[[Instance]:[cuPDLP]], 2, FALSE), "")</f>
        <v>39823</v>
      </c>
      <c r="S229" s="11">
        <f>IFERROR(VLOOKUP(I229, iterations_gpu[[Instance]:[cuPDLP]], 2, FALSE), "")</f>
        <v>24005</v>
      </c>
      <c r="T229" s="11">
        <f>IFERROR(VLOOKUP(I229, iterations_gpu_matrix[[Instance]:[cuPDLP]], 2, FALSE), "")</f>
        <v>24664</v>
      </c>
      <c r="U229" s="7">
        <f t="shared" si="43"/>
        <v>0.39720764382392088</v>
      </c>
      <c r="V229" s="7">
        <f t="shared" si="44"/>
        <v>0.38065941792431507</v>
      </c>
      <c r="W229" s="5" t="b">
        <f t="shared" si="45"/>
        <v>1</v>
      </c>
      <c r="AF229">
        <f t="shared" si="36"/>
        <v>299.46271800994873</v>
      </c>
      <c r="AG229">
        <f t="shared" si="37"/>
        <v>301.89016318321228</v>
      </c>
      <c r="AH229">
        <f t="shared" si="46"/>
        <v>194.25884199142456</v>
      </c>
      <c r="AI229">
        <f t="shared" si="47"/>
        <v>191.90228199958801</v>
      </c>
      <c r="AK229">
        <v>57.160577058792114</v>
      </c>
      <c r="AL229">
        <v>53.759760856628418</v>
      </c>
      <c r="AM229">
        <v>64.337419033050537</v>
      </c>
    </row>
    <row r="230" spans="1:39" hidden="1" x14ac:dyDescent="0.45">
      <c r="A230" s="1" t="s">
        <v>230</v>
      </c>
      <c r="B230">
        <v>105.89235687255859</v>
      </c>
      <c r="C230">
        <v>107.08373808860779</v>
      </c>
      <c r="D230">
        <v>184.25884199142456</v>
      </c>
      <c r="E230">
        <f t="shared" si="38"/>
        <v>-0.74005799316734444</v>
      </c>
      <c r="I230" s="1" t="str">
        <v>pb-fit2d</v>
      </c>
      <c r="J230" s="5">
        <v>600.00355100631714</v>
      </c>
      <c r="K230" s="5">
        <v>600.0037841796875</v>
      </c>
      <c r="L230" s="5">
        <v>600.00291800498962</v>
      </c>
      <c r="M230" s="5">
        <f>IFERROR(VLOOKUP(I230, instances_gpu_matrix[[Instance]:[cuPDLP]], 2, FALSE), "")</f>
        <v>600.0006959438324</v>
      </c>
      <c r="N230" s="7">
        <f t="shared" si="39"/>
        <v>0</v>
      </c>
      <c r="O230" s="7">
        <f t="shared" si="40"/>
        <v>0</v>
      </c>
      <c r="P230" s="7">
        <f t="shared" si="41"/>
        <v>0</v>
      </c>
      <c r="Q230" s="7">
        <f t="shared" si="42"/>
        <v>0</v>
      </c>
      <c r="R230" s="11">
        <f>IFERROR(VLOOKUP(I230, iterations_cuPDLP_new[[Instance]:[cuPDLP]], 2, FALSE), "")</f>
        <v>92505</v>
      </c>
      <c r="S230" s="11">
        <f>IFERROR(VLOOKUP(I230, iterations_gpu[[Instance]:[cuPDLP]], 2, FALSE), "")</f>
        <v>92089</v>
      </c>
      <c r="T230" s="11">
        <f>IFERROR(VLOOKUP(I230, iterations_gpu_matrix[[Instance]:[cuPDLP]], 2, FALSE), "")</f>
        <v>90161</v>
      </c>
      <c r="U230" s="7" t="str">
        <f t="shared" si="43"/>
        <v/>
      </c>
      <c r="V230" s="7" t="str">
        <f t="shared" si="44"/>
        <v/>
      </c>
      <c r="W230" s="5" t="b">
        <f t="shared" si="45"/>
        <v>0</v>
      </c>
      <c r="AF230">
        <f t="shared" si="36"/>
        <v>1</v>
      </c>
      <c r="AG230">
        <f t="shared" si="37"/>
        <v>1</v>
      </c>
      <c r="AH230">
        <f t="shared" si="46"/>
        <v>1</v>
      </c>
      <c r="AI230">
        <f t="shared" si="47"/>
        <v>1</v>
      </c>
      <c r="AK230">
        <v>49.938589811325073</v>
      </c>
      <c r="AL230">
        <v>51.436996936798096</v>
      </c>
      <c r="AM230">
        <v>40.506999969482422</v>
      </c>
    </row>
    <row r="231" spans="1:39" x14ac:dyDescent="0.45">
      <c r="A231" s="1" t="s">
        <v>231</v>
      </c>
      <c r="B231">
        <v>3.7177789211273193</v>
      </c>
      <c r="C231">
        <v>3.7950160503387451</v>
      </c>
      <c r="D231">
        <v>600.00291800498962</v>
      </c>
      <c r="E231">
        <f t="shared" si="38"/>
        <v>-160.3874656707813</v>
      </c>
      <c r="I231" s="1" t="str">
        <v>pb-grow22</v>
      </c>
      <c r="J231" s="5">
        <v>321.04930996894836</v>
      </c>
      <c r="K231" s="5">
        <v>323.20604586601257</v>
      </c>
      <c r="L231" s="5">
        <v>600.00275897979736</v>
      </c>
      <c r="M231" s="5">
        <f>IFERROR(VLOOKUP(I231, instances_gpu_matrix[[Instance]:[cuPDLP]], 2, FALSE), "")</f>
        <v>600.00218915939331</v>
      </c>
      <c r="N231" s="7">
        <f t="shared" si="39"/>
        <v>-6.7177714765149525E-3</v>
      </c>
      <c r="O231" s="7">
        <f t="shared" si="40"/>
        <v>0</v>
      </c>
      <c r="P231" s="7">
        <f t="shared" si="41"/>
        <v>-0.85640945351787412</v>
      </c>
      <c r="Q231" s="7">
        <f t="shared" si="42"/>
        <v>-0.85640769049267285</v>
      </c>
      <c r="R231" s="11">
        <f>IFERROR(VLOOKUP(I231, iterations_cuPDLP_new[[Instance]:[cuPDLP]], 2, FALSE), "")</f>
        <v>44163</v>
      </c>
      <c r="S231" s="11">
        <f>IFERROR(VLOOKUP(I231, iterations_gpu[[Instance]:[cuPDLP]], 2, FALSE), "")</f>
        <v>64161</v>
      </c>
      <c r="T231" s="11">
        <f>IFERROR(VLOOKUP(I231, iterations_gpu_matrix[[Instance]:[cuPDLP]], 2, FALSE), "")</f>
        <v>81359</v>
      </c>
      <c r="U231" s="7">
        <f t="shared" si="43"/>
        <v>-0.45282249847157124</v>
      </c>
      <c r="V231" s="7" t="str">
        <f t="shared" si="44"/>
        <v/>
      </c>
      <c r="W231" s="5" t="b">
        <f t="shared" si="45"/>
        <v>1</v>
      </c>
      <c r="AF231">
        <f t="shared" si="36"/>
        <v>331.04930996894836</v>
      </c>
      <c r="AG231">
        <f t="shared" si="37"/>
        <v>333.20604586601257</v>
      </c>
      <c r="AH231">
        <f t="shared" si="46"/>
        <v>610.00275897979736</v>
      </c>
      <c r="AI231">
        <f t="shared" si="47"/>
        <v>1</v>
      </c>
      <c r="AK231">
        <v>228.55784106254578</v>
      </c>
      <c r="AL231">
        <v>228.42968606948853</v>
      </c>
      <c r="AM231">
        <v>236.57564187049866</v>
      </c>
    </row>
    <row r="232" spans="1:39" hidden="1" x14ac:dyDescent="0.45">
      <c r="A232" s="1" t="s">
        <v>232</v>
      </c>
      <c r="B232">
        <v>94.798359870910645</v>
      </c>
      <c r="C232">
        <v>95.842234134674072</v>
      </c>
      <c r="D232">
        <v>600.00275897979736</v>
      </c>
      <c r="E232">
        <f t="shared" si="38"/>
        <v>-5.3292525292297936</v>
      </c>
      <c r="I232" s="1" t="str">
        <v>physiciansched3-3</v>
      </c>
      <c r="J232" s="5">
        <v>600.00154519081116</v>
      </c>
      <c r="K232" s="5">
        <v>600.00436210632324</v>
      </c>
      <c r="L232" s="5">
        <v>600.50056982040405</v>
      </c>
      <c r="M232" s="5">
        <f>IFERROR(VLOOKUP(I232, instances_gpu_matrix[[Instance]:[cuPDLP]], 2, FALSE), "")</f>
        <v>600.54814600944519</v>
      </c>
      <c r="N232" s="7">
        <f t="shared" si="39"/>
        <v>0</v>
      </c>
      <c r="O232" s="7">
        <f t="shared" si="40"/>
        <v>0</v>
      </c>
      <c r="P232" s="7">
        <f t="shared" si="41"/>
        <v>0</v>
      </c>
      <c r="Q232" s="7">
        <f t="shared" si="42"/>
        <v>0</v>
      </c>
      <c r="R232" s="11">
        <f>IFERROR(VLOOKUP(I232, iterations_cuPDLP_new[[Instance]:[cuPDLP]], 2, FALSE), "")</f>
        <v>114751</v>
      </c>
      <c r="S232" s="11">
        <f>IFERROR(VLOOKUP(I232, iterations_gpu[[Instance]:[cuPDLP]], 2, FALSE), "")</f>
        <v>2</v>
      </c>
      <c r="T232" s="11">
        <f>IFERROR(VLOOKUP(I232, iterations_gpu_matrix[[Instance]:[cuPDLP]], 2, FALSE), "")</f>
        <v>2</v>
      </c>
      <c r="U232" s="7" t="str">
        <f t="shared" si="43"/>
        <v/>
      </c>
      <c r="V232" s="7" t="str">
        <f t="shared" si="44"/>
        <v/>
      </c>
      <c r="W232" s="5" t="b">
        <f t="shared" si="45"/>
        <v>0</v>
      </c>
      <c r="AF232">
        <f t="shared" si="36"/>
        <v>1</v>
      </c>
      <c r="AG232">
        <f t="shared" si="37"/>
        <v>1</v>
      </c>
      <c r="AH232">
        <f t="shared" si="46"/>
        <v>1</v>
      </c>
      <c r="AI232">
        <f t="shared" si="47"/>
        <v>1</v>
      </c>
      <c r="AK232">
        <v>462.19536685943604</v>
      </c>
      <c r="AL232">
        <v>468.18262481689453</v>
      </c>
      <c r="AM232">
        <v>562.15382981300354</v>
      </c>
    </row>
    <row r="233" spans="1:39" hidden="1" x14ac:dyDescent="0.45">
      <c r="A233" s="1" t="s">
        <v>233</v>
      </c>
      <c r="B233">
        <v>3.8754949569702148</v>
      </c>
      <c r="C233">
        <v>3.9028470516204834</v>
      </c>
      <c r="D233">
        <v>600.50056982040405</v>
      </c>
      <c r="E233">
        <f t="shared" si="38"/>
        <v>-153.94809733667245</v>
      </c>
      <c r="I233" s="1" t="str">
        <v>physiciansched5-3</v>
      </c>
      <c r="J233" s="5">
        <v>600.00508785247803</v>
      </c>
      <c r="K233" s="5">
        <v>600.00436091423035</v>
      </c>
      <c r="L233" s="5">
        <v>600.0008909702301</v>
      </c>
      <c r="M233" s="5">
        <f>IFERROR(VLOOKUP(I233, instances_gpu_matrix[[Instance]:[cuPDLP]], 2, FALSE), "")</f>
        <v>600.0034441947937</v>
      </c>
      <c r="N233" s="7">
        <f t="shared" si="39"/>
        <v>0</v>
      </c>
      <c r="O233" s="7">
        <f t="shared" si="40"/>
        <v>0</v>
      </c>
      <c r="P233" s="7">
        <f t="shared" si="41"/>
        <v>0</v>
      </c>
      <c r="Q233" s="7">
        <f t="shared" si="42"/>
        <v>0</v>
      </c>
      <c r="R233" s="11">
        <f>IFERROR(VLOOKUP(I233, iterations_cuPDLP_new[[Instance]:[cuPDLP]], 2, FALSE), "")</f>
        <v>80901</v>
      </c>
      <c r="S233" s="11">
        <f>IFERROR(VLOOKUP(I233, iterations_gpu[[Instance]:[cuPDLP]], 2, FALSE), "")</f>
        <v>81630</v>
      </c>
      <c r="T233" s="11">
        <f>IFERROR(VLOOKUP(I233, iterations_gpu_matrix[[Instance]:[cuPDLP]], 2, FALSE), "")</f>
        <v>81180</v>
      </c>
      <c r="U233" s="7" t="str">
        <f t="shared" si="43"/>
        <v/>
      </c>
      <c r="V233" s="7" t="str">
        <f t="shared" si="44"/>
        <v/>
      </c>
      <c r="W233" s="5" t="b">
        <f t="shared" si="45"/>
        <v>0</v>
      </c>
      <c r="AF233">
        <f t="shared" si="36"/>
        <v>1</v>
      </c>
      <c r="AG233">
        <f t="shared" si="37"/>
        <v>1</v>
      </c>
      <c r="AH233">
        <f t="shared" si="46"/>
        <v>1</v>
      </c>
      <c r="AI233">
        <f t="shared" si="47"/>
        <v>1</v>
      </c>
      <c r="AK233">
        <v>177.48391580581665</v>
      </c>
      <c r="AL233">
        <v>179.02877187728882</v>
      </c>
      <c r="AM233">
        <v>199.06957101821899</v>
      </c>
    </row>
    <row r="234" spans="1:39" hidden="1" x14ac:dyDescent="0.45">
      <c r="A234" s="1" t="s">
        <v>234</v>
      </c>
      <c r="B234">
        <v>4.2353959083557129</v>
      </c>
      <c r="C234">
        <v>4.2135038375854492</v>
      </c>
      <c r="D234">
        <v>600.0008909702301</v>
      </c>
      <c r="E234">
        <f t="shared" si="38"/>
        <v>-140.66347230645684</v>
      </c>
      <c r="I234" s="1" t="str">
        <v>physiciansched6-1</v>
      </c>
      <c r="J234" s="5">
        <v>600.0042028427124</v>
      </c>
      <c r="K234" s="5">
        <v>600.00167512893677</v>
      </c>
      <c r="L234" s="5">
        <v>600.00014495849609</v>
      </c>
      <c r="M234" s="5">
        <f>IFERROR(VLOOKUP(I234, instances_gpu_matrix[[Instance]:[cuPDLP]], 2, FALSE), "")</f>
        <v>600.00394606590271</v>
      </c>
      <c r="N234" s="7">
        <f t="shared" si="39"/>
        <v>0</v>
      </c>
      <c r="O234" s="7">
        <f t="shared" si="40"/>
        <v>0</v>
      </c>
      <c r="P234" s="7">
        <f t="shared" si="41"/>
        <v>0</v>
      </c>
      <c r="Q234" s="7">
        <f t="shared" si="42"/>
        <v>0</v>
      </c>
      <c r="R234" s="11">
        <f>IFERROR(VLOOKUP(I234, iterations_cuPDLP_new[[Instance]:[cuPDLP]], 2, FALSE), "")</f>
        <v>106582</v>
      </c>
      <c r="S234" s="11">
        <f>IFERROR(VLOOKUP(I234, iterations_gpu[[Instance]:[cuPDLP]], 2, FALSE), "")</f>
        <v>106365</v>
      </c>
      <c r="T234" s="11">
        <f>IFERROR(VLOOKUP(I234, iterations_gpu_matrix[[Instance]:[cuPDLP]], 2, FALSE), "")</f>
        <v>106708</v>
      </c>
      <c r="U234" s="7" t="str">
        <f t="shared" si="43"/>
        <v/>
      </c>
      <c r="V234" s="7" t="str">
        <f t="shared" si="44"/>
        <v/>
      </c>
      <c r="W234" s="5" t="b">
        <f t="shared" si="45"/>
        <v>0</v>
      </c>
      <c r="AF234">
        <f t="shared" si="36"/>
        <v>1</v>
      </c>
      <c r="AG234">
        <f t="shared" si="37"/>
        <v>1</v>
      </c>
      <c r="AH234">
        <f t="shared" si="46"/>
        <v>1</v>
      </c>
      <c r="AI234">
        <f t="shared" si="47"/>
        <v>1</v>
      </c>
      <c r="AK234">
        <v>91.134474039077759</v>
      </c>
      <c r="AL234">
        <v>95.612778902053833</v>
      </c>
      <c r="AM234">
        <v>81.655341863632202</v>
      </c>
    </row>
    <row r="235" spans="1:39" hidden="1" x14ac:dyDescent="0.45">
      <c r="A235" s="1" t="s">
        <v>235</v>
      </c>
      <c r="B235">
        <v>255.37641286849976</v>
      </c>
      <c r="C235">
        <v>253.63778185844421</v>
      </c>
      <c r="D235">
        <v>600.00014495849609</v>
      </c>
      <c r="E235">
        <f t="shared" si="38"/>
        <v>-1.3494736190356487</v>
      </c>
      <c r="I235" s="1" t="str">
        <v>physiciansched6-2</v>
      </c>
      <c r="J235" s="5">
        <v>600.00138902664185</v>
      </c>
      <c r="K235" s="5">
        <v>600.00049591064453</v>
      </c>
      <c r="L235" s="5">
        <v>600.58955597877502</v>
      </c>
      <c r="M235" s="5">
        <f>IFERROR(VLOOKUP(I235, instances_gpu_matrix[[Instance]:[cuPDLP]], 2, FALSE), "")</f>
        <v>600.55709195137024</v>
      </c>
      <c r="N235" s="7">
        <f t="shared" si="39"/>
        <v>0</v>
      </c>
      <c r="O235" s="7">
        <f t="shared" si="40"/>
        <v>0</v>
      </c>
      <c r="P235" s="7">
        <f t="shared" si="41"/>
        <v>0</v>
      </c>
      <c r="Q235" s="7">
        <f t="shared" si="42"/>
        <v>0</v>
      </c>
      <c r="R235" s="11">
        <f>IFERROR(VLOOKUP(I235, iterations_cuPDLP_new[[Instance]:[cuPDLP]], 2, FALSE), "")</f>
        <v>109561</v>
      </c>
      <c r="S235" s="11">
        <f>IFERROR(VLOOKUP(I235, iterations_gpu[[Instance]:[cuPDLP]], 2, FALSE), "")</f>
        <v>2</v>
      </c>
      <c r="T235" s="11">
        <f>IFERROR(VLOOKUP(I235, iterations_gpu_matrix[[Instance]:[cuPDLP]], 2, FALSE), "")</f>
        <v>2</v>
      </c>
      <c r="U235" s="7" t="str">
        <f t="shared" si="43"/>
        <v/>
      </c>
      <c r="V235" s="7" t="str">
        <f t="shared" si="44"/>
        <v/>
      </c>
      <c r="W235" s="5" t="b">
        <f t="shared" si="45"/>
        <v>0</v>
      </c>
      <c r="AF235">
        <f t="shared" si="36"/>
        <v>1</v>
      </c>
      <c r="AG235">
        <f t="shared" si="37"/>
        <v>1</v>
      </c>
      <c r="AH235">
        <f t="shared" si="46"/>
        <v>1</v>
      </c>
      <c r="AI235">
        <f t="shared" si="47"/>
        <v>1</v>
      </c>
      <c r="AK235">
        <v>227.80054998397827</v>
      </c>
      <c r="AL235">
        <v>229.26387310028076</v>
      </c>
      <c r="AM235">
        <v>143.26070594787598</v>
      </c>
    </row>
    <row r="236" spans="1:39" hidden="1" x14ac:dyDescent="0.45">
      <c r="A236" s="1" t="s">
        <v>236</v>
      </c>
      <c r="B236">
        <v>135.44973397254944</v>
      </c>
      <c r="C236">
        <v>133.8153829574585</v>
      </c>
      <c r="D236">
        <v>600.58955597877502</v>
      </c>
      <c r="E236">
        <f t="shared" si="38"/>
        <v>-3.4340401296062488</v>
      </c>
      <c r="I236" s="1" t="str">
        <v>piperout-d20</v>
      </c>
      <c r="J236" s="5">
        <v>600.00188088417053</v>
      </c>
      <c r="K236" s="5">
        <v>600.0050961971283</v>
      </c>
      <c r="L236" s="5">
        <v>600.0011100769043</v>
      </c>
      <c r="M236" s="5">
        <f>IFERROR(VLOOKUP(I236, instances_gpu_matrix[[Instance]:[cuPDLP]], 2, FALSE), "")</f>
        <v>600.00153589248657</v>
      </c>
      <c r="N236" s="7">
        <f t="shared" si="39"/>
        <v>0</v>
      </c>
      <c r="O236" s="7">
        <f t="shared" si="40"/>
        <v>0</v>
      </c>
      <c r="P236" s="7">
        <f t="shared" si="41"/>
        <v>0</v>
      </c>
      <c r="Q236" s="7">
        <f t="shared" si="42"/>
        <v>0</v>
      </c>
      <c r="R236" s="11">
        <f>IFERROR(VLOOKUP(I236, iterations_cuPDLP_new[[Instance]:[cuPDLP]], 2, FALSE), "")</f>
        <v>81160</v>
      </c>
      <c r="S236" s="11">
        <f>IFERROR(VLOOKUP(I236, iterations_gpu[[Instance]:[cuPDLP]], 2, FALSE), "")</f>
        <v>81752</v>
      </c>
      <c r="T236" s="11">
        <f>IFERROR(VLOOKUP(I236, iterations_gpu_matrix[[Instance]:[cuPDLP]], 2, FALSE), "")</f>
        <v>81616</v>
      </c>
      <c r="U236" s="7" t="str">
        <f t="shared" si="43"/>
        <v/>
      </c>
      <c r="V236" s="7" t="str">
        <f t="shared" si="44"/>
        <v/>
      </c>
      <c r="W236" s="5" t="b">
        <f t="shared" si="45"/>
        <v>0</v>
      </c>
      <c r="AF236">
        <f t="shared" si="36"/>
        <v>1</v>
      </c>
      <c r="AG236">
        <f t="shared" si="37"/>
        <v>1</v>
      </c>
      <c r="AH236">
        <f t="shared" si="46"/>
        <v>1</v>
      </c>
      <c r="AI236">
        <f t="shared" si="47"/>
        <v>1</v>
      </c>
      <c r="AK236">
        <v>62.823665857315063</v>
      </c>
      <c r="AL236">
        <v>62.172922849655151</v>
      </c>
      <c r="AM236">
        <v>89.148194074630737</v>
      </c>
    </row>
    <row r="237" spans="1:39" x14ac:dyDescent="0.45">
      <c r="A237" s="1" t="s">
        <v>237</v>
      </c>
      <c r="B237">
        <v>600.0022349357605</v>
      </c>
      <c r="C237">
        <v>600.00236201286316</v>
      </c>
      <c r="D237">
        <v>600.0011100769043</v>
      </c>
      <c r="E237">
        <f t="shared" si="38"/>
        <v>1.8747577770632893E-6</v>
      </c>
      <c r="I237" s="1" t="str">
        <v>piperout-d27</v>
      </c>
      <c r="J237" s="5">
        <v>352.54413986206055</v>
      </c>
      <c r="K237" s="5">
        <v>357.00530219078064</v>
      </c>
      <c r="L237" s="5">
        <v>393.69795298576355</v>
      </c>
      <c r="M237" s="5">
        <f>IFERROR(VLOOKUP(I237, instances_gpu_matrix[[Instance]:[cuPDLP]], 2, FALSE), "")</f>
        <v>600.00001382827759</v>
      </c>
      <c r="N237" s="7">
        <f t="shared" si="39"/>
        <v>-1.2654195104379286E-2</v>
      </c>
      <c r="O237" s="7">
        <f t="shared" si="40"/>
        <v>-0.11673378868190859</v>
      </c>
      <c r="P237" s="7">
        <f t="shared" si="41"/>
        <v>-0.1027790079581918</v>
      </c>
      <c r="Q237" s="7">
        <f t="shared" si="42"/>
        <v>-0.68064734654176817</v>
      </c>
      <c r="R237" s="11">
        <f>IFERROR(VLOOKUP(I237, iterations_cuPDLP_new[[Instance]:[cuPDLP]], 2, FALSE), "")</f>
        <v>47674</v>
      </c>
      <c r="S237" s="11">
        <f>IFERROR(VLOOKUP(I237, iterations_gpu[[Instance]:[cuPDLP]], 2, FALSE), "")</f>
        <v>52287</v>
      </c>
      <c r="T237" s="11">
        <f>IFERROR(VLOOKUP(I237, iterations_gpu_matrix[[Instance]:[cuPDLP]], 2, FALSE), "")</f>
        <v>80581</v>
      </c>
      <c r="U237" s="7">
        <f t="shared" si="43"/>
        <v>-9.6761337416621213E-2</v>
      </c>
      <c r="V237" s="7">
        <f t="shared" si="44"/>
        <v>-0.69025045097956961</v>
      </c>
      <c r="W237" s="5" t="b">
        <f t="shared" si="45"/>
        <v>1</v>
      </c>
      <c r="AF237">
        <f t="shared" si="36"/>
        <v>362.54413986206055</v>
      </c>
      <c r="AG237">
        <f t="shared" si="37"/>
        <v>367.00530219078064</v>
      </c>
      <c r="AH237">
        <f t="shared" si="46"/>
        <v>403.69795298576355</v>
      </c>
      <c r="AI237">
        <f t="shared" si="47"/>
        <v>610.00001382827759</v>
      </c>
      <c r="AK237">
        <v>23.267369985580444</v>
      </c>
      <c r="AL237">
        <v>20.674376010894775</v>
      </c>
      <c r="AM237">
        <v>21.722734928131104</v>
      </c>
    </row>
    <row r="238" spans="1:39" hidden="1" x14ac:dyDescent="0.45">
      <c r="A238" s="1" t="s">
        <v>238</v>
      </c>
      <c r="B238">
        <v>149.42341995239258</v>
      </c>
      <c r="C238">
        <v>152.02278614044189</v>
      </c>
      <c r="D238">
        <v>393.69795298576355</v>
      </c>
      <c r="E238">
        <f t="shared" si="38"/>
        <v>-1.6347807667044341</v>
      </c>
      <c r="I238" s="1" t="str">
        <v>proteindesign121pgb11p9</v>
      </c>
      <c r="J238" s="5">
        <v>600.00149583816528</v>
      </c>
      <c r="K238" s="5">
        <v>600.00514388084412</v>
      </c>
      <c r="L238" s="5">
        <v>600.49190187454224</v>
      </c>
      <c r="M238" s="5">
        <f>IFERROR(VLOOKUP(I238, instances_gpu_matrix[[Instance]:[cuPDLP]], 2, FALSE), "")</f>
        <v>600.70898294448853</v>
      </c>
      <c r="N238" s="7">
        <f t="shared" si="39"/>
        <v>0</v>
      </c>
      <c r="O238" s="7">
        <f t="shared" si="40"/>
        <v>0</v>
      </c>
      <c r="P238" s="7">
        <f t="shared" si="41"/>
        <v>0</v>
      </c>
      <c r="Q238" s="7">
        <f t="shared" si="42"/>
        <v>0</v>
      </c>
      <c r="R238" s="11">
        <f>IFERROR(VLOOKUP(I238, iterations_cuPDLP_new[[Instance]:[cuPDLP]], 2, FALSE), "")</f>
        <v>101579</v>
      </c>
      <c r="S238" s="11">
        <f>IFERROR(VLOOKUP(I238, iterations_gpu[[Instance]:[cuPDLP]], 2, FALSE), "")</f>
        <v>2</v>
      </c>
      <c r="T238" s="11">
        <f>IFERROR(VLOOKUP(I238, iterations_gpu_matrix[[Instance]:[cuPDLP]], 2, FALSE), "")</f>
        <v>2</v>
      </c>
      <c r="U238" s="7" t="str">
        <f t="shared" si="43"/>
        <v/>
      </c>
      <c r="V238" s="7" t="str">
        <f t="shared" si="44"/>
        <v/>
      </c>
      <c r="W238" s="5" t="b">
        <f t="shared" si="45"/>
        <v>0</v>
      </c>
      <c r="AF238">
        <f t="shared" si="36"/>
        <v>1</v>
      </c>
      <c r="AG238">
        <f t="shared" si="37"/>
        <v>1</v>
      </c>
      <c r="AH238">
        <f t="shared" si="46"/>
        <v>1</v>
      </c>
      <c r="AI238">
        <f t="shared" si="47"/>
        <v>1</v>
      </c>
      <c r="AK238">
        <v>262.81106495857239</v>
      </c>
      <c r="AL238">
        <v>264.21056890487671</v>
      </c>
      <c r="AM238">
        <v>400.27892303466797</v>
      </c>
    </row>
    <row r="239" spans="1:39" hidden="1" x14ac:dyDescent="0.45">
      <c r="A239" s="1" t="s">
        <v>239</v>
      </c>
      <c r="B239">
        <v>600.0080029964447</v>
      </c>
      <c r="C239">
        <v>600.00307512283325</v>
      </c>
      <c r="D239">
        <v>600.49190187454224</v>
      </c>
      <c r="E239">
        <f t="shared" si="38"/>
        <v>-8.0648737296992604E-4</v>
      </c>
      <c r="I239" s="1" t="str">
        <v>proteindesign122trx11p8</v>
      </c>
      <c r="J239" s="5">
        <v>600.00090289115906</v>
      </c>
      <c r="K239" s="5">
        <v>600.00350904464722</v>
      </c>
      <c r="L239" s="5">
        <v>600.49451899528503</v>
      </c>
      <c r="M239" s="5">
        <f>IFERROR(VLOOKUP(I239, instances_gpu_matrix[[Instance]:[cuPDLP]], 2, FALSE), "")</f>
        <v>600.00034999847412</v>
      </c>
      <c r="N239" s="7">
        <f t="shared" si="39"/>
        <v>0</v>
      </c>
      <c r="O239" s="7">
        <f t="shared" si="40"/>
        <v>0</v>
      </c>
      <c r="P239" s="7">
        <f t="shared" si="41"/>
        <v>0</v>
      </c>
      <c r="Q239" s="7">
        <f t="shared" si="42"/>
        <v>0</v>
      </c>
      <c r="R239" s="11">
        <f>IFERROR(VLOOKUP(I239, iterations_cuPDLP_new[[Instance]:[cuPDLP]], 2, FALSE), "")</f>
        <v>100382</v>
      </c>
      <c r="S239" s="11">
        <f>IFERROR(VLOOKUP(I239, iterations_gpu[[Instance]:[cuPDLP]], 2, FALSE), "")</f>
        <v>2</v>
      </c>
      <c r="T239" s="11">
        <f>IFERROR(VLOOKUP(I239, iterations_gpu_matrix[[Instance]:[cuPDLP]], 2, FALSE), "")</f>
        <v>21938</v>
      </c>
      <c r="U239" s="7" t="str">
        <f t="shared" si="43"/>
        <v/>
      </c>
      <c r="V239" s="7" t="str">
        <f t="shared" si="44"/>
        <v/>
      </c>
      <c r="W239" s="5" t="b">
        <f t="shared" si="45"/>
        <v>0</v>
      </c>
      <c r="AF239">
        <f t="shared" si="36"/>
        <v>1</v>
      </c>
      <c r="AG239">
        <f t="shared" si="37"/>
        <v>1</v>
      </c>
      <c r="AH239">
        <f t="shared" si="46"/>
        <v>1</v>
      </c>
      <c r="AI239">
        <f t="shared" si="47"/>
        <v>1</v>
      </c>
      <c r="AK239">
        <v>18.882228136062622</v>
      </c>
      <c r="AL239">
        <v>18.608405828475952</v>
      </c>
      <c r="AM239">
        <v>21.706534862518311</v>
      </c>
    </row>
    <row r="240" spans="1:39" hidden="1" x14ac:dyDescent="0.45">
      <c r="A240" s="1" t="s">
        <v>240</v>
      </c>
      <c r="B240">
        <v>600.00042319297791</v>
      </c>
      <c r="C240">
        <v>600.00309991836548</v>
      </c>
      <c r="D240">
        <v>600.49451899528503</v>
      </c>
      <c r="E240">
        <f t="shared" si="38"/>
        <v>-8.2349242301819686E-4</v>
      </c>
      <c r="I240" s="1" t="str">
        <v>radiationm40-10-02</v>
      </c>
      <c r="J240" s="5">
        <v>600.00182414054871</v>
      </c>
      <c r="K240" s="5">
        <v>600.00373792648315</v>
      </c>
      <c r="L240" s="5">
        <v>600.00316786766052</v>
      </c>
      <c r="M240" s="5">
        <f>IFERROR(VLOOKUP(I240, instances_gpu_matrix[[Instance]:[cuPDLP]], 2, FALSE), "")</f>
        <v>600.56670808792114</v>
      </c>
      <c r="N240" s="7">
        <f t="shared" si="39"/>
        <v>0</v>
      </c>
      <c r="O240" s="7">
        <f t="shared" si="40"/>
        <v>0</v>
      </c>
      <c r="P240" s="7">
        <f t="shared" si="41"/>
        <v>0</v>
      </c>
      <c r="Q240" s="7">
        <f t="shared" si="42"/>
        <v>0</v>
      </c>
      <c r="R240" s="11">
        <f>IFERROR(VLOOKUP(I240, iterations_cuPDLP_new[[Instance]:[cuPDLP]], 2, FALSE), "")</f>
        <v>106378</v>
      </c>
      <c r="S240" s="11">
        <f>IFERROR(VLOOKUP(I240, iterations_gpu[[Instance]:[cuPDLP]], 2, FALSE), "")</f>
        <v>61835</v>
      </c>
      <c r="T240" s="11">
        <f>IFERROR(VLOOKUP(I240, iterations_gpu_matrix[[Instance]:[cuPDLP]], 2, FALSE), "")</f>
        <v>2</v>
      </c>
      <c r="U240" s="7" t="str">
        <f t="shared" si="43"/>
        <v/>
      </c>
      <c r="V240" s="7" t="str">
        <f t="shared" si="44"/>
        <v/>
      </c>
      <c r="W240" s="5" t="b">
        <f t="shared" si="45"/>
        <v>0</v>
      </c>
      <c r="AF240">
        <f t="shared" si="36"/>
        <v>1</v>
      </c>
      <c r="AG240">
        <f t="shared" si="37"/>
        <v>1</v>
      </c>
      <c r="AH240">
        <f t="shared" si="46"/>
        <v>1</v>
      </c>
      <c r="AI240">
        <f t="shared" si="47"/>
        <v>1</v>
      </c>
      <c r="AK240">
        <v>72.412333965301514</v>
      </c>
      <c r="AL240">
        <v>72.63916802406311</v>
      </c>
      <c r="AM240">
        <v>95.997255086898804</v>
      </c>
    </row>
    <row r="241" spans="1:39" hidden="1" x14ac:dyDescent="0.45">
      <c r="A241" s="1" t="s">
        <v>241</v>
      </c>
      <c r="B241">
        <v>1.1344230175018311</v>
      </c>
      <c r="C241">
        <v>0.92760205268859863</v>
      </c>
      <c r="D241">
        <v>600.00316786766052</v>
      </c>
      <c r="E241">
        <f t="shared" si="38"/>
        <v>-527.90602412930332</v>
      </c>
      <c r="I241" s="1" t="str">
        <v>rail01</v>
      </c>
      <c r="J241" s="5">
        <v>600.00228214263916</v>
      </c>
      <c r="K241" s="5">
        <v>600.00360202789307</v>
      </c>
      <c r="L241" s="5">
        <v>600.00671291351318</v>
      </c>
      <c r="M241" s="5">
        <f>IFERROR(VLOOKUP(I241, instances_gpu_matrix[[Instance]:[cuPDLP]], 2, FALSE), "")</f>
        <v>600.00216007232666</v>
      </c>
      <c r="N241" s="7">
        <f t="shared" si="39"/>
        <v>0</v>
      </c>
      <c r="O241" s="7">
        <f t="shared" si="40"/>
        <v>0</v>
      </c>
      <c r="P241" s="7">
        <f t="shared" si="41"/>
        <v>0</v>
      </c>
      <c r="Q241" s="7">
        <f t="shared" si="42"/>
        <v>0</v>
      </c>
      <c r="R241" s="11">
        <f>IFERROR(VLOOKUP(I241, iterations_cuPDLP_new[[Instance]:[cuPDLP]], 2, FALSE), "")</f>
        <v>95442</v>
      </c>
      <c r="S241" s="11">
        <f>IFERROR(VLOOKUP(I241, iterations_gpu[[Instance]:[cuPDLP]], 2, FALSE), "")</f>
        <v>90200</v>
      </c>
      <c r="T241" s="11">
        <f>IFERROR(VLOOKUP(I241, iterations_gpu_matrix[[Instance]:[cuPDLP]], 2, FALSE), "")</f>
        <v>95619</v>
      </c>
      <c r="U241" s="7" t="str">
        <f t="shared" si="43"/>
        <v/>
      </c>
      <c r="V241" s="7" t="str">
        <f t="shared" si="44"/>
        <v/>
      </c>
      <c r="W241" s="5" t="b">
        <f t="shared" si="45"/>
        <v>0</v>
      </c>
      <c r="AF241">
        <f t="shared" si="36"/>
        <v>1</v>
      </c>
      <c r="AG241">
        <f t="shared" si="37"/>
        <v>1</v>
      </c>
      <c r="AH241">
        <f t="shared" si="46"/>
        <v>1</v>
      </c>
      <c r="AI241">
        <f t="shared" si="47"/>
        <v>1</v>
      </c>
      <c r="AK241">
        <v>24.142173051834106</v>
      </c>
      <c r="AL241">
        <v>24.143576145172119</v>
      </c>
      <c r="AM241">
        <v>29.956974983215332</v>
      </c>
    </row>
    <row r="242" spans="1:39" x14ac:dyDescent="0.45">
      <c r="A242" s="1" t="s">
        <v>242</v>
      </c>
      <c r="B242">
        <v>18.108811140060425</v>
      </c>
      <c r="C242">
        <v>18.105472803115845</v>
      </c>
      <c r="D242">
        <v>600.00671291351318</v>
      </c>
      <c r="E242">
        <f t="shared" si="38"/>
        <v>-32.133412694672963</v>
      </c>
      <c r="I242" s="1" t="str">
        <v>rail507</v>
      </c>
      <c r="J242" s="5">
        <v>176.17602515220642</v>
      </c>
      <c r="K242" s="5">
        <v>178.83507990837097</v>
      </c>
      <c r="L242" s="5">
        <v>126.51278400421143</v>
      </c>
      <c r="M242" s="5">
        <f>IFERROR(VLOOKUP(I242, instances_gpu_matrix[[Instance]:[cuPDLP]], 2, FALSE), "")</f>
        <v>136.22784399986267</v>
      </c>
      <c r="N242" s="7">
        <f t="shared" si="39"/>
        <v>-1.5093170332724179E-2</v>
      </c>
      <c r="O242" s="7">
        <f t="shared" si="40"/>
        <v>0.2818955706662622</v>
      </c>
      <c r="P242" s="7">
        <f t="shared" si="41"/>
        <v>0.29257288855725461</v>
      </c>
      <c r="Q242" s="7">
        <f t="shared" si="42"/>
        <v>0.2382487593057179</v>
      </c>
      <c r="R242" s="11">
        <f>IFERROR(VLOOKUP(I242, iterations_cuPDLP_new[[Instance]:[cuPDLP]], 2, FALSE), "")</f>
        <v>25594</v>
      </c>
      <c r="S242" s="11">
        <f>IFERROR(VLOOKUP(I242, iterations_gpu[[Instance]:[cuPDLP]], 2, FALSE), "")</f>
        <v>17958</v>
      </c>
      <c r="T242" s="11">
        <f>IFERROR(VLOOKUP(I242, iterations_gpu_matrix[[Instance]:[cuPDLP]], 2, FALSE), "")</f>
        <v>19908</v>
      </c>
      <c r="U242" s="7">
        <f t="shared" si="43"/>
        <v>0.29835117605688832</v>
      </c>
      <c r="V242" s="7">
        <f t="shared" si="44"/>
        <v>0.22216144408845823</v>
      </c>
      <c r="W242" s="5" t="b">
        <f t="shared" si="45"/>
        <v>1</v>
      </c>
      <c r="AF242">
        <f t="shared" si="36"/>
        <v>186.17602515220642</v>
      </c>
      <c r="AG242">
        <f t="shared" si="37"/>
        <v>188.83507990837097</v>
      </c>
      <c r="AH242">
        <f t="shared" si="46"/>
        <v>136.51278400421143</v>
      </c>
      <c r="AI242">
        <f t="shared" si="47"/>
        <v>146.22784399986267</v>
      </c>
      <c r="AK242">
        <v>17.786756038665771</v>
      </c>
      <c r="AL242">
        <v>17.599366188049316</v>
      </c>
      <c r="AM242">
        <v>24.085724115371704</v>
      </c>
    </row>
    <row r="243" spans="1:39" x14ac:dyDescent="0.45">
      <c r="A243" s="1" t="s">
        <v>243</v>
      </c>
      <c r="B243">
        <v>63.458307027816772</v>
      </c>
      <c r="C243">
        <v>65.29350209236145</v>
      </c>
      <c r="D243">
        <v>126.51278400421143</v>
      </c>
      <c r="E243">
        <f t="shared" si="38"/>
        <v>-0.9936362933343762</v>
      </c>
      <c r="I243" s="1" t="str">
        <v>reblock420</v>
      </c>
      <c r="J243" s="5">
        <v>27.883903026580811</v>
      </c>
      <c r="K243" s="5">
        <v>27.814985036849976</v>
      </c>
      <c r="L243" s="5">
        <v>23.985761165618896</v>
      </c>
      <c r="M243" s="5">
        <f>IFERROR(VLOOKUP(I243, instances_gpu_matrix[[Instance]:[cuPDLP]], 2, FALSE), "")</f>
        <v>12.619472026824951</v>
      </c>
      <c r="N243" s="7">
        <f t="shared" si="39"/>
        <v>2.4716048418737401E-3</v>
      </c>
      <c r="O243" s="7">
        <f t="shared" si="40"/>
        <v>0.13979900364902084</v>
      </c>
      <c r="P243" s="7">
        <f t="shared" si="41"/>
        <v>0.13766765885935331</v>
      </c>
      <c r="Q243" s="7">
        <f t="shared" si="42"/>
        <v>0.54630671164818656</v>
      </c>
      <c r="R243" s="11">
        <f>IFERROR(VLOOKUP(I243, iterations_cuPDLP_new[[Instance]:[cuPDLP]], 2, FALSE), "")</f>
        <v>3807</v>
      </c>
      <c r="S243" s="11">
        <f>IFERROR(VLOOKUP(I243, iterations_gpu[[Instance]:[cuPDLP]], 2, FALSE), "")</f>
        <v>3200</v>
      </c>
      <c r="T243" s="11">
        <f>IFERROR(VLOOKUP(I243, iterations_gpu_matrix[[Instance]:[cuPDLP]], 2, FALSE), "")</f>
        <v>1805</v>
      </c>
      <c r="U243" s="7">
        <f t="shared" si="43"/>
        <v>0.15944313107433675</v>
      </c>
      <c r="V243" s="7">
        <f t="shared" si="44"/>
        <v>0.52587339112161802</v>
      </c>
      <c r="W243" s="5" t="b">
        <f t="shared" si="45"/>
        <v>1</v>
      </c>
      <c r="AF243">
        <f t="shared" si="36"/>
        <v>37.883903026580811</v>
      </c>
      <c r="AG243">
        <f t="shared" si="37"/>
        <v>37.814985036849976</v>
      </c>
      <c r="AH243">
        <f t="shared" si="46"/>
        <v>33.985761165618896</v>
      </c>
      <c r="AI243">
        <f t="shared" si="47"/>
        <v>22.619472026824951</v>
      </c>
    </row>
    <row r="244" spans="1:39" x14ac:dyDescent="0.45">
      <c r="A244" s="1" t="s">
        <v>244</v>
      </c>
      <c r="B244">
        <v>0.50242710113525391</v>
      </c>
      <c r="C244">
        <v>0.4831390380859375</v>
      </c>
      <c r="D244">
        <v>23.985761165618896</v>
      </c>
      <c r="E244">
        <f t="shared" si="38"/>
        <v>-46.739783764494632</v>
      </c>
      <c r="I244" s="1" t="str">
        <v>rmatr200-p10</v>
      </c>
      <c r="J244" s="5">
        <v>39.901592016220093</v>
      </c>
      <c r="K244" s="5">
        <v>37.918842077255249</v>
      </c>
      <c r="L244" s="5">
        <v>26.147140026092529</v>
      </c>
      <c r="M244" s="5">
        <f>IFERROR(VLOOKUP(I244, instances_gpu_matrix[[Instance]:[cuPDLP]], 2, FALSE), "")</f>
        <v>49.22993803024292</v>
      </c>
      <c r="N244" s="7">
        <f t="shared" si="39"/>
        <v>4.9690998247860663E-2</v>
      </c>
      <c r="O244" s="7">
        <f t="shared" si="40"/>
        <v>0.34470935356504939</v>
      </c>
      <c r="P244" s="7">
        <f t="shared" si="41"/>
        <v>0.31044466039282637</v>
      </c>
      <c r="Q244" s="7">
        <f t="shared" si="42"/>
        <v>-0.29829750417859868</v>
      </c>
      <c r="R244" s="11">
        <f>IFERROR(VLOOKUP(I244, iterations_cuPDLP_new[[Instance]:[cuPDLP]], 2, FALSE), "")</f>
        <v>13203</v>
      </c>
      <c r="S244" s="11">
        <f>IFERROR(VLOOKUP(I244, iterations_gpu[[Instance]:[cuPDLP]], 2, FALSE), "")</f>
        <v>8900</v>
      </c>
      <c r="T244" s="11">
        <f>IFERROR(VLOOKUP(I244, iterations_gpu_matrix[[Instance]:[cuPDLP]], 2, FALSE), "")</f>
        <v>16598</v>
      </c>
      <c r="U244" s="7">
        <f t="shared" si="43"/>
        <v>0.32591077785351813</v>
      </c>
      <c r="V244" s="7">
        <f t="shared" si="44"/>
        <v>-0.25713852912216922</v>
      </c>
      <c r="W244" s="5" t="b">
        <f t="shared" si="45"/>
        <v>1</v>
      </c>
      <c r="AF244">
        <f t="shared" si="36"/>
        <v>49.901592016220093</v>
      </c>
      <c r="AG244">
        <f t="shared" si="37"/>
        <v>47.918842077255249</v>
      </c>
      <c r="AH244">
        <f t="shared" si="46"/>
        <v>36.147140026092529</v>
      </c>
      <c r="AI244">
        <f t="shared" si="47"/>
        <v>59.22993803024292</v>
      </c>
    </row>
    <row r="245" spans="1:39" x14ac:dyDescent="0.45">
      <c r="A245" s="1" t="s">
        <v>245</v>
      </c>
      <c r="B245">
        <v>0.25759387016296387</v>
      </c>
      <c r="C245">
        <v>0.26288700103759766</v>
      </c>
      <c r="D245">
        <v>26.147140026092529</v>
      </c>
      <c r="E245">
        <f t="shared" si="38"/>
        <v>-100.50528818698533</v>
      </c>
      <c r="I245" s="1" t="str">
        <v>rmatr200-p5</v>
      </c>
      <c r="J245" s="5">
        <v>113.87677717208862</v>
      </c>
      <c r="K245" s="5">
        <v>115.37392807006836</v>
      </c>
      <c r="L245" s="5">
        <v>123.76896405220032</v>
      </c>
      <c r="M245" s="5">
        <f>IFERROR(VLOOKUP(I245, instances_gpu_matrix[[Instance]:[cuPDLP]], 2, FALSE), "")</f>
        <v>60.743611812591553</v>
      </c>
      <c r="N245" s="7">
        <f t="shared" si="39"/>
        <v>-1.3147113354966726E-2</v>
      </c>
      <c r="O245" s="7">
        <f t="shared" si="40"/>
        <v>-8.6867464339658931E-2</v>
      </c>
      <c r="P245" s="7">
        <f t="shared" si="41"/>
        <v>-7.2763718134252336E-2</v>
      </c>
      <c r="Q245" s="7">
        <f t="shared" si="42"/>
        <v>0.47350659868578782</v>
      </c>
      <c r="R245" s="11">
        <f>IFERROR(VLOOKUP(I245, iterations_cuPDLP_new[[Instance]:[cuPDLP]], 2, FALSE), "")</f>
        <v>16028</v>
      </c>
      <c r="S245" s="11">
        <f>IFERROR(VLOOKUP(I245, iterations_gpu[[Instance]:[cuPDLP]], 2, FALSE), "")</f>
        <v>16663</v>
      </c>
      <c r="T245" s="11">
        <f>IFERROR(VLOOKUP(I245, iterations_gpu_matrix[[Instance]:[cuPDLP]], 2, FALSE), "")</f>
        <v>8433</v>
      </c>
      <c r="U245" s="7">
        <f t="shared" si="43"/>
        <v>-3.9618168205640132E-2</v>
      </c>
      <c r="V245" s="7">
        <f t="shared" si="44"/>
        <v>0.47385824806588472</v>
      </c>
      <c r="W245" s="5" t="b">
        <f t="shared" si="45"/>
        <v>1</v>
      </c>
      <c r="AF245">
        <f t="shared" si="36"/>
        <v>123.87677717208862</v>
      </c>
      <c r="AG245">
        <f t="shared" si="37"/>
        <v>125.37392807006836</v>
      </c>
      <c r="AH245">
        <f t="shared" si="46"/>
        <v>133.76896405220032</v>
      </c>
      <c r="AI245">
        <f t="shared" si="47"/>
        <v>70.743611812591553</v>
      </c>
    </row>
    <row r="246" spans="1:39" hidden="1" x14ac:dyDescent="0.45">
      <c r="A246" s="1" t="s">
        <v>246</v>
      </c>
      <c r="B246">
        <v>34.930195093154907</v>
      </c>
      <c r="C246">
        <v>36.293833017349243</v>
      </c>
      <c r="D246">
        <v>123.76896405220032</v>
      </c>
      <c r="E246">
        <f t="shared" si="38"/>
        <v>-2.5433230109972875</v>
      </c>
      <c r="I246" s="1" t="str">
        <v>rmine11</v>
      </c>
      <c r="J246" s="5">
        <v>600.00120687484741</v>
      </c>
      <c r="K246" s="5">
        <v>600.00471591949463</v>
      </c>
      <c r="L246" s="5">
        <v>394.9459400177002</v>
      </c>
      <c r="M246" s="5">
        <f>IFERROR(VLOOKUP(I246, instances_gpu_matrix[[Instance]:[cuPDLP]], 2, FALSE), "")</f>
        <v>429.31905102729797</v>
      </c>
      <c r="N246" s="7">
        <f t="shared" si="39"/>
        <v>0</v>
      </c>
      <c r="O246" s="7">
        <f t="shared" si="40"/>
        <v>0</v>
      </c>
      <c r="P246" s="7">
        <f t="shared" si="41"/>
        <v>0.34176194029999607</v>
      </c>
      <c r="Q246" s="7">
        <f t="shared" si="42"/>
        <v>0.28447387222719484</v>
      </c>
      <c r="R246" s="11">
        <f>IFERROR(VLOOKUP(I246, iterations_cuPDLP_new[[Instance]:[cuPDLP]], 2, FALSE), "")</f>
        <v>80659</v>
      </c>
      <c r="S246" s="11">
        <f>IFERROR(VLOOKUP(I246, iterations_gpu[[Instance]:[cuPDLP]], 2, FALSE), "")</f>
        <v>52545</v>
      </c>
      <c r="T246" s="11">
        <f>IFERROR(VLOOKUP(I246, iterations_gpu_matrix[[Instance]:[cuPDLP]], 2, FALSE), "")</f>
        <v>59332</v>
      </c>
      <c r="U246" s="7">
        <f t="shared" si="43"/>
        <v>0.34855378816995003</v>
      </c>
      <c r="V246" s="7">
        <f t="shared" si="44"/>
        <v>0.26440942734226808</v>
      </c>
      <c r="W246" s="5" t="b">
        <f t="shared" si="45"/>
        <v>0</v>
      </c>
      <c r="AF246">
        <f t="shared" si="36"/>
        <v>1</v>
      </c>
      <c r="AG246">
        <f t="shared" si="37"/>
        <v>1</v>
      </c>
      <c r="AH246">
        <f t="shared" si="46"/>
        <v>1</v>
      </c>
      <c r="AI246">
        <f t="shared" si="47"/>
        <v>1</v>
      </c>
    </row>
    <row r="247" spans="1:39" x14ac:dyDescent="0.45">
      <c r="A247" s="1" t="s">
        <v>247</v>
      </c>
      <c r="B247">
        <v>10.281260967254639</v>
      </c>
      <c r="C247">
        <v>10.413793087005615</v>
      </c>
      <c r="D247">
        <v>394.9459400177002</v>
      </c>
      <c r="E247">
        <f t="shared" si="38"/>
        <v>-37.414153796463836</v>
      </c>
      <c r="I247" s="1" t="str">
        <v>rmine13</v>
      </c>
      <c r="J247" s="5">
        <v>274.00153589248657</v>
      </c>
      <c r="K247" s="5">
        <v>276.70916390419006</v>
      </c>
      <c r="L247" s="5">
        <v>249.8003568649292</v>
      </c>
      <c r="M247" s="5">
        <f>IFERROR(VLOOKUP(I247, instances_gpu_matrix[[Instance]:[cuPDLP]], 2, FALSE), "")</f>
        <v>516.19006705284119</v>
      </c>
      <c r="N247" s="7">
        <f t="shared" si="39"/>
        <v>-9.8817986654130188E-3</v>
      </c>
      <c r="O247" s="7">
        <f t="shared" si="40"/>
        <v>8.8324975802520661E-2</v>
      </c>
      <c r="P247" s="7">
        <f t="shared" si="41"/>
        <v>9.7245810943138764E-2</v>
      </c>
      <c r="Q247" s="7">
        <f t="shared" si="42"/>
        <v>-0.86546068720575819</v>
      </c>
      <c r="R247" s="11">
        <f>IFERROR(VLOOKUP(I247, iterations_cuPDLP_new[[Instance]:[cuPDLP]], 2, FALSE), "")</f>
        <v>44836</v>
      </c>
      <c r="S247" s="11">
        <f>IFERROR(VLOOKUP(I247, iterations_gpu[[Instance]:[cuPDLP]], 2, FALSE), "")</f>
        <v>39582</v>
      </c>
      <c r="T247" s="11">
        <f>IFERROR(VLOOKUP(I247, iterations_gpu_matrix[[Instance]:[cuPDLP]], 2, FALSE), "")</f>
        <v>85534</v>
      </c>
      <c r="U247" s="7">
        <f t="shared" si="43"/>
        <v>0.11718262110803819</v>
      </c>
      <c r="V247" s="7">
        <f t="shared" si="44"/>
        <v>-0.90770809171201716</v>
      </c>
      <c r="W247" s="5" t="b">
        <f t="shared" si="45"/>
        <v>1</v>
      </c>
      <c r="AF247">
        <f t="shared" si="36"/>
        <v>284.00153589248657</v>
      </c>
      <c r="AG247">
        <f t="shared" si="37"/>
        <v>286.70916390419006</v>
      </c>
      <c r="AH247">
        <f t="shared" si="46"/>
        <v>259.8003568649292</v>
      </c>
      <c r="AI247">
        <f t="shared" si="47"/>
        <v>526.19006705284119</v>
      </c>
    </row>
    <row r="248" spans="1:39" hidden="1" x14ac:dyDescent="0.45">
      <c r="A248" s="1" t="s">
        <v>248</v>
      </c>
      <c r="B248">
        <v>77.241553068161011</v>
      </c>
      <c r="C248">
        <v>78.198858022689819</v>
      </c>
      <c r="D248">
        <v>249.8003568649292</v>
      </c>
      <c r="E248">
        <f t="shared" si="38"/>
        <v>-2.2340152022124085</v>
      </c>
      <c r="I248" s="1" t="str">
        <v>rmine21</v>
      </c>
      <c r="J248" s="5">
        <v>600.00117897987366</v>
      </c>
      <c r="K248" s="5">
        <v>600.00322103500366</v>
      </c>
      <c r="L248" s="5">
        <v>595.42559003829956</v>
      </c>
      <c r="M248" s="5">
        <f>IFERROR(VLOOKUP(I248, instances_gpu_matrix[[Instance]:[cuPDLP]], 2, FALSE), "")</f>
        <v>600.00331616401672</v>
      </c>
      <c r="N248" s="7">
        <f t="shared" si="39"/>
        <v>0</v>
      </c>
      <c r="O248" s="7">
        <f t="shared" si="40"/>
        <v>0</v>
      </c>
      <c r="P248" s="7">
        <f t="shared" si="41"/>
        <v>7.6293440371998375E-3</v>
      </c>
      <c r="Q248" s="7">
        <f t="shared" si="42"/>
        <v>0</v>
      </c>
      <c r="R248" s="11">
        <f>IFERROR(VLOOKUP(I248, iterations_cuPDLP_new[[Instance]:[cuPDLP]], 2, FALSE), "")</f>
        <v>119757</v>
      </c>
      <c r="S248" s="11">
        <f>IFERROR(VLOOKUP(I248, iterations_gpu[[Instance]:[cuPDLP]], 2, FALSE), "")</f>
        <v>116217</v>
      </c>
      <c r="T248" s="11">
        <f>IFERROR(VLOOKUP(I248, iterations_gpu_matrix[[Instance]:[cuPDLP]], 2, FALSE), "")</f>
        <v>113499</v>
      </c>
      <c r="U248" s="7">
        <f t="shared" si="43"/>
        <v>2.9559858713895638E-2</v>
      </c>
      <c r="V248" s="7">
        <f t="shared" si="44"/>
        <v>5.2255818031513815E-2</v>
      </c>
      <c r="W248" s="5" t="b">
        <f t="shared" si="45"/>
        <v>0</v>
      </c>
      <c r="AF248">
        <f t="shared" si="36"/>
        <v>1</v>
      </c>
      <c r="AG248">
        <f t="shared" si="37"/>
        <v>1</v>
      </c>
      <c r="AH248">
        <f t="shared" si="46"/>
        <v>1</v>
      </c>
      <c r="AI248">
        <f t="shared" si="47"/>
        <v>1</v>
      </c>
    </row>
    <row r="249" spans="1:39" hidden="1" x14ac:dyDescent="0.45">
      <c r="A249" s="1" t="s">
        <v>249</v>
      </c>
      <c r="B249">
        <v>24.537501811981201</v>
      </c>
      <c r="C249">
        <v>24.861380815505981</v>
      </c>
      <c r="D249">
        <v>595.42559003829956</v>
      </c>
      <c r="E249">
        <f t="shared" si="38"/>
        <v>-23.265941765414947</v>
      </c>
      <c r="I249" s="1" t="str">
        <v>rmine25</v>
      </c>
      <c r="J249" s="5">
        <v>600.21095609664917</v>
      </c>
      <c r="K249" s="5">
        <v>600.07341599464417</v>
      </c>
      <c r="L249" s="5">
        <v>600.06802701950073</v>
      </c>
      <c r="M249" s="5">
        <f>IFERROR(VLOOKUP(I249, instances_gpu_matrix[[Instance]:[cuPDLP]], 2, FALSE), "")</f>
        <v>600.23211693763733</v>
      </c>
      <c r="N249" s="7">
        <f t="shared" si="39"/>
        <v>0</v>
      </c>
      <c r="O249" s="7">
        <f t="shared" si="40"/>
        <v>0</v>
      </c>
      <c r="P249" s="7">
        <f t="shared" si="41"/>
        <v>0</v>
      </c>
      <c r="Q249" s="7">
        <f t="shared" si="42"/>
        <v>0</v>
      </c>
      <c r="R249" s="11">
        <f>IFERROR(VLOOKUP(I249, iterations_cuPDLP_new[[Instance]:[cuPDLP]], 2, FALSE), "")</f>
        <v>92272</v>
      </c>
      <c r="S249" s="11">
        <f>IFERROR(VLOOKUP(I249, iterations_gpu[[Instance]:[cuPDLP]], 2, FALSE), "")</f>
        <v>87909</v>
      </c>
      <c r="T249" s="11">
        <f>IFERROR(VLOOKUP(I249, iterations_gpu_matrix[[Instance]:[cuPDLP]], 2, FALSE), "")</f>
        <v>89673</v>
      </c>
      <c r="U249" s="7" t="str">
        <f t="shared" si="43"/>
        <v/>
      </c>
      <c r="V249" s="7" t="str">
        <f t="shared" si="44"/>
        <v/>
      </c>
      <c r="W249" s="5" t="b">
        <f t="shared" si="45"/>
        <v>0</v>
      </c>
      <c r="AF249">
        <f t="shared" si="36"/>
        <v>1</v>
      </c>
      <c r="AG249">
        <f t="shared" si="37"/>
        <v>1</v>
      </c>
      <c r="AH249">
        <f t="shared" si="46"/>
        <v>1</v>
      </c>
      <c r="AI249">
        <f t="shared" si="47"/>
        <v>1</v>
      </c>
    </row>
    <row r="250" spans="1:39" x14ac:dyDescent="0.45">
      <c r="A250" s="1" t="s">
        <v>250</v>
      </c>
      <c r="B250">
        <v>12.427251100540161</v>
      </c>
      <c r="C250">
        <v>12.631576061248779</v>
      </c>
      <c r="D250">
        <v>600.06802701950073</v>
      </c>
      <c r="E250">
        <f t="shared" si="38"/>
        <v>-47.28646513736399</v>
      </c>
      <c r="I250" s="1" t="str">
        <v>rocII-5-11</v>
      </c>
      <c r="J250" s="5">
        <v>81.590102195739746</v>
      </c>
      <c r="K250" s="5">
        <v>79.435075998306274</v>
      </c>
      <c r="L250" s="5">
        <v>44.132539987564087</v>
      </c>
      <c r="M250" s="5">
        <f>IFERROR(VLOOKUP(I250, instances_gpu_matrix[[Instance]:[cuPDLP]], 2, FALSE), "")</f>
        <v>34.087258100509644</v>
      </c>
      <c r="N250" s="7">
        <f t="shared" si="39"/>
        <v>2.6412838560533107E-2</v>
      </c>
      <c r="O250" s="7">
        <f t="shared" si="40"/>
        <v>0.45909443915528664</v>
      </c>
      <c r="P250" s="7">
        <f t="shared" si="41"/>
        <v>0.44441999415340033</v>
      </c>
      <c r="Q250" s="7">
        <f t="shared" si="42"/>
        <v>0.57087901443895572</v>
      </c>
      <c r="R250" s="11">
        <f>IFERROR(VLOOKUP(I250, iterations_cuPDLP_new[[Instance]:[cuPDLP]], 2, FALSE), "")</f>
        <v>11096</v>
      </c>
      <c r="S250" s="11">
        <f>IFERROR(VLOOKUP(I250, iterations_gpu[[Instance]:[cuPDLP]], 2, FALSE), "")</f>
        <v>5805</v>
      </c>
      <c r="T250" s="11">
        <f>IFERROR(VLOOKUP(I250, iterations_gpu_matrix[[Instance]:[cuPDLP]], 2, FALSE), "")</f>
        <v>4448</v>
      </c>
      <c r="U250" s="7">
        <f t="shared" si="43"/>
        <v>0.47683850036049025</v>
      </c>
      <c r="V250" s="7">
        <f t="shared" si="44"/>
        <v>0.59913482335976931</v>
      </c>
      <c r="W250" s="5" t="b">
        <f t="shared" si="45"/>
        <v>1</v>
      </c>
      <c r="AF250">
        <f t="shared" si="36"/>
        <v>91.590102195739746</v>
      </c>
      <c r="AG250">
        <f t="shared" si="37"/>
        <v>89.435075998306274</v>
      </c>
      <c r="AH250">
        <f t="shared" si="46"/>
        <v>54.132539987564087</v>
      </c>
      <c r="AI250">
        <f t="shared" si="47"/>
        <v>44.087258100509644</v>
      </c>
    </row>
    <row r="251" spans="1:39" x14ac:dyDescent="0.45">
      <c r="A251" s="1" t="s">
        <v>251</v>
      </c>
      <c r="B251">
        <v>22.605476140975952</v>
      </c>
      <c r="C251">
        <v>18.767342805862427</v>
      </c>
      <c r="D251">
        <v>44.132539987564087</v>
      </c>
      <c r="E251">
        <f t="shared" si="38"/>
        <v>-0.95229420129607323</v>
      </c>
      <c r="I251" s="1" t="str">
        <v>rocII-8-11</v>
      </c>
      <c r="J251" s="5">
        <v>48.766441106796265</v>
      </c>
      <c r="K251" s="5">
        <v>49.236809968948364</v>
      </c>
      <c r="L251" s="5">
        <v>44.826038837432861</v>
      </c>
      <c r="M251" s="5">
        <f>IFERROR(VLOOKUP(I251, instances_gpu_matrix[[Instance]:[cuPDLP]], 2, FALSE), "")</f>
        <v>33.490422010421753</v>
      </c>
      <c r="N251" s="7">
        <f t="shared" si="39"/>
        <v>-9.6453391200316107E-3</v>
      </c>
      <c r="O251" s="7">
        <f t="shared" si="40"/>
        <v>8.0801513908593484E-2</v>
      </c>
      <c r="P251" s="7">
        <f t="shared" si="41"/>
        <v>8.9582796576325618E-2</v>
      </c>
      <c r="Q251" s="7">
        <f t="shared" si="42"/>
        <v>0.31980926401318877</v>
      </c>
      <c r="R251" s="11">
        <f>IFERROR(VLOOKUP(I251, iterations_cuPDLP_new[[Instance]:[cuPDLP]], 2, FALSE), "")</f>
        <v>6861</v>
      </c>
      <c r="S251" s="11">
        <f>IFERROR(VLOOKUP(I251, iterations_gpu[[Instance]:[cuPDLP]], 2, FALSE), "")</f>
        <v>5810</v>
      </c>
      <c r="T251" s="11">
        <f>IFERROR(VLOOKUP(I251, iterations_gpu_matrix[[Instance]:[cuPDLP]], 2, FALSE), "")</f>
        <v>4228</v>
      </c>
      <c r="U251" s="7">
        <f t="shared" si="43"/>
        <v>0.15318466695816937</v>
      </c>
      <c r="V251" s="7">
        <f t="shared" si="44"/>
        <v>0.38376329981052326</v>
      </c>
      <c r="W251" s="5" t="b">
        <f t="shared" si="45"/>
        <v>1</v>
      </c>
      <c r="AF251">
        <f t="shared" si="36"/>
        <v>58.766441106796265</v>
      </c>
      <c r="AG251">
        <f t="shared" si="37"/>
        <v>59.236809968948364</v>
      </c>
      <c r="AH251">
        <f t="shared" si="46"/>
        <v>54.826038837432861</v>
      </c>
      <c r="AI251">
        <f t="shared" si="47"/>
        <v>43.490422010421753</v>
      </c>
    </row>
    <row r="252" spans="1:39" x14ac:dyDescent="0.45">
      <c r="A252" s="1" t="s">
        <v>252</v>
      </c>
      <c r="B252">
        <v>47.146312952041626</v>
      </c>
      <c r="C252">
        <v>46.326600790023804</v>
      </c>
      <c r="D252">
        <v>44.826038837432861</v>
      </c>
      <c r="E252">
        <f t="shared" si="38"/>
        <v>4.9214328105975196E-2</v>
      </c>
      <c r="I252" s="1" t="str">
        <v>roi5alpha10n8</v>
      </c>
      <c r="J252" s="5">
        <v>23.839616060256958</v>
      </c>
      <c r="K252" s="5">
        <v>24.327174186706543</v>
      </c>
      <c r="L252" s="5">
        <v>31.149882078170776</v>
      </c>
      <c r="M252" s="5">
        <f>IFERROR(VLOOKUP(I252, instances_gpu_matrix[[Instance]:[cuPDLP]], 2, FALSE), "")</f>
        <v>33.145915985107422</v>
      </c>
      <c r="N252" s="7">
        <f t="shared" si="39"/>
        <v>-2.0451593063295741E-2</v>
      </c>
      <c r="O252" s="7">
        <f t="shared" si="40"/>
        <v>-0.30664361369899612</v>
      </c>
      <c r="P252" s="7">
        <f t="shared" si="41"/>
        <v>-0.28045624366813909</v>
      </c>
      <c r="Q252" s="7">
        <f t="shared" si="42"/>
        <v>-0.3625058023886652</v>
      </c>
      <c r="R252" s="11">
        <f>IFERROR(VLOOKUP(I252, iterations_cuPDLP_new[[Instance]:[cuPDLP]], 2, FALSE), "")</f>
        <v>3949</v>
      </c>
      <c r="S252" s="11">
        <f>IFERROR(VLOOKUP(I252, iterations_gpu[[Instance]:[cuPDLP]], 2, FALSE), "")</f>
        <v>4436</v>
      </c>
      <c r="T252" s="11">
        <f>IFERROR(VLOOKUP(I252, iterations_gpu_matrix[[Instance]:[cuPDLP]], 2, FALSE), "")</f>
        <v>4020</v>
      </c>
      <c r="U252" s="7">
        <f t="shared" si="43"/>
        <v>-0.12332236009116232</v>
      </c>
      <c r="V252" s="7">
        <f t="shared" si="44"/>
        <v>-1.7979235249430237E-2</v>
      </c>
      <c r="W252" s="5" t="b">
        <f t="shared" si="45"/>
        <v>1</v>
      </c>
      <c r="AF252">
        <f t="shared" si="36"/>
        <v>33.839616060256958</v>
      </c>
      <c r="AG252">
        <f t="shared" si="37"/>
        <v>34.327174186706543</v>
      </c>
      <c r="AH252">
        <f t="shared" si="46"/>
        <v>41.149882078170776</v>
      </c>
      <c r="AI252">
        <f t="shared" si="47"/>
        <v>43.145915985107422</v>
      </c>
    </row>
    <row r="253" spans="1:39" hidden="1" x14ac:dyDescent="0.45">
      <c r="A253" s="1" t="s">
        <v>253</v>
      </c>
      <c r="B253">
        <v>28.56400990486145</v>
      </c>
      <c r="C253">
        <v>29.684367895126343</v>
      </c>
      <c r="D253">
        <v>31.149882078170776</v>
      </c>
      <c r="E253">
        <f t="shared" si="38"/>
        <v>-9.0529032230493092E-2</v>
      </c>
      <c r="I253" s="1" t="str">
        <v>rwth-timetable</v>
      </c>
      <c r="J253" s="5">
        <v>600.18401002883911</v>
      </c>
      <c r="K253" s="5">
        <v>600.00340104103088</v>
      </c>
      <c r="L253" s="5">
        <v>600.17565393447876</v>
      </c>
      <c r="M253" s="5">
        <f>IFERROR(VLOOKUP(I253, instances_gpu_matrix[[Instance]:[cuPDLP]], 2, FALSE), "")</f>
        <v>600.00132083892822</v>
      </c>
      <c r="N253" s="7">
        <f t="shared" si="39"/>
        <v>0</v>
      </c>
      <c r="O253" s="7">
        <f t="shared" si="40"/>
        <v>0</v>
      </c>
      <c r="P253" s="7">
        <f t="shared" si="41"/>
        <v>0</v>
      </c>
      <c r="Q253" s="7">
        <f t="shared" si="42"/>
        <v>0</v>
      </c>
      <c r="R253" s="11">
        <f>IFERROR(VLOOKUP(I253, iterations_cuPDLP_new[[Instance]:[cuPDLP]], 2, FALSE), "")</f>
        <v>118702</v>
      </c>
      <c r="S253" s="11">
        <f>IFERROR(VLOOKUP(I253, iterations_gpu[[Instance]:[cuPDLP]], 2, FALSE), "")</f>
        <v>118202</v>
      </c>
      <c r="T253" s="11">
        <f>IFERROR(VLOOKUP(I253, iterations_gpu_matrix[[Instance]:[cuPDLP]], 2, FALSE), "")</f>
        <v>108015</v>
      </c>
      <c r="U253" s="7" t="str">
        <f t="shared" si="43"/>
        <v/>
      </c>
      <c r="V253" s="7" t="str">
        <f t="shared" si="44"/>
        <v/>
      </c>
      <c r="W253" s="5" t="b">
        <f t="shared" si="45"/>
        <v>0</v>
      </c>
      <c r="AF253">
        <f t="shared" si="36"/>
        <v>1</v>
      </c>
      <c r="AG253">
        <f t="shared" si="37"/>
        <v>1</v>
      </c>
      <c r="AH253">
        <f t="shared" si="46"/>
        <v>1</v>
      </c>
      <c r="AI253">
        <f t="shared" si="47"/>
        <v>1</v>
      </c>
    </row>
    <row r="254" spans="1:39" x14ac:dyDescent="0.45">
      <c r="A254" s="1" t="s">
        <v>254</v>
      </c>
      <c r="B254">
        <v>6.2335641384124756</v>
      </c>
      <c r="C254">
        <v>6.6703579425811768</v>
      </c>
      <c r="D254">
        <v>600.17565393447876</v>
      </c>
      <c r="E254">
        <f t="shared" si="38"/>
        <v>-95.281299206673069</v>
      </c>
      <c r="I254" s="1" t="str">
        <v>s100</v>
      </c>
      <c r="J254" s="5">
        <v>548.46208000183105</v>
      </c>
      <c r="K254" s="5">
        <v>554.48125505447388</v>
      </c>
      <c r="L254" s="5">
        <v>600.13513398170471</v>
      </c>
      <c r="M254" s="5">
        <f>IFERROR(VLOOKUP(I254, instances_gpu_matrix[[Instance]:[cuPDLP]], 2, FALSE), "")</f>
        <v>600.00407290458679</v>
      </c>
      <c r="N254" s="7">
        <f t="shared" si="39"/>
        <v>-1.0974642135009092E-2</v>
      </c>
      <c r="O254" s="7">
        <f t="shared" si="40"/>
        <v>0</v>
      </c>
      <c r="P254" s="7">
        <f t="shared" si="41"/>
        <v>-8.2336198944625572E-2</v>
      </c>
      <c r="Q254" s="7">
        <f t="shared" si="42"/>
        <v>-8.2099831933255554E-2</v>
      </c>
      <c r="R254" s="11">
        <f>IFERROR(VLOOKUP(I254, iterations_cuPDLP_new[[Instance]:[cuPDLP]], 2, FALSE), "")</f>
        <v>106239</v>
      </c>
      <c r="S254" s="11">
        <f>IFERROR(VLOOKUP(I254, iterations_gpu[[Instance]:[cuPDLP]], 2, FALSE), "")</f>
        <v>112090</v>
      </c>
      <c r="T254" s="11">
        <f>IFERROR(VLOOKUP(I254, iterations_gpu_matrix[[Instance]:[cuPDLP]], 2, FALSE), "")</f>
        <v>112710</v>
      </c>
      <c r="U254" s="7">
        <f t="shared" si="43"/>
        <v>-5.5073937066425702E-2</v>
      </c>
      <c r="V254" s="7" t="str">
        <f t="shared" si="44"/>
        <v/>
      </c>
      <c r="W254" s="5" t="b">
        <f t="shared" si="45"/>
        <v>1</v>
      </c>
      <c r="AF254">
        <f t="shared" si="36"/>
        <v>558.46208000183105</v>
      </c>
      <c r="AG254">
        <f t="shared" si="37"/>
        <v>564.48125505447388</v>
      </c>
      <c r="AH254">
        <f t="shared" si="46"/>
        <v>610.13513398170471</v>
      </c>
      <c r="AI254">
        <f t="shared" si="47"/>
        <v>1</v>
      </c>
    </row>
    <row r="255" spans="1:39" x14ac:dyDescent="0.45">
      <c r="A255" s="1" t="s">
        <v>255</v>
      </c>
      <c r="B255">
        <v>28.986314058303833</v>
      </c>
      <c r="C255">
        <v>31.754511117935181</v>
      </c>
      <c r="D255">
        <v>600.13513398170471</v>
      </c>
      <c r="E255">
        <f t="shared" si="38"/>
        <v>-19.704085823902176</v>
      </c>
      <c r="I255" s="1" t="str">
        <v>s250r10</v>
      </c>
      <c r="J255" s="5">
        <v>574.76153302192688</v>
      </c>
      <c r="K255" s="5">
        <v>574.35311508178711</v>
      </c>
      <c r="L255" s="5">
        <v>600.00072193145752</v>
      </c>
      <c r="M255" s="5">
        <f>IFERROR(VLOOKUP(I255, instances_gpu_matrix[[Instance]:[cuPDLP]], 2, FALSE), "")</f>
        <v>600.00222110748291</v>
      </c>
      <c r="N255" s="7">
        <f t="shared" si="39"/>
        <v>7.1058676803304713E-4</v>
      </c>
      <c r="O255" s="7">
        <f t="shared" si="40"/>
        <v>0</v>
      </c>
      <c r="P255" s="7">
        <f t="shared" si="41"/>
        <v>-4.4654771039272984E-2</v>
      </c>
      <c r="Q255" s="7">
        <f t="shared" si="42"/>
        <v>-4.4657381238444926E-2</v>
      </c>
      <c r="R255" s="11">
        <f>IFERROR(VLOOKUP(I255, iterations_cuPDLP_new[[Instance]:[cuPDLP]], 2, FALSE), "")</f>
        <v>103733</v>
      </c>
      <c r="S255" s="11">
        <f>IFERROR(VLOOKUP(I255, iterations_gpu[[Instance]:[cuPDLP]], 2, FALSE), "")</f>
        <v>110299</v>
      </c>
      <c r="T255" s="11">
        <f>IFERROR(VLOOKUP(I255, iterations_gpu_matrix[[Instance]:[cuPDLP]], 2, FALSE), "")</f>
        <v>106194</v>
      </c>
      <c r="U255" s="7">
        <f t="shared" si="43"/>
        <v>-6.3297118564005675E-2</v>
      </c>
      <c r="V255" s="7" t="str">
        <f t="shared" si="44"/>
        <v/>
      </c>
      <c r="W255" s="5" t="b">
        <f t="shared" si="45"/>
        <v>1</v>
      </c>
      <c r="AF255">
        <f t="shared" si="36"/>
        <v>584.76153302192688</v>
      </c>
      <c r="AG255">
        <f t="shared" si="37"/>
        <v>584.35311508178711</v>
      </c>
      <c r="AH255">
        <f t="shared" si="46"/>
        <v>610.00072193145752</v>
      </c>
      <c r="AI255">
        <f t="shared" si="47"/>
        <v>1</v>
      </c>
    </row>
    <row r="256" spans="1:39" x14ac:dyDescent="0.45">
      <c r="A256" s="1" t="s">
        <v>256</v>
      </c>
      <c r="B256">
        <v>35.134221792221069</v>
      </c>
      <c r="C256">
        <v>36.727617025375366</v>
      </c>
      <c r="D256">
        <v>600.00072193145752</v>
      </c>
      <c r="E256">
        <f t="shared" si="38"/>
        <v>-16.077387553359767</v>
      </c>
      <c r="I256" s="1" t="str">
        <v>s55</v>
      </c>
      <c r="J256" s="5">
        <v>524.27828097343445</v>
      </c>
      <c r="K256" s="5">
        <v>519.03266096115112</v>
      </c>
      <c r="L256" s="5">
        <v>98.210875988006592</v>
      </c>
      <c r="M256" s="5">
        <f>IFERROR(VLOOKUP(I256, instances_gpu_matrix[[Instance]:[cuPDLP]], 2, FALSE), "")</f>
        <v>71.092678070068359</v>
      </c>
      <c r="N256" s="7">
        <f t="shared" si="39"/>
        <v>1.0005411634721378E-2</v>
      </c>
      <c r="O256" s="7">
        <f t="shared" si="40"/>
        <v>0.81267414739047139</v>
      </c>
      <c r="P256" s="7">
        <f t="shared" si="41"/>
        <v>0.81078093273333041</v>
      </c>
      <c r="Q256" s="7">
        <f t="shared" si="42"/>
        <v>0.8630285078044645</v>
      </c>
      <c r="R256" s="11">
        <f>IFERROR(VLOOKUP(I256, iterations_cuPDLP_new[[Instance]:[cuPDLP]], 2, FALSE), "")</f>
        <v>71169</v>
      </c>
      <c r="S256" s="11">
        <f>IFERROR(VLOOKUP(I256, iterations_gpu[[Instance]:[cuPDLP]], 2, FALSE), "")</f>
        <v>13279</v>
      </c>
      <c r="T256" s="11">
        <f>IFERROR(VLOOKUP(I256, iterations_gpu_matrix[[Instance]:[cuPDLP]], 2, FALSE), "")</f>
        <v>9823</v>
      </c>
      <c r="U256" s="7">
        <f t="shared" si="43"/>
        <v>0.81341595357529262</v>
      </c>
      <c r="V256" s="7">
        <f t="shared" si="44"/>
        <v>0.86197642231870619</v>
      </c>
      <c r="W256" s="5" t="b">
        <f t="shared" si="45"/>
        <v>1</v>
      </c>
      <c r="AF256">
        <f t="shared" si="36"/>
        <v>534.27828097343445</v>
      </c>
      <c r="AG256">
        <f t="shared" si="37"/>
        <v>529.03266096115112</v>
      </c>
      <c r="AH256">
        <f t="shared" si="46"/>
        <v>108.21087598800659</v>
      </c>
      <c r="AI256">
        <f t="shared" si="47"/>
        <v>81.092678070068359</v>
      </c>
    </row>
    <row r="257" spans="1:35" x14ac:dyDescent="0.45">
      <c r="A257" s="1" t="s">
        <v>257</v>
      </c>
      <c r="B257">
        <v>6.1861670017242432</v>
      </c>
      <c r="C257">
        <v>6.4717979431152344</v>
      </c>
      <c r="D257">
        <v>98.210875988006592</v>
      </c>
      <c r="E257">
        <f t="shared" si="38"/>
        <v>-14.875885012582541</v>
      </c>
      <c r="I257" s="1" t="str">
        <v>satellites2-25</v>
      </c>
      <c r="J257" s="5">
        <v>171.47582292556763</v>
      </c>
      <c r="K257" s="5">
        <v>169.62386202812195</v>
      </c>
      <c r="L257" s="5">
        <v>181.34421014785767</v>
      </c>
      <c r="M257" s="5">
        <f>IFERROR(VLOOKUP(I257, instances_gpu_matrix[[Instance]:[cuPDLP]], 2, FALSE), "")</f>
        <v>335.67076587677002</v>
      </c>
      <c r="N257" s="7">
        <f t="shared" si="39"/>
        <v>1.0800128355409951E-2</v>
      </c>
      <c r="O257" s="7">
        <f t="shared" si="40"/>
        <v>-5.7549729483284663E-2</v>
      </c>
      <c r="P257" s="7">
        <f t="shared" si="41"/>
        <v>-6.909610463763996E-2</v>
      </c>
      <c r="Q257" s="7">
        <f t="shared" si="42"/>
        <v>-0.97891241163415521</v>
      </c>
      <c r="R257" s="11">
        <f>IFERROR(VLOOKUP(I257, iterations_cuPDLP_new[[Instance]:[cuPDLP]], 2, FALSE), "")</f>
        <v>23038</v>
      </c>
      <c r="S257" s="11">
        <f>IFERROR(VLOOKUP(I257, iterations_gpu[[Instance]:[cuPDLP]], 2, FALSE), "")</f>
        <v>23998</v>
      </c>
      <c r="T257" s="11">
        <f>IFERROR(VLOOKUP(I257, iterations_gpu_matrix[[Instance]:[cuPDLP]], 2, FALSE), "")</f>
        <v>45617</v>
      </c>
      <c r="U257" s="7">
        <f t="shared" si="43"/>
        <v>-4.1670283878808924E-2</v>
      </c>
      <c r="V257" s="7">
        <f t="shared" si="44"/>
        <v>-0.98007639552044445</v>
      </c>
      <c r="W257" s="5" t="b">
        <f t="shared" si="45"/>
        <v>1</v>
      </c>
      <c r="AF257">
        <f t="shared" si="36"/>
        <v>181.47582292556763</v>
      </c>
      <c r="AG257">
        <f t="shared" si="37"/>
        <v>179.62386202812195</v>
      </c>
      <c r="AH257">
        <f t="shared" si="46"/>
        <v>191.34421014785767</v>
      </c>
      <c r="AI257">
        <f t="shared" si="47"/>
        <v>345.67076587677002</v>
      </c>
    </row>
    <row r="258" spans="1:35" x14ac:dyDescent="0.45">
      <c r="A258" s="1" t="s">
        <v>258</v>
      </c>
      <c r="B258">
        <v>81.180673122406006</v>
      </c>
      <c r="C258">
        <v>85.097312211990356</v>
      </c>
      <c r="D258">
        <v>181.34421014785767</v>
      </c>
      <c r="E258">
        <f t="shared" si="38"/>
        <v>-1.2338347684605038</v>
      </c>
      <c r="I258" s="1" t="str">
        <v>satellites2-40</v>
      </c>
      <c r="J258" s="5">
        <v>130.83627390861511</v>
      </c>
      <c r="K258" s="5">
        <v>130.69572997093201</v>
      </c>
      <c r="L258" s="5">
        <v>225.08423018455505</v>
      </c>
      <c r="M258" s="5">
        <f>IFERROR(VLOOKUP(I258, instances_gpu_matrix[[Instance]:[cuPDLP]], 2, FALSE), "")</f>
        <v>140.93702793121338</v>
      </c>
      <c r="N258" s="7">
        <f t="shared" si="39"/>
        <v>1.0741970363759431E-3</v>
      </c>
      <c r="O258" s="7">
        <f t="shared" si="40"/>
        <v>-0.72035035438084305</v>
      </c>
      <c r="P258" s="7">
        <f t="shared" si="41"/>
        <v>-0.72220033687876384</v>
      </c>
      <c r="Q258" s="7">
        <f t="shared" si="42"/>
        <v>-7.8359851255730667E-2</v>
      </c>
      <c r="R258" s="11">
        <f>IFERROR(VLOOKUP(I258, iterations_cuPDLP_new[[Instance]:[cuPDLP]], 2, FALSE), "")</f>
        <v>17693</v>
      </c>
      <c r="S258" s="11">
        <f>IFERROR(VLOOKUP(I258, iterations_gpu[[Instance]:[cuPDLP]], 2, FALSE), "")</f>
        <v>29888</v>
      </c>
      <c r="T258" s="11">
        <f>IFERROR(VLOOKUP(I258, iterations_gpu_matrix[[Instance]:[cuPDLP]], 2, FALSE), "")</f>
        <v>18694</v>
      </c>
      <c r="U258" s="7">
        <f t="shared" si="43"/>
        <v>-0.68925563782286781</v>
      </c>
      <c r="V258" s="7">
        <f t="shared" si="44"/>
        <v>-5.657604702424688E-2</v>
      </c>
      <c r="W258" s="5" t="b">
        <f t="shared" si="45"/>
        <v>1</v>
      </c>
      <c r="AF258">
        <f t="shared" si="36"/>
        <v>140.83627390861511</v>
      </c>
      <c r="AG258">
        <f t="shared" si="37"/>
        <v>140.69572997093201</v>
      </c>
      <c r="AH258">
        <f t="shared" si="46"/>
        <v>235.08423018455505</v>
      </c>
      <c r="AI258">
        <f t="shared" si="47"/>
        <v>150.93702793121338</v>
      </c>
    </row>
    <row r="259" spans="1:35" x14ac:dyDescent="0.45">
      <c r="A259" s="1" t="s">
        <v>259</v>
      </c>
      <c r="B259">
        <v>317.76824998855591</v>
      </c>
      <c r="C259">
        <v>316.6482310295105</v>
      </c>
      <c r="D259">
        <v>225.08423018455505</v>
      </c>
      <c r="E259">
        <f t="shared" si="38"/>
        <v>0.29167174444690047</v>
      </c>
      <c r="I259" s="1" t="str">
        <v>satellites2-60-fs</v>
      </c>
      <c r="J259" s="5">
        <v>253.78352904319763</v>
      </c>
      <c r="K259" s="5">
        <v>258.38125205039978</v>
      </c>
      <c r="L259" s="5">
        <v>182.5286819934845</v>
      </c>
      <c r="M259" s="5">
        <f>IFERROR(VLOOKUP(I259, instances_gpu_matrix[[Instance]:[cuPDLP]], 2, FALSE), "")</f>
        <v>227.98987007141113</v>
      </c>
      <c r="N259" s="7">
        <f t="shared" si="39"/>
        <v>-1.8116711610624461E-2</v>
      </c>
      <c r="O259" s="7">
        <f t="shared" si="40"/>
        <v>0.28077017968169449</v>
      </c>
      <c r="P259" s="7">
        <f t="shared" si="41"/>
        <v>0.29356839730043377</v>
      </c>
      <c r="Q259" s="7">
        <f t="shared" si="42"/>
        <v>0.11762224131130269</v>
      </c>
      <c r="R259" s="11">
        <f>IFERROR(VLOOKUP(I259, iterations_cuPDLP_new[[Instance]:[cuPDLP]], 2, FALSE), "")</f>
        <v>34825</v>
      </c>
      <c r="S259" s="11">
        <f>IFERROR(VLOOKUP(I259, iterations_gpu[[Instance]:[cuPDLP]], 2, FALSE), "")</f>
        <v>25007</v>
      </c>
      <c r="T259" s="11">
        <f>IFERROR(VLOOKUP(I259, iterations_gpu_matrix[[Instance]:[cuPDLP]], 2, FALSE), "")</f>
        <v>31022</v>
      </c>
      <c r="U259" s="7">
        <f t="shared" si="43"/>
        <v>0.28192390524048816</v>
      </c>
      <c r="V259" s="7">
        <f t="shared" si="44"/>
        <v>0.10920315865039483</v>
      </c>
      <c r="W259" s="5" t="b">
        <f t="shared" si="45"/>
        <v>1</v>
      </c>
      <c r="AF259">
        <f t="shared" ref="AF259:AF322" si="48">IF(AND(J259&lt;600, K259&lt;600),J259,-9)+$AE$2</f>
        <v>263.78352904319763</v>
      </c>
      <c r="AG259">
        <f t="shared" ref="AG259:AG322" si="49">IF(AND(J259&lt;600, K259&lt;600),K259,-9)+$AE$2</f>
        <v>268.38125205039978</v>
      </c>
      <c r="AH259">
        <f t="shared" si="46"/>
        <v>192.5286819934845</v>
      </c>
      <c r="AI259">
        <f t="shared" si="47"/>
        <v>237.98987007141113</v>
      </c>
    </row>
    <row r="260" spans="1:35" x14ac:dyDescent="0.45">
      <c r="A260" s="1" t="s">
        <v>260</v>
      </c>
      <c r="B260">
        <v>600.00498390197754</v>
      </c>
      <c r="C260">
        <v>600.00316905975342</v>
      </c>
      <c r="D260">
        <v>182.5286819934845</v>
      </c>
      <c r="E260">
        <f t="shared" ref="E260:E323" si="50">(B260-D260)/B260</f>
        <v>0.69578805694836676</v>
      </c>
      <c r="I260" s="1" t="str">
        <v>savsched1</v>
      </c>
      <c r="J260" s="5">
        <v>3.42746901512146</v>
      </c>
      <c r="K260" s="5">
        <v>3.4248478412628174</v>
      </c>
      <c r="L260" s="5">
        <v>4.71909499168396</v>
      </c>
      <c r="M260" s="5">
        <f>IFERROR(VLOOKUP(I260, instances_gpu_matrix[[Instance]:[cuPDLP]], 2, FALSE), "")</f>
        <v>4.7820439338684082</v>
      </c>
      <c r="N260" s="7">
        <f t="shared" ref="N260:N323" si="51">IF(AND($J260&lt;600, K260&lt;600),($J260-K260)/$J260, 0)</f>
        <v>7.6475493930896728E-4</v>
      </c>
      <c r="O260" s="7">
        <f t="shared" ref="O260:O323" si="52">IF(AND($J260&lt;600, L260&lt;600),($J260-L260)/$J260, 0)</f>
        <v>-0.37684541300418684</v>
      </c>
      <c r="P260" s="7">
        <f t="shared" ref="P260:P323" si="53">IF(NOT(AND($K260&gt;=600, L260&gt;=600)),($K260-L260)/$K260, 0)</f>
        <v>-0.37789916819893665</v>
      </c>
      <c r="Q260" s="7">
        <f t="shared" ref="Q260:Q323" si="54">IF(ISNUMBER(M260), IF(OR($K260&lt;600, M260&lt;600),($K260-M260)/$K260, 0), "")</f>
        <v>-0.39627923794277603</v>
      </c>
      <c r="R260" s="11">
        <f>IFERROR(VLOOKUP(I260, iterations_cuPDLP_new[[Instance]:[cuPDLP]], 2, FALSE), "")</f>
        <v>609</v>
      </c>
      <c r="S260" s="11">
        <f>IFERROR(VLOOKUP(I260, iterations_gpu[[Instance]:[cuPDLP]], 2, FALSE), "")</f>
        <v>620</v>
      </c>
      <c r="T260" s="11">
        <f>IFERROR(VLOOKUP(I260, iterations_gpu_matrix[[Instance]:[cuPDLP]], 2, FALSE), "")</f>
        <v>617</v>
      </c>
      <c r="U260" s="7" t="str">
        <f t="shared" ref="U260:U323" si="55">IF(AND(K260&gt;5,OR(K260&lt;=600,L260&lt;=600)),($R260-S260)/$R260,"")</f>
        <v/>
      </c>
      <c r="V260" s="7" t="str">
        <f t="shared" ref="V260:V323" si="56">IF(AND(L260&gt;5,OR(L260&lt;=600,M260&lt;=600)),($R260-T260)/$R260,"")</f>
        <v/>
      </c>
      <c r="W260" s="5" t="b">
        <f t="shared" ref="W260:W323" si="57">AND(K260&lt;=600)</f>
        <v>1</v>
      </c>
      <c r="AF260">
        <f t="shared" si="48"/>
        <v>13.42746901512146</v>
      </c>
      <c r="AG260">
        <f t="shared" si="49"/>
        <v>13.424847841262817</v>
      </c>
      <c r="AH260">
        <f t="shared" ref="AH260:AH323" si="58">IF(AND(J260&lt;600, K260&lt;600),L260,-9)+$AE$2</f>
        <v>14.71909499168396</v>
      </c>
      <c r="AI260">
        <f t="shared" ref="AI260:AI323" si="59">IF(AND(K260&lt;600, L260&lt;600),M260,-9)+$AE$2</f>
        <v>14.782043933868408</v>
      </c>
    </row>
    <row r="261" spans="1:35" x14ac:dyDescent="0.45">
      <c r="A261" s="1" t="s">
        <v>261</v>
      </c>
      <c r="B261">
        <v>289.46271800994873</v>
      </c>
      <c r="C261">
        <v>291.89016318321228</v>
      </c>
      <c r="D261">
        <v>4.71909499168396</v>
      </c>
      <c r="E261">
        <f t="shared" si="50"/>
        <v>0.98369705423852971</v>
      </c>
      <c r="I261" s="1" t="str">
        <v>scpk4</v>
      </c>
      <c r="J261" s="5">
        <v>27.482693910598755</v>
      </c>
      <c r="K261" s="5">
        <v>27.8664870262146</v>
      </c>
      <c r="L261" s="5">
        <v>32.606716156005859</v>
      </c>
      <c r="M261" s="5">
        <f>IFERROR(VLOOKUP(I261, instances_gpu_matrix[[Instance]:[cuPDLP]], 2, FALSE), "")</f>
        <v>37.506493091583252</v>
      </c>
      <c r="N261" s="7">
        <f t="shared" si="51"/>
        <v>-1.3964901580038854E-2</v>
      </c>
      <c r="O261" s="7">
        <f t="shared" si="52"/>
        <v>-0.18644541405131376</v>
      </c>
      <c r="P261" s="7">
        <f t="shared" si="53"/>
        <v>-0.17010501271050152</v>
      </c>
      <c r="Q261" s="7">
        <f t="shared" si="54"/>
        <v>-0.34593546205878384</v>
      </c>
      <c r="R261" s="11">
        <f>IFERROR(VLOOKUP(I261, iterations_cuPDLP_new[[Instance]:[cuPDLP]], 2, FALSE), "")</f>
        <v>9611</v>
      </c>
      <c r="S261" s="11">
        <f>IFERROR(VLOOKUP(I261, iterations_gpu[[Instance]:[cuPDLP]], 2, FALSE), "")</f>
        <v>9103</v>
      </c>
      <c r="T261" s="11">
        <f>IFERROR(VLOOKUP(I261, iterations_gpu_matrix[[Instance]:[cuPDLP]], 2, FALSE), "")</f>
        <v>9398</v>
      </c>
      <c r="U261" s="7">
        <f t="shared" si="55"/>
        <v>5.2856102382686503E-2</v>
      </c>
      <c r="V261" s="7">
        <f t="shared" si="56"/>
        <v>2.2162105920299657E-2</v>
      </c>
      <c r="W261" s="5" t="b">
        <f t="shared" si="57"/>
        <v>1</v>
      </c>
      <c r="AF261">
        <f t="shared" si="48"/>
        <v>37.482693910598755</v>
      </c>
      <c r="AG261">
        <f t="shared" si="49"/>
        <v>37.8664870262146</v>
      </c>
      <c r="AH261">
        <f t="shared" si="58"/>
        <v>42.606716156005859</v>
      </c>
      <c r="AI261">
        <f t="shared" si="59"/>
        <v>47.506493091583252</v>
      </c>
    </row>
    <row r="262" spans="1:35" x14ac:dyDescent="0.45">
      <c r="A262" s="1" t="s">
        <v>262</v>
      </c>
      <c r="B262">
        <v>600.00355100631714</v>
      </c>
      <c r="C262">
        <v>600.0037841796875</v>
      </c>
      <c r="D262">
        <v>32.606716156005859</v>
      </c>
      <c r="E262">
        <f t="shared" si="50"/>
        <v>0.94565579470101746</v>
      </c>
      <c r="I262" s="1" t="str">
        <v>scpl4</v>
      </c>
      <c r="J262" s="5">
        <v>170.22374391555786</v>
      </c>
      <c r="K262" s="5">
        <v>169.79795098304749</v>
      </c>
      <c r="L262" s="5">
        <v>110.83280205726624</v>
      </c>
      <c r="M262" s="5">
        <f>IFERROR(VLOOKUP(I262, instances_gpu_matrix[[Instance]:[cuPDLP]], 2, FALSE), "")</f>
        <v>103.74499797821045</v>
      </c>
      <c r="N262" s="7">
        <f t="shared" si="51"/>
        <v>2.5013721512411173E-3</v>
      </c>
      <c r="O262" s="7">
        <f t="shared" si="52"/>
        <v>0.34889928098252515</v>
      </c>
      <c r="P262" s="7">
        <f t="shared" si="53"/>
        <v>0.34726655171279597</v>
      </c>
      <c r="Q262" s="7">
        <f t="shared" si="54"/>
        <v>0.3890091289230676</v>
      </c>
      <c r="R262" s="11">
        <f>IFERROR(VLOOKUP(I262, iterations_cuPDLP_new[[Instance]:[cuPDLP]], 2, FALSE), "")</f>
        <v>29255</v>
      </c>
      <c r="S262" s="11">
        <f>IFERROR(VLOOKUP(I262, iterations_gpu[[Instance]:[cuPDLP]], 2, FALSE), "")</f>
        <v>18382</v>
      </c>
      <c r="T262" s="11">
        <f>IFERROR(VLOOKUP(I262, iterations_gpu_matrix[[Instance]:[cuPDLP]], 2, FALSE), "")</f>
        <v>16638</v>
      </c>
      <c r="U262" s="7">
        <f t="shared" si="55"/>
        <v>0.37166296359596651</v>
      </c>
      <c r="V262" s="7">
        <f t="shared" si="56"/>
        <v>0.43127670483678004</v>
      </c>
      <c r="W262" s="5" t="b">
        <f t="shared" si="57"/>
        <v>1</v>
      </c>
      <c r="AF262">
        <f t="shared" si="48"/>
        <v>180.22374391555786</v>
      </c>
      <c r="AG262">
        <f t="shared" si="49"/>
        <v>179.79795098304749</v>
      </c>
      <c r="AH262">
        <f t="shared" si="58"/>
        <v>120.83280205726624</v>
      </c>
      <c r="AI262">
        <f t="shared" si="59"/>
        <v>113.74499797821045</v>
      </c>
    </row>
    <row r="263" spans="1:35" x14ac:dyDescent="0.45">
      <c r="A263" s="1" t="s">
        <v>263</v>
      </c>
      <c r="B263">
        <v>321.04930996894836</v>
      </c>
      <c r="C263">
        <v>323.20604586601257</v>
      </c>
      <c r="D263">
        <v>110.83280205726624</v>
      </c>
      <c r="E263">
        <f t="shared" si="50"/>
        <v>0.65477950390864914</v>
      </c>
      <c r="I263" s="1" t="str">
        <v>scpm1</v>
      </c>
      <c r="J263" s="5">
        <v>89.211020946502686</v>
      </c>
      <c r="K263" s="5">
        <v>89.212729930877686</v>
      </c>
      <c r="L263" s="5">
        <v>107.02815389633179</v>
      </c>
      <c r="M263" s="5">
        <f>IFERROR(VLOOKUP(I263, instances_gpu_matrix[[Instance]:[cuPDLP]], 2, FALSE), "")</f>
        <v>96.704029083251953</v>
      </c>
      <c r="N263" s="7">
        <f t="shared" si="51"/>
        <v>-1.9156650791215911E-5</v>
      </c>
      <c r="O263" s="7">
        <f t="shared" si="52"/>
        <v>-0.19971896701544903</v>
      </c>
      <c r="P263" s="7">
        <f t="shared" si="53"/>
        <v>-0.19969598485841147</v>
      </c>
      <c r="Q263" s="7">
        <f t="shared" si="54"/>
        <v>-8.3971190638135948E-2</v>
      </c>
      <c r="R263" s="11">
        <f>IFERROR(VLOOKUP(I263, iterations_cuPDLP_new[[Instance]:[cuPDLP]], 2, FALSE), "")</f>
        <v>16673</v>
      </c>
      <c r="S263" s="11">
        <f>IFERROR(VLOOKUP(I263, iterations_gpu[[Instance]:[cuPDLP]], 2, FALSE), "")</f>
        <v>19598</v>
      </c>
      <c r="T263" s="11">
        <f>IFERROR(VLOOKUP(I263, iterations_gpu_matrix[[Instance]:[cuPDLP]], 2, FALSE), "")</f>
        <v>16981</v>
      </c>
      <c r="U263" s="7">
        <f t="shared" si="55"/>
        <v>-0.17543333533257363</v>
      </c>
      <c r="V263" s="7">
        <f t="shared" si="56"/>
        <v>-1.847298026749835E-2</v>
      </c>
      <c r="W263" s="5" t="b">
        <f t="shared" si="57"/>
        <v>1</v>
      </c>
      <c r="AF263">
        <f t="shared" si="48"/>
        <v>99.211020946502686</v>
      </c>
      <c r="AG263">
        <f t="shared" si="49"/>
        <v>99.212729930877686</v>
      </c>
      <c r="AH263">
        <f t="shared" si="58"/>
        <v>117.02815389633179</v>
      </c>
      <c r="AI263">
        <f t="shared" si="59"/>
        <v>106.70402908325195</v>
      </c>
    </row>
    <row r="264" spans="1:35" x14ac:dyDescent="0.45">
      <c r="A264" s="1" t="s">
        <v>264</v>
      </c>
      <c r="B264">
        <v>600.00154519081116</v>
      </c>
      <c r="C264">
        <v>600.00436210632324</v>
      </c>
      <c r="D264">
        <v>107.02815389633179</v>
      </c>
      <c r="E264">
        <f t="shared" si="50"/>
        <v>0.82162020289081938</v>
      </c>
      <c r="I264" s="1" t="str">
        <v>scpn2</v>
      </c>
      <c r="J264" s="5">
        <v>79.79479193687439</v>
      </c>
      <c r="K264" s="5">
        <v>82.426683902740479</v>
      </c>
      <c r="L264" s="5">
        <v>82.563839912414551</v>
      </c>
      <c r="M264" s="5">
        <f>IFERROR(VLOOKUP(I264, instances_gpu_matrix[[Instance]:[cuPDLP]], 2, FALSE), "")</f>
        <v>92.597035884857178</v>
      </c>
      <c r="N264" s="7">
        <f t="shared" si="51"/>
        <v>-3.2983254946615775E-2</v>
      </c>
      <c r="O264" s="7">
        <f t="shared" si="52"/>
        <v>-3.4702114114549647E-2</v>
      </c>
      <c r="P264" s="7">
        <f t="shared" si="53"/>
        <v>-1.6639758289428428E-3</v>
      </c>
      <c r="Q264" s="7">
        <f t="shared" si="54"/>
        <v>-0.123386644962173</v>
      </c>
      <c r="R264" s="11">
        <f>IFERROR(VLOOKUP(I264, iterations_cuPDLP_new[[Instance]:[cuPDLP]], 2, FALSE), "")</f>
        <v>18105</v>
      </c>
      <c r="S264" s="11">
        <f>IFERROR(VLOOKUP(I264, iterations_gpu[[Instance]:[cuPDLP]], 2, FALSE), "")</f>
        <v>17813</v>
      </c>
      <c r="T264" s="11">
        <f>IFERROR(VLOOKUP(I264, iterations_gpu_matrix[[Instance]:[cuPDLP]], 2, FALSE), "")</f>
        <v>18892</v>
      </c>
      <c r="U264" s="7">
        <f t="shared" si="55"/>
        <v>1.6128141397404032E-2</v>
      </c>
      <c r="V264" s="7">
        <f t="shared" si="56"/>
        <v>-4.3468655067660865E-2</v>
      </c>
      <c r="W264" s="5" t="b">
        <f t="shared" si="57"/>
        <v>1</v>
      </c>
      <c r="AF264">
        <f t="shared" si="48"/>
        <v>89.79479193687439</v>
      </c>
      <c r="AG264">
        <f t="shared" si="49"/>
        <v>92.426683902740479</v>
      </c>
      <c r="AH264">
        <f t="shared" si="58"/>
        <v>92.563839912414551</v>
      </c>
      <c r="AI264">
        <f t="shared" si="59"/>
        <v>102.59703588485718</v>
      </c>
    </row>
    <row r="265" spans="1:35" hidden="1" x14ac:dyDescent="0.45">
      <c r="A265" s="1" t="s">
        <v>265</v>
      </c>
      <c r="B265">
        <v>600.00207495689392</v>
      </c>
      <c r="C265">
        <v>600.00007605552673</v>
      </c>
      <c r="D265">
        <v>82.563839912414551</v>
      </c>
      <c r="E265">
        <f t="shared" si="50"/>
        <v>0.86239407602324336</v>
      </c>
      <c r="I265" s="1" t="str">
        <v>sct1</v>
      </c>
      <c r="J265" s="5">
        <v>600.00367617607117</v>
      </c>
      <c r="K265" s="5">
        <v>600.00069689750671</v>
      </c>
      <c r="L265" s="5">
        <v>600.00057601928711</v>
      </c>
      <c r="M265" s="5">
        <f>IFERROR(VLOOKUP(I265, instances_gpu_matrix[[Instance]:[cuPDLP]], 2, FALSE), "")</f>
        <v>600.01622605323792</v>
      </c>
      <c r="N265" s="7">
        <f t="shared" si="51"/>
        <v>0</v>
      </c>
      <c r="O265" s="7">
        <f t="shared" si="52"/>
        <v>0</v>
      </c>
      <c r="P265" s="7">
        <f t="shared" si="53"/>
        <v>0</v>
      </c>
      <c r="Q265" s="7">
        <f t="shared" si="54"/>
        <v>0</v>
      </c>
      <c r="R265" s="11">
        <f>IFERROR(VLOOKUP(I265, iterations_cuPDLP_new[[Instance]:[cuPDLP]], 2, FALSE), "")</f>
        <v>145253</v>
      </c>
      <c r="S265" s="11">
        <f>IFERROR(VLOOKUP(I265, iterations_gpu[[Instance]:[cuPDLP]], 2, FALSE), "")</f>
        <v>160191</v>
      </c>
      <c r="T265" s="11">
        <f>IFERROR(VLOOKUP(I265, iterations_gpu_matrix[[Instance]:[cuPDLP]], 2, FALSE), "")</f>
        <v>142907</v>
      </c>
      <c r="U265" s="7" t="str">
        <f t="shared" si="55"/>
        <v/>
      </c>
      <c r="V265" s="7" t="str">
        <f t="shared" si="56"/>
        <v/>
      </c>
      <c r="W265" s="5" t="b">
        <f t="shared" si="57"/>
        <v>0</v>
      </c>
      <c r="AF265">
        <f t="shared" si="48"/>
        <v>1</v>
      </c>
      <c r="AG265">
        <f t="shared" si="49"/>
        <v>1</v>
      </c>
      <c r="AH265">
        <f t="shared" si="58"/>
        <v>1</v>
      </c>
      <c r="AI265">
        <f t="shared" si="59"/>
        <v>1</v>
      </c>
    </row>
    <row r="266" spans="1:35" hidden="1" x14ac:dyDescent="0.45">
      <c r="A266" s="1" t="s">
        <v>266</v>
      </c>
      <c r="B266">
        <v>600.00508785247803</v>
      </c>
      <c r="C266">
        <v>600.00436091423035</v>
      </c>
      <c r="D266">
        <v>600.00057601928711</v>
      </c>
      <c r="E266">
        <f t="shared" si="50"/>
        <v>7.5196582200104336E-6</v>
      </c>
      <c r="I266" s="1" t="str">
        <v>sct32</v>
      </c>
      <c r="J266" s="5">
        <v>600.00212979316711</v>
      </c>
      <c r="K266" s="5">
        <v>600.00648999214172</v>
      </c>
      <c r="L266" s="5">
        <v>600.00154590606689</v>
      </c>
      <c r="M266" s="5">
        <f>IFERROR(VLOOKUP(I266, instances_gpu_matrix[[Instance]:[cuPDLP]], 2, FALSE), "")</f>
        <v>600.00024700164795</v>
      </c>
      <c r="N266" s="7">
        <f t="shared" si="51"/>
        <v>0</v>
      </c>
      <c r="O266" s="7">
        <f t="shared" si="52"/>
        <v>0</v>
      </c>
      <c r="P266" s="7">
        <f t="shared" si="53"/>
        <v>0</v>
      </c>
      <c r="Q266" s="7">
        <f t="shared" si="54"/>
        <v>0</v>
      </c>
      <c r="R266" s="11">
        <f>IFERROR(VLOOKUP(I266, iterations_cuPDLP_new[[Instance]:[cuPDLP]], 2, FALSE), "")</f>
        <v>84084</v>
      </c>
      <c r="S266" s="11">
        <f>IFERROR(VLOOKUP(I266, iterations_gpu[[Instance]:[cuPDLP]], 2, FALSE), "")</f>
        <v>85404</v>
      </c>
      <c r="T266" s="11">
        <f>IFERROR(VLOOKUP(I266, iterations_gpu_matrix[[Instance]:[cuPDLP]], 2, FALSE), "")</f>
        <v>89604</v>
      </c>
      <c r="U266" s="7" t="str">
        <f t="shared" si="55"/>
        <v/>
      </c>
      <c r="V266" s="7" t="str">
        <f t="shared" si="56"/>
        <v/>
      </c>
      <c r="W266" s="5" t="b">
        <f t="shared" si="57"/>
        <v>0</v>
      </c>
      <c r="AF266">
        <f t="shared" si="48"/>
        <v>1</v>
      </c>
      <c r="AG266">
        <f t="shared" si="49"/>
        <v>1</v>
      </c>
      <c r="AH266">
        <f t="shared" si="58"/>
        <v>1</v>
      </c>
      <c r="AI266">
        <f t="shared" si="59"/>
        <v>1</v>
      </c>
    </row>
    <row r="267" spans="1:35" x14ac:dyDescent="0.45">
      <c r="A267" s="1" t="s">
        <v>267</v>
      </c>
      <c r="B267">
        <v>600.0042028427124</v>
      </c>
      <c r="C267">
        <v>600.00167512893677</v>
      </c>
      <c r="D267">
        <v>600.00154590606689</v>
      </c>
      <c r="E267">
        <f t="shared" si="50"/>
        <v>4.4281967241558022E-6</v>
      </c>
      <c r="I267" s="1" t="str">
        <v>sct5</v>
      </c>
      <c r="J267" s="5">
        <v>196.37783694267273</v>
      </c>
      <c r="K267" s="5">
        <v>197.95633697509766</v>
      </c>
      <c r="L267" s="5">
        <v>131.40772294998169</v>
      </c>
      <c r="M267" s="5">
        <f>IFERROR(VLOOKUP(I267, instances_gpu_matrix[[Instance]:[cuPDLP]], 2, FALSE), "")</f>
        <v>171.37368583679199</v>
      </c>
      <c r="N267" s="7">
        <f t="shared" si="51"/>
        <v>-8.0380762768342724E-3</v>
      </c>
      <c r="O267" s="7">
        <f t="shared" si="52"/>
        <v>0.33084239547692612</v>
      </c>
      <c r="P267" s="7">
        <f t="shared" si="53"/>
        <v>0.33617824537482521</v>
      </c>
      <c r="Q267" s="7">
        <f t="shared" si="54"/>
        <v>0.13428542649609487</v>
      </c>
      <c r="R267" s="11">
        <f>IFERROR(VLOOKUP(I267, iterations_cuPDLP_new[[Instance]:[cuPDLP]], 2, FALSE), "")</f>
        <v>27076</v>
      </c>
      <c r="S267" s="11">
        <f>IFERROR(VLOOKUP(I267, iterations_gpu[[Instance]:[cuPDLP]], 2, FALSE), "")</f>
        <v>17382</v>
      </c>
      <c r="T267" s="11">
        <f>IFERROR(VLOOKUP(I267, iterations_gpu_matrix[[Instance]:[cuPDLP]], 2, FALSE), "")</f>
        <v>23360</v>
      </c>
      <c r="U267" s="7">
        <f t="shared" si="55"/>
        <v>0.35802925099719307</v>
      </c>
      <c r="V267" s="7">
        <f t="shared" si="56"/>
        <v>0.13724331511301521</v>
      </c>
      <c r="W267" s="5" t="b">
        <f t="shared" si="57"/>
        <v>1</v>
      </c>
      <c r="AF267">
        <f t="shared" si="48"/>
        <v>206.37783694267273</v>
      </c>
      <c r="AG267">
        <f t="shared" si="49"/>
        <v>207.95633697509766</v>
      </c>
      <c r="AH267">
        <f t="shared" si="58"/>
        <v>141.40772294998169</v>
      </c>
      <c r="AI267">
        <f t="shared" si="59"/>
        <v>181.37368583679199</v>
      </c>
    </row>
    <row r="268" spans="1:35" x14ac:dyDescent="0.45">
      <c r="A268" s="1" t="s">
        <v>268</v>
      </c>
      <c r="B268">
        <v>600.00138902664185</v>
      </c>
      <c r="C268">
        <v>600.00049591064453</v>
      </c>
      <c r="D268">
        <v>131.40772294998169</v>
      </c>
      <c r="E268">
        <f t="shared" si="50"/>
        <v>0.78098763544004601</v>
      </c>
      <c r="I268" s="1" t="str">
        <v>seqsolve1</v>
      </c>
      <c r="J268" s="5">
        <v>24.104284048080444</v>
      </c>
      <c r="K268" s="5">
        <v>25.525493144989014</v>
      </c>
      <c r="L268" s="5">
        <v>71.353535890579224</v>
      </c>
      <c r="M268" s="5">
        <f>IFERROR(VLOOKUP(I268, instances_gpu_matrix[[Instance]:[cuPDLP]], 2, FALSE), "")</f>
        <v>43.057225942611694</v>
      </c>
      <c r="N268" s="7">
        <f t="shared" si="51"/>
        <v>-5.8960850862597926E-2</v>
      </c>
      <c r="O268" s="7">
        <f t="shared" si="52"/>
        <v>-1.9602014209694603</v>
      </c>
      <c r="P268" s="7">
        <f t="shared" si="53"/>
        <v>-1.7953832462816435</v>
      </c>
      <c r="Q268" s="7">
        <f t="shared" si="54"/>
        <v>-0.68683228559148868</v>
      </c>
      <c r="R268" s="11">
        <f>IFERROR(VLOOKUP(I268, iterations_cuPDLP_new[[Instance]:[cuPDLP]], 2, FALSE), "")</f>
        <v>6341</v>
      </c>
      <c r="S268" s="11">
        <f>IFERROR(VLOOKUP(I268, iterations_gpu[[Instance]:[cuPDLP]], 2, FALSE), "")</f>
        <v>15956</v>
      </c>
      <c r="T268" s="11">
        <f>IFERROR(VLOOKUP(I268, iterations_gpu_matrix[[Instance]:[cuPDLP]], 2, FALSE), "")</f>
        <v>9478</v>
      </c>
      <c r="U268" s="7">
        <f t="shared" si="55"/>
        <v>-1.5163223466330231</v>
      </c>
      <c r="V268" s="7">
        <f t="shared" si="56"/>
        <v>-0.4947169216211954</v>
      </c>
      <c r="W268" s="5" t="b">
        <f t="shared" si="57"/>
        <v>1</v>
      </c>
      <c r="AF268">
        <f t="shared" si="48"/>
        <v>34.104284048080444</v>
      </c>
      <c r="AG268">
        <f t="shared" si="49"/>
        <v>35.525493144989014</v>
      </c>
      <c r="AH268">
        <f t="shared" si="58"/>
        <v>81.353535890579224</v>
      </c>
      <c r="AI268">
        <f t="shared" si="59"/>
        <v>53.057225942611694</v>
      </c>
    </row>
    <row r="269" spans="1:35" x14ac:dyDescent="0.45">
      <c r="A269" s="1" t="s">
        <v>269</v>
      </c>
      <c r="B269">
        <v>600.00188088417053</v>
      </c>
      <c r="C269">
        <v>600.0050961971283</v>
      </c>
      <c r="D269">
        <v>71.353535890579224</v>
      </c>
      <c r="E269">
        <f t="shared" si="50"/>
        <v>0.88107781298046639</v>
      </c>
      <c r="I269" s="1" t="str">
        <v>seqsolve2short4288</v>
      </c>
      <c r="J269" s="5">
        <v>5.1172370910644531</v>
      </c>
      <c r="K269" s="5">
        <v>5.3050529956817627</v>
      </c>
      <c r="L269" s="5">
        <v>6.8977210521697998</v>
      </c>
      <c r="M269" s="5">
        <f>IFERROR(VLOOKUP(I269, instances_gpu_matrix[[Instance]:[cuPDLP]], 2, FALSE), "")</f>
        <v>7.4739170074462891</v>
      </c>
      <c r="N269" s="7">
        <f t="shared" si="51"/>
        <v>-3.6702599718365085E-2</v>
      </c>
      <c r="O269" s="7">
        <f t="shared" si="52"/>
        <v>-0.34793853195005714</v>
      </c>
      <c r="P269" s="7">
        <f t="shared" si="53"/>
        <v>-0.30021718120147833</v>
      </c>
      <c r="Q269" s="7">
        <f t="shared" si="54"/>
        <v>-0.40882984835965835</v>
      </c>
      <c r="R269" s="11">
        <f>IFERROR(VLOOKUP(I269, iterations_cuPDLP_new[[Instance]:[cuPDLP]], 2, FALSE), "")</f>
        <v>1369</v>
      </c>
      <c r="S269" s="11">
        <f>IFERROR(VLOOKUP(I269, iterations_gpu[[Instance]:[cuPDLP]], 2, FALSE), "")</f>
        <v>1368</v>
      </c>
      <c r="T269" s="11">
        <f>IFERROR(VLOOKUP(I269, iterations_gpu_matrix[[Instance]:[cuPDLP]], 2, FALSE), "")</f>
        <v>1439</v>
      </c>
      <c r="U269" s="7">
        <f t="shared" si="55"/>
        <v>7.3046018991964939E-4</v>
      </c>
      <c r="V269" s="7">
        <f t="shared" si="56"/>
        <v>-5.1132213294375457E-2</v>
      </c>
      <c r="W269" s="5" t="b">
        <f t="shared" si="57"/>
        <v>1</v>
      </c>
      <c r="AF269">
        <f t="shared" si="48"/>
        <v>15.117237091064453</v>
      </c>
      <c r="AG269">
        <f t="shared" si="49"/>
        <v>15.305052995681763</v>
      </c>
      <c r="AH269">
        <f t="shared" si="58"/>
        <v>16.8977210521698</v>
      </c>
      <c r="AI269">
        <f t="shared" si="59"/>
        <v>17.473917007446289</v>
      </c>
    </row>
    <row r="270" spans="1:35" x14ac:dyDescent="0.45">
      <c r="A270" s="1" t="s">
        <v>270</v>
      </c>
      <c r="B270">
        <v>352.54413986206055</v>
      </c>
      <c r="C270">
        <v>357.00530219078064</v>
      </c>
      <c r="D270">
        <v>6.8977210521697998</v>
      </c>
      <c r="E270">
        <f t="shared" si="50"/>
        <v>0.98043444700323579</v>
      </c>
      <c r="I270" s="1" t="str">
        <v>seqsolve3short4288excess384</v>
      </c>
      <c r="J270" s="5">
        <v>121.53489398956299</v>
      </c>
      <c r="K270" s="5">
        <v>121.99550890922546</v>
      </c>
      <c r="L270" s="5">
        <v>222.54629492759705</v>
      </c>
      <c r="M270" s="5">
        <f>IFERROR(VLOOKUP(I270, instances_gpu_matrix[[Instance]:[cuPDLP]], 2, FALSE), "")</f>
        <v>105.25040698051453</v>
      </c>
      <c r="N270" s="7">
        <f t="shared" si="51"/>
        <v>-3.7899808404163473E-3</v>
      </c>
      <c r="O270" s="7">
        <f t="shared" si="52"/>
        <v>-0.83113085980647317</v>
      </c>
      <c r="P270" s="7">
        <f t="shared" si="53"/>
        <v>-0.82421711190359892</v>
      </c>
      <c r="Q270" s="7">
        <f t="shared" si="54"/>
        <v>0.13725998668664638</v>
      </c>
      <c r="R270" s="11">
        <f>IFERROR(VLOOKUP(I270, iterations_cuPDLP_new[[Instance]:[cuPDLP]], 2, FALSE), "")</f>
        <v>29504</v>
      </c>
      <c r="S270" s="11">
        <f>IFERROR(VLOOKUP(I270, iterations_gpu[[Instance]:[cuPDLP]], 2, FALSE), "")</f>
        <v>52572</v>
      </c>
      <c r="T270" s="11">
        <f>IFERROR(VLOOKUP(I270, iterations_gpu_matrix[[Instance]:[cuPDLP]], 2, FALSE), "")</f>
        <v>24143</v>
      </c>
      <c r="U270" s="7">
        <f t="shared" si="55"/>
        <v>-0.78186008676789587</v>
      </c>
      <c r="V270" s="7">
        <f t="shared" si="56"/>
        <v>0.18170417570498915</v>
      </c>
      <c r="W270" s="5" t="b">
        <f t="shared" si="57"/>
        <v>1</v>
      </c>
      <c r="AF270">
        <f t="shared" si="48"/>
        <v>131.53489398956299</v>
      </c>
      <c r="AG270">
        <f t="shared" si="49"/>
        <v>131.99550890922546</v>
      </c>
      <c r="AH270">
        <f t="shared" si="58"/>
        <v>232.54629492759705</v>
      </c>
      <c r="AI270">
        <f t="shared" si="59"/>
        <v>115.25040698051453</v>
      </c>
    </row>
    <row r="271" spans="1:35" x14ac:dyDescent="0.45">
      <c r="A271" s="1" t="s">
        <v>271</v>
      </c>
      <c r="B271">
        <v>600.00328588485718</v>
      </c>
      <c r="C271">
        <v>600.00521302223206</v>
      </c>
      <c r="D271">
        <v>222.54629492759705</v>
      </c>
      <c r="E271">
        <f t="shared" si="50"/>
        <v>0.62909153972482657</v>
      </c>
      <c r="I271" s="1" t="str">
        <v>shipsched</v>
      </c>
      <c r="J271" s="5">
        <v>38.569800853729248</v>
      </c>
      <c r="K271" s="5">
        <v>38.226590156555176</v>
      </c>
      <c r="L271" s="5">
        <v>147.54955196380615</v>
      </c>
      <c r="M271" s="5">
        <f>IFERROR(VLOOKUP(I271, instances_gpu_matrix[[Instance]:[cuPDLP]], 2, FALSE), "")</f>
        <v>104.48076319694519</v>
      </c>
      <c r="N271" s="7">
        <f t="shared" si="51"/>
        <v>8.8984306264803491E-3</v>
      </c>
      <c r="O271" s="7">
        <f t="shared" si="52"/>
        <v>-2.8255201919078572</v>
      </c>
      <c r="P271" s="7">
        <f t="shared" si="53"/>
        <v>-2.8598669501915812</v>
      </c>
      <c r="Q271" s="7">
        <f t="shared" si="54"/>
        <v>-1.7331959970546473</v>
      </c>
      <c r="R271" s="11">
        <f>IFERROR(VLOOKUP(I271, iterations_cuPDLP_new[[Instance]:[cuPDLP]], 2, FALSE), "")</f>
        <v>5551</v>
      </c>
      <c r="S271" s="11">
        <f>IFERROR(VLOOKUP(I271, iterations_gpu[[Instance]:[cuPDLP]], 2, FALSE), "")</f>
        <v>19975</v>
      </c>
      <c r="T271" s="11">
        <f>IFERROR(VLOOKUP(I271, iterations_gpu_matrix[[Instance]:[cuPDLP]], 2, FALSE), "")</f>
        <v>14095</v>
      </c>
      <c r="U271" s="7">
        <f t="shared" si="55"/>
        <v>-2.5984507295982704</v>
      </c>
      <c r="V271" s="7">
        <f t="shared" si="56"/>
        <v>-1.5391821293460637</v>
      </c>
      <c r="W271" s="5" t="b">
        <f t="shared" si="57"/>
        <v>1</v>
      </c>
      <c r="AF271">
        <f t="shared" si="48"/>
        <v>48.569800853729248</v>
      </c>
      <c r="AG271">
        <f t="shared" si="49"/>
        <v>48.226590156555176</v>
      </c>
      <c r="AH271">
        <f t="shared" si="58"/>
        <v>157.54955196380615</v>
      </c>
      <c r="AI271">
        <f t="shared" si="59"/>
        <v>114.48076319694519</v>
      </c>
    </row>
    <row r="272" spans="1:35" hidden="1" x14ac:dyDescent="0.45">
      <c r="A272" s="1" t="s">
        <v>272</v>
      </c>
      <c r="B272">
        <v>600.00149583816528</v>
      </c>
      <c r="C272">
        <v>600.00514388084412</v>
      </c>
      <c r="D272">
        <v>147.54955196380615</v>
      </c>
      <c r="E272">
        <f t="shared" si="50"/>
        <v>0.75408469314282545</v>
      </c>
      <c r="I272" s="1" t="str">
        <v>shs1014</v>
      </c>
      <c r="J272" s="5">
        <v>600.00063300132751</v>
      </c>
      <c r="K272" s="5">
        <v>600.00216722488403</v>
      </c>
      <c r="L272" s="5">
        <v>600.41037201881409</v>
      </c>
      <c r="M272" s="5">
        <f>IFERROR(VLOOKUP(I272, instances_gpu_matrix[[Instance]:[cuPDLP]], 2, FALSE), "")</f>
        <v>600.74224615097046</v>
      </c>
      <c r="N272" s="7">
        <f t="shared" si="51"/>
        <v>0</v>
      </c>
      <c r="O272" s="7">
        <f t="shared" si="52"/>
        <v>0</v>
      </c>
      <c r="P272" s="7">
        <f t="shared" si="53"/>
        <v>0</v>
      </c>
      <c r="Q272" s="7">
        <f t="shared" si="54"/>
        <v>0</v>
      </c>
      <c r="R272" s="11">
        <f>IFERROR(VLOOKUP(I272, iterations_cuPDLP_new[[Instance]:[cuPDLP]], 2, FALSE), "")</f>
        <v>129530</v>
      </c>
      <c r="S272" s="11">
        <f>IFERROR(VLOOKUP(I272, iterations_gpu[[Instance]:[cuPDLP]], 2, FALSE), "")</f>
        <v>2</v>
      </c>
      <c r="T272" s="11">
        <f>IFERROR(VLOOKUP(I272, iterations_gpu_matrix[[Instance]:[cuPDLP]], 2, FALSE), "")</f>
        <v>2</v>
      </c>
      <c r="U272" s="7" t="str">
        <f t="shared" si="55"/>
        <v/>
      </c>
      <c r="V272" s="7" t="str">
        <f t="shared" si="56"/>
        <v/>
      </c>
      <c r="W272" s="5" t="b">
        <f t="shared" si="57"/>
        <v>0</v>
      </c>
      <c r="AF272">
        <f t="shared" si="48"/>
        <v>1</v>
      </c>
      <c r="AG272">
        <f t="shared" si="49"/>
        <v>1</v>
      </c>
      <c r="AH272">
        <f t="shared" si="58"/>
        <v>1</v>
      </c>
      <c r="AI272">
        <f t="shared" si="59"/>
        <v>1</v>
      </c>
    </row>
    <row r="273" spans="1:35" hidden="1" x14ac:dyDescent="0.45">
      <c r="A273" s="1" t="s">
        <v>273</v>
      </c>
      <c r="B273">
        <v>600.00090289115906</v>
      </c>
      <c r="C273">
        <v>600.00350904464722</v>
      </c>
      <c r="D273">
        <v>600.41037201881409</v>
      </c>
      <c r="E273">
        <f t="shared" si="50"/>
        <v>-6.8244751913199627E-4</v>
      </c>
      <c r="I273" s="1" t="str">
        <v>shs1023</v>
      </c>
      <c r="J273" s="5">
        <v>600.00426578521729</v>
      </c>
      <c r="K273" s="5">
        <v>600.00173711776733</v>
      </c>
      <c r="L273" s="5">
        <v>600.00302386283875</v>
      </c>
      <c r="M273" s="5">
        <f>IFERROR(VLOOKUP(I273, instances_gpu_matrix[[Instance]:[cuPDLP]], 2, FALSE), "")</f>
        <v>600.00775504112244</v>
      </c>
      <c r="N273" s="7">
        <f t="shared" si="51"/>
        <v>0</v>
      </c>
      <c r="O273" s="7">
        <f t="shared" si="52"/>
        <v>0</v>
      </c>
      <c r="P273" s="7">
        <f t="shared" si="53"/>
        <v>0</v>
      </c>
      <c r="Q273" s="7">
        <f t="shared" si="54"/>
        <v>0</v>
      </c>
      <c r="R273" s="11">
        <f>IFERROR(VLOOKUP(I273, iterations_cuPDLP_new[[Instance]:[cuPDLP]], 2, FALSE), "")</f>
        <v>130727</v>
      </c>
      <c r="S273" s="11">
        <f>IFERROR(VLOOKUP(I273, iterations_gpu[[Instance]:[cuPDLP]], 2, FALSE), "")</f>
        <v>99145</v>
      </c>
      <c r="T273" s="11">
        <f>IFERROR(VLOOKUP(I273, iterations_gpu_matrix[[Instance]:[cuPDLP]], 2, FALSE), "")</f>
        <v>35679</v>
      </c>
      <c r="U273" s="7" t="str">
        <f t="shared" si="55"/>
        <v/>
      </c>
      <c r="V273" s="7" t="str">
        <f t="shared" si="56"/>
        <v/>
      </c>
      <c r="W273" s="5" t="b">
        <f t="shared" si="57"/>
        <v>0</v>
      </c>
      <c r="AF273">
        <f t="shared" si="48"/>
        <v>1</v>
      </c>
      <c r="AG273">
        <f t="shared" si="49"/>
        <v>1</v>
      </c>
      <c r="AH273">
        <f t="shared" si="58"/>
        <v>1</v>
      </c>
      <c r="AI273">
        <f t="shared" si="59"/>
        <v>1</v>
      </c>
    </row>
    <row r="274" spans="1:35" hidden="1" x14ac:dyDescent="0.45">
      <c r="A274" s="1" t="s">
        <v>274</v>
      </c>
      <c r="B274">
        <v>600.00182414054871</v>
      </c>
      <c r="C274">
        <v>600.00373792648315</v>
      </c>
      <c r="D274">
        <v>600.00302386283875</v>
      </c>
      <c r="E274">
        <f t="shared" si="50"/>
        <v>-1.9995310710222624E-6</v>
      </c>
      <c r="I274" s="1" t="str">
        <v>shs1042</v>
      </c>
      <c r="J274" s="5">
        <v>600.00098609924316</v>
      </c>
      <c r="K274" s="5">
        <v>600.00018811225891</v>
      </c>
      <c r="L274" s="5">
        <v>600.14456582069397</v>
      </c>
      <c r="M274" s="5">
        <f>IFERROR(VLOOKUP(I274, instances_gpu_matrix[[Instance]:[cuPDLP]], 2, FALSE), "")</f>
        <v>600.00159406661987</v>
      </c>
      <c r="N274" s="7">
        <f t="shared" si="51"/>
        <v>0</v>
      </c>
      <c r="O274" s="7">
        <f t="shared" si="52"/>
        <v>0</v>
      </c>
      <c r="P274" s="7">
        <f t="shared" si="53"/>
        <v>0</v>
      </c>
      <c r="Q274" s="7">
        <f t="shared" si="54"/>
        <v>0</v>
      </c>
      <c r="R274" s="11">
        <f>IFERROR(VLOOKUP(I274, iterations_cuPDLP_new[[Instance]:[cuPDLP]], 2, FALSE), "")</f>
        <v>120579</v>
      </c>
      <c r="S274" s="11">
        <f>IFERROR(VLOOKUP(I274, iterations_gpu[[Instance]:[cuPDLP]], 2, FALSE), "")</f>
        <v>136850</v>
      </c>
      <c r="T274" s="11">
        <f>IFERROR(VLOOKUP(I274, iterations_gpu_matrix[[Instance]:[cuPDLP]], 2, FALSE), "")</f>
        <v>127943</v>
      </c>
      <c r="U274" s="7" t="str">
        <f t="shared" si="55"/>
        <v/>
      </c>
      <c r="V274" s="7" t="str">
        <f t="shared" si="56"/>
        <v/>
      </c>
      <c r="W274" s="5" t="b">
        <f t="shared" si="57"/>
        <v>0</v>
      </c>
      <c r="AF274">
        <f t="shared" si="48"/>
        <v>1</v>
      </c>
      <c r="AG274">
        <f t="shared" si="49"/>
        <v>1</v>
      </c>
      <c r="AH274">
        <f t="shared" si="58"/>
        <v>1</v>
      </c>
      <c r="AI274">
        <f t="shared" si="59"/>
        <v>1</v>
      </c>
    </row>
    <row r="275" spans="1:35" hidden="1" x14ac:dyDescent="0.45">
      <c r="A275" s="1" t="s">
        <v>275</v>
      </c>
      <c r="B275">
        <v>600.00228214263916</v>
      </c>
      <c r="C275">
        <v>600.00360202789307</v>
      </c>
      <c r="D275">
        <v>600.14456582069397</v>
      </c>
      <c r="E275">
        <f t="shared" si="50"/>
        <v>-2.3713856145131181E-4</v>
      </c>
      <c r="I275" s="1" t="str">
        <v>sing11</v>
      </c>
      <c r="J275" s="5">
        <v>600.0056779384613</v>
      </c>
      <c r="K275" s="5">
        <v>600.00443291664124</v>
      </c>
      <c r="L275" s="5">
        <v>600.0026068687439</v>
      </c>
      <c r="M275" s="5">
        <f>IFERROR(VLOOKUP(I275, instances_gpu_matrix[[Instance]:[cuPDLP]], 2, FALSE), "")</f>
        <v>600.00312900543213</v>
      </c>
      <c r="N275" s="7">
        <f t="shared" si="51"/>
        <v>0</v>
      </c>
      <c r="O275" s="7">
        <f t="shared" si="52"/>
        <v>0</v>
      </c>
      <c r="P275" s="7">
        <f t="shared" si="53"/>
        <v>0</v>
      </c>
      <c r="Q275" s="7">
        <f t="shared" si="54"/>
        <v>0</v>
      </c>
      <c r="R275" s="11">
        <f>IFERROR(VLOOKUP(I275, iterations_cuPDLP_new[[Instance]:[cuPDLP]], 2, FALSE), "")</f>
        <v>104732</v>
      </c>
      <c r="S275" s="11">
        <f>IFERROR(VLOOKUP(I275, iterations_gpu[[Instance]:[cuPDLP]], 2, FALSE), "")</f>
        <v>103687</v>
      </c>
      <c r="T275" s="11">
        <f>IFERROR(VLOOKUP(I275, iterations_gpu_matrix[[Instance]:[cuPDLP]], 2, FALSE), "")</f>
        <v>104463</v>
      </c>
      <c r="U275" s="7" t="str">
        <f t="shared" si="55"/>
        <v/>
      </c>
      <c r="V275" s="7" t="str">
        <f t="shared" si="56"/>
        <v/>
      </c>
      <c r="W275" s="5" t="b">
        <f t="shared" si="57"/>
        <v>0</v>
      </c>
      <c r="AF275">
        <f t="shared" si="48"/>
        <v>1</v>
      </c>
      <c r="AG275">
        <f t="shared" si="49"/>
        <v>1</v>
      </c>
      <c r="AH275">
        <f t="shared" si="58"/>
        <v>1</v>
      </c>
      <c r="AI275">
        <f t="shared" si="59"/>
        <v>1</v>
      </c>
    </row>
    <row r="276" spans="1:35" hidden="1" x14ac:dyDescent="0.45">
      <c r="A276" s="1" t="s">
        <v>276</v>
      </c>
      <c r="B276">
        <v>600.00083184242249</v>
      </c>
      <c r="C276">
        <v>600.00000405311584</v>
      </c>
      <c r="D276">
        <v>600.0026068687439</v>
      </c>
      <c r="E276">
        <f t="shared" si="50"/>
        <v>-2.9583731008514767E-6</v>
      </c>
      <c r="I276" s="1" t="str">
        <v>sing17</v>
      </c>
      <c r="J276" s="5">
        <v>600.0027289390564</v>
      </c>
      <c r="K276" s="5">
        <v>600.00384306907654</v>
      </c>
      <c r="L276" s="5">
        <v>600.00103306770325</v>
      </c>
      <c r="M276" s="5">
        <f>IFERROR(VLOOKUP(I276, instances_gpu_matrix[[Instance]:[cuPDLP]], 2, FALSE), "")</f>
        <v>600.0024471282959</v>
      </c>
      <c r="N276" s="7">
        <f t="shared" si="51"/>
        <v>0</v>
      </c>
      <c r="O276" s="7">
        <f t="shared" si="52"/>
        <v>0</v>
      </c>
      <c r="P276" s="7">
        <f t="shared" si="53"/>
        <v>0</v>
      </c>
      <c r="Q276" s="7">
        <f t="shared" si="54"/>
        <v>0</v>
      </c>
      <c r="R276" s="11">
        <f>IFERROR(VLOOKUP(I276, iterations_cuPDLP_new[[Instance]:[cuPDLP]], 2, FALSE), "")</f>
        <v>123858</v>
      </c>
      <c r="S276" s="11">
        <f>IFERROR(VLOOKUP(I276, iterations_gpu[[Instance]:[cuPDLP]], 2, FALSE), "")</f>
        <v>139282</v>
      </c>
      <c r="T276" s="11">
        <f>IFERROR(VLOOKUP(I276, iterations_gpu_matrix[[Instance]:[cuPDLP]], 2, FALSE), "")</f>
        <v>143451</v>
      </c>
      <c r="U276" s="7" t="str">
        <f t="shared" si="55"/>
        <v/>
      </c>
      <c r="V276" s="7" t="str">
        <f t="shared" si="56"/>
        <v/>
      </c>
      <c r="W276" s="5" t="b">
        <f t="shared" si="57"/>
        <v>0</v>
      </c>
      <c r="AF276">
        <f t="shared" si="48"/>
        <v>1</v>
      </c>
      <c r="AG276">
        <f t="shared" si="49"/>
        <v>1</v>
      </c>
      <c r="AH276">
        <f t="shared" si="58"/>
        <v>1</v>
      </c>
      <c r="AI276">
        <f t="shared" si="59"/>
        <v>1</v>
      </c>
    </row>
    <row r="277" spans="1:35" hidden="1" x14ac:dyDescent="0.45">
      <c r="A277" s="1" t="s">
        <v>277</v>
      </c>
      <c r="B277">
        <v>176.17602515220642</v>
      </c>
      <c r="C277">
        <v>178.83507990837097</v>
      </c>
      <c r="D277">
        <v>600.00103306770325</v>
      </c>
      <c r="E277">
        <f t="shared" si="50"/>
        <v>-2.4056906014841424</v>
      </c>
      <c r="I277" s="1" t="str">
        <v>sing326</v>
      </c>
      <c r="J277" s="5">
        <v>600.00521802902222</v>
      </c>
      <c r="K277" s="5">
        <v>600.00603222846985</v>
      </c>
      <c r="L277" s="5">
        <v>600.00487303733826</v>
      </c>
      <c r="M277" s="5">
        <f>IFERROR(VLOOKUP(I277, instances_gpu_matrix[[Instance]:[cuPDLP]], 2, FALSE), "")</f>
        <v>600.00105500221252</v>
      </c>
      <c r="N277" s="7">
        <f t="shared" si="51"/>
        <v>0</v>
      </c>
      <c r="O277" s="7">
        <f t="shared" si="52"/>
        <v>0</v>
      </c>
      <c r="P277" s="7">
        <f t="shared" si="53"/>
        <v>0</v>
      </c>
      <c r="Q277" s="7">
        <f t="shared" si="54"/>
        <v>0</v>
      </c>
      <c r="R277" s="11">
        <f>IFERROR(VLOOKUP(I277, iterations_cuPDLP_new[[Instance]:[cuPDLP]], 2, FALSE), "")</f>
        <v>81921</v>
      </c>
      <c r="S277" s="11">
        <f>IFERROR(VLOOKUP(I277, iterations_gpu[[Instance]:[cuPDLP]], 2, FALSE), "")</f>
        <v>80879</v>
      </c>
      <c r="T277" s="11">
        <f>IFERROR(VLOOKUP(I277, iterations_gpu_matrix[[Instance]:[cuPDLP]], 2, FALSE), "")</f>
        <v>83586</v>
      </c>
      <c r="U277" s="7" t="str">
        <f t="shared" si="55"/>
        <v/>
      </c>
      <c r="V277" s="7" t="str">
        <f t="shared" si="56"/>
        <v/>
      </c>
      <c r="W277" s="5" t="b">
        <f t="shared" si="57"/>
        <v>0</v>
      </c>
      <c r="AF277">
        <f t="shared" si="48"/>
        <v>1</v>
      </c>
      <c r="AG277">
        <f t="shared" si="49"/>
        <v>1</v>
      </c>
      <c r="AH277">
        <f t="shared" si="58"/>
        <v>1</v>
      </c>
      <c r="AI277">
        <f t="shared" si="59"/>
        <v>1</v>
      </c>
    </row>
    <row r="278" spans="1:35" hidden="1" x14ac:dyDescent="0.45">
      <c r="A278" s="1" t="s">
        <v>278</v>
      </c>
      <c r="B278">
        <v>523.60226702690125</v>
      </c>
      <c r="C278">
        <v>529.83709096908569</v>
      </c>
      <c r="D278">
        <v>600.00487303733826</v>
      </c>
      <c r="E278">
        <f t="shared" si="50"/>
        <v>-0.14591725594364482</v>
      </c>
      <c r="I278" s="1" t="str">
        <v>sing44</v>
      </c>
      <c r="J278" s="5">
        <v>600.00500392913818</v>
      </c>
      <c r="K278" s="5">
        <v>600.00197911262512</v>
      </c>
      <c r="L278" s="5">
        <v>600.00082302093506</v>
      </c>
      <c r="M278" s="5">
        <f>IFERROR(VLOOKUP(I278, instances_gpu_matrix[[Instance]:[cuPDLP]], 2, FALSE), "")</f>
        <v>600.00508308410645</v>
      </c>
      <c r="N278" s="7">
        <f t="shared" si="51"/>
        <v>0</v>
      </c>
      <c r="O278" s="7">
        <f t="shared" si="52"/>
        <v>0</v>
      </c>
      <c r="P278" s="7">
        <f t="shared" si="53"/>
        <v>0</v>
      </c>
      <c r="Q278" s="7">
        <f t="shared" si="54"/>
        <v>0</v>
      </c>
      <c r="R278" s="11">
        <f>IFERROR(VLOOKUP(I278, iterations_cuPDLP_new[[Instance]:[cuPDLP]], 2, FALSE), "")</f>
        <v>84056</v>
      </c>
      <c r="S278" s="11">
        <f>IFERROR(VLOOKUP(I278, iterations_gpu[[Instance]:[cuPDLP]], 2, FALSE), "")</f>
        <v>82406</v>
      </c>
      <c r="T278" s="11">
        <f>IFERROR(VLOOKUP(I278, iterations_gpu_matrix[[Instance]:[cuPDLP]], 2, FALSE), "")</f>
        <v>85211</v>
      </c>
      <c r="U278" s="7" t="str">
        <f t="shared" si="55"/>
        <v/>
      </c>
      <c r="V278" s="7" t="str">
        <f t="shared" si="56"/>
        <v/>
      </c>
      <c r="W278" s="5" t="b">
        <f t="shared" si="57"/>
        <v>0</v>
      </c>
      <c r="AF278">
        <f t="shared" si="48"/>
        <v>1</v>
      </c>
      <c r="AG278">
        <f t="shared" si="49"/>
        <v>1</v>
      </c>
      <c r="AH278">
        <f t="shared" si="58"/>
        <v>1</v>
      </c>
      <c r="AI278">
        <f t="shared" si="59"/>
        <v>1</v>
      </c>
    </row>
    <row r="279" spans="1:35" hidden="1" x14ac:dyDescent="0.45">
      <c r="A279" s="1" t="s">
        <v>279</v>
      </c>
      <c r="B279">
        <v>27.883903026580811</v>
      </c>
      <c r="C279">
        <v>27.814985036849976</v>
      </c>
      <c r="D279">
        <v>600.00082302093506</v>
      </c>
      <c r="E279">
        <f t="shared" si="50"/>
        <v>-20.517820602408992</v>
      </c>
      <c r="I279" s="1" t="str">
        <v>sing5</v>
      </c>
      <c r="J279" s="5">
        <v>600.00498795509338</v>
      </c>
      <c r="K279" s="5">
        <v>600.00051188468933</v>
      </c>
      <c r="L279" s="5">
        <v>600.00409483909607</v>
      </c>
      <c r="M279" s="5">
        <f>IFERROR(VLOOKUP(I279, instances_gpu_matrix[[Instance]:[cuPDLP]], 2, FALSE), "")</f>
        <v>600.00080299377441</v>
      </c>
      <c r="N279" s="7">
        <f t="shared" si="51"/>
        <v>0</v>
      </c>
      <c r="O279" s="7">
        <f t="shared" si="52"/>
        <v>0</v>
      </c>
      <c r="P279" s="7">
        <f t="shared" si="53"/>
        <v>0</v>
      </c>
      <c r="Q279" s="7">
        <f t="shared" si="54"/>
        <v>0</v>
      </c>
      <c r="R279" s="11">
        <f>IFERROR(VLOOKUP(I279, iterations_cuPDLP_new[[Instance]:[cuPDLP]], 2, FALSE), "")</f>
        <v>116558</v>
      </c>
      <c r="S279" s="11">
        <f>IFERROR(VLOOKUP(I279, iterations_gpu[[Instance]:[cuPDLP]], 2, FALSE), "")</f>
        <v>107990</v>
      </c>
      <c r="T279" s="11">
        <f>IFERROR(VLOOKUP(I279, iterations_gpu_matrix[[Instance]:[cuPDLP]], 2, FALSE), "")</f>
        <v>102831</v>
      </c>
      <c r="U279" s="7" t="str">
        <f t="shared" si="55"/>
        <v/>
      </c>
      <c r="V279" s="7" t="str">
        <f t="shared" si="56"/>
        <v/>
      </c>
      <c r="W279" s="5" t="b">
        <f t="shared" si="57"/>
        <v>0</v>
      </c>
      <c r="AF279">
        <f t="shared" si="48"/>
        <v>1</v>
      </c>
      <c r="AG279">
        <f t="shared" si="49"/>
        <v>1</v>
      </c>
      <c r="AH279">
        <f t="shared" si="58"/>
        <v>1</v>
      </c>
      <c r="AI279">
        <f t="shared" si="59"/>
        <v>1</v>
      </c>
    </row>
    <row r="280" spans="1:35" x14ac:dyDescent="0.45">
      <c r="A280" s="1" t="s">
        <v>280</v>
      </c>
      <c r="B280">
        <v>39.901592016220093</v>
      </c>
      <c r="C280">
        <v>37.918842077255249</v>
      </c>
      <c r="D280">
        <v>600.00409483909607</v>
      </c>
      <c r="E280">
        <f t="shared" si="50"/>
        <v>-14.037096630008973</v>
      </c>
      <c r="I280" s="1" t="str">
        <v>snip10x10-35r1budget17</v>
      </c>
      <c r="J280" s="5">
        <v>11.061316013336182</v>
      </c>
      <c r="K280" s="5">
        <v>11.275972127914429</v>
      </c>
      <c r="L280" s="5">
        <v>4.9404258728027344</v>
      </c>
      <c r="M280" s="5">
        <f>IFERROR(VLOOKUP(I280, instances_gpu_matrix[[Instance]:[cuPDLP]], 2, FALSE), "")</f>
        <v>4.6281571388244629</v>
      </c>
      <c r="N280" s="7">
        <f t="shared" si="51"/>
        <v>-1.9406019529633261E-2</v>
      </c>
      <c r="O280" s="7">
        <f t="shared" si="52"/>
        <v>0.55336002815159946</v>
      </c>
      <c r="P280" s="7">
        <f t="shared" si="53"/>
        <v>0.5618625324044233</v>
      </c>
      <c r="Q280" s="7">
        <f t="shared" si="54"/>
        <v>0.58955581954950487</v>
      </c>
      <c r="R280" s="11">
        <f>IFERROR(VLOOKUP(I280, iterations_cuPDLP_new[[Instance]:[cuPDLP]], 2, FALSE), "")</f>
        <v>1827</v>
      </c>
      <c r="S280" s="11">
        <f>IFERROR(VLOOKUP(I280, iterations_gpu[[Instance]:[cuPDLP]], 2, FALSE), "")</f>
        <v>591</v>
      </c>
      <c r="T280" s="11">
        <f>IFERROR(VLOOKUP(I280, iterations_gpu_matrix[[Instance]:[cuPDLP]], 2, FALSE), "")</f>
        <v>443</v>
      </c>
      <c r="U280" s="7">
        <f t="shared" si="55"/>
        <v>0.67651888341543509</v>
      </c>
      <c r="V280" s="7" t="str">
        <f t="shared" si="56"/>
        <v/>
      </c>
      <c r="W280" s="5" t="b">
        <f t="shared" si="57"/>
        <v>1</v>
      </c>
      <c r="AF280">
        <f t="shared" si="48"/>
        <v>21.061316013336182</v>
      </c>
      <c r="AG280">
        <f t="shared" si="49"/>
        <v>21.275972127914429</v>
      </c>
      <c r="AH280">
        <f t="shared" si="58"/>
        <v>14.940425872802734</v>
      </c>
      <c r="AI280">
        <f t="shared" si="59"/>
        <v>14.628157138824463</v>
      </c>
    </row>
    <row r="281" spans="1:35" hidden="1" x14ac:dyDescent="0.45">
      <c r="A281" s="1" t="s">
        <v>281</v>
      </c>
      <c r="B281">
        <v>113.87677717208862</v>
      </c>
      <c r="C281">
        <v>115.37392807006836</v>
      </c>
      <c r="D281">
        <v>4.9404258728027344</v>
      </c>
      <c r="E281">
        <f t="shared" si="50"/>
        <v>0.95661603712812449</v>
      </c>
      <c r="I281" s="1" t="str">
        <v>snp-02-004-104</v>
      </c>
      <c r="J281" s="5">
        <v>600.00471997261047</v>
      </c>
      <c r="K281" s="5">
        <v>600.00057482719421</v>
      </c>
      <c r="L281" s="5">
        <v>600.00311207771301</v>
      </c>
      <c r="M281" s="5">
        <f>IFERROR(VLOOKUP(I281, instances_gpu_matrix[[Instance]:[cuPDLP]], 2, FALSE), "")</f>
        <v>600.0035240650177</v>
      </c>
      <c r="N281" s="7">
        <f t="shared" si="51"/>
        <v>0</v>
      </c>
      <c r="O281" s="7">
        <f t="shared" si="52"/>
        <v>0</v>
      </c>
      <c r="P281" s="7">
        <f t="shared" si="53"/>
        <v>0</v>
      </c>
      <c r="Q281" s="7">
        <f t="shared" si="54"/>
        <v>0</v>
      </c>
      <c r="R281" s="11">
        <f>IFERROR(VLOOKUP(I281, iterations_cuPDLP_new[[Instance]:[cuPDLP]], 2, FALSE), "")</f>
        <v>107312</v>
      </c>
      <c r="S281" s="11">
        <f>IFERROR(VLOOKUP(I281, iterations_gpu[[Instance]:[cuPDLP]], 2, FALSE), "")</f>
        <v>107558</v>
      </c>
      <c r="T281" s="11">
        <f>IFERROR(VLOOKUP(I281, iterations_gpu_matrix[[Instance]:[cuPDLP]], 2, FALSE), "")</f>
        <v>114072</v>
      </c>
      <c r="U281" s="7" t="str">
        <f t="shared" si="55"/>
        <v/>
      </c>
      <c r="V281" s="7" t="str">
        <f t="shared" si="56"/>
        <v/>
      </c>
      <c r="W281" s="5" t="b">
        <f t="shared" si="57"/>
        <v>0</v>
      </c>
      <c r="AF281">
        <f t="shared" si="48"/>
        <v>1</v>
      </c>
      <c r="AG281">
        <f t="shared" si="49"/>
        <v>1</v>
      </c>
      <c r="AH281">
        <f t="shared" si="58"/>
        <v>1</v>
      </c>
      <c r="AI281">
        <f t="shared" si="59"/>
        <v>1</v>
      </c>
    </row>
    <row r="282" spans="1:35" x14ac:dyDescent="0.45">
      <c r="A282" s="1" t="s">
        <v>282</v>
      </c>
      <c r="B282">
        <v>600.00120687484741</v>
      </c>
      <c r="C282">
        <v>600.00471591949463</v>
      </c>
      <c r="D282">
        <v>600.00311207771301</v>
      </c>
      <c r="E282">
        <f t="shared" si="50"/>
        <v>-3.1753317222876634E-6</v>
      </c>
      <c r="I282" s="1" t="str">
        <v>sorrell3</v>
      </c>
      <c r="J282" s="5">
        <v>0.18601202964782715</v>
      </c>
      <c r="K282" s="5">
        <v>0.1886439323425293</v>
      </c>
      <c r="L282" s="5">
        <v>1.4278051853179932</v>
      </c>
      <c r="M282" s="5">
        <f>IFERROR(VLOOKUP(I282, instances_gpu_matrix[[Instance]:[cuPDLP]], 2, FALSE), "")</f>
        <v>0.90853786468505859</v>
      </c>
      <c r="N282" s="7">
        <f t="shared" si="51"/>
        <v>-1.4149099387201339E-2</v>
      </c>
      <c r="O282" s="7">
        <f t="shared" si="52"/>
        <v>-6.6758755227886502</v>
      </c>
      <c r="P282" s="7">
        <f t="shared" si="53"/>
        <v>-6.5687840450943469</v>
      </c>
      <c r="Q282" s="7">
        <f t="shared" si="54"/>
        <v>-3.8161520670348699</v>
      </c>
      <c r="R282" s="11">
        <f>IFERROR(VLOOKUP(I282, iterations_cuPDLP_new[[Instance]:[cuPDLP]], 2, FALSE), "")</f>
        <v>39</v>
      </c>
      <c r="S282" s="11">
        <f>IFERROR(VLOOKUP(I282, iterations_gpu[[Instance]:[cuPDLP]], 2, FALSE), "")</f>
        <v>46</v>
      </c>
      <c r="T282" s="11">
        <f>IFERROR(VLOOKUP(I282, iterations_gpu_matrix[[Instance]:[cuPDLP]], 2, FALSE), "")</f>
        <v>50</v>
      </c>
      <c r="U282" s="7" t="str">
        <f t="shared" si="55"/>
        <v/>
      </c>
      <c r="V282" s="7" t="str">
        <f t="shared" si="56"/>
        <v/>
      </c>
      <c r="W282" s="5" t="b">
        <f t="shared" si="57"/>
        <v>1</v>
      </c>
      <c r="AF282">
        <f t="shared" si="48"/>
        <v>10.186012029647827</v>
      </c>
      <c r="AG282">
        <f t="shared" si="49"/>
        <v>10.188643932342529</v>
      </c>
      <c r="AH282">
        <f t="shared" si="58"/>
        <v>11.427805185317993</v>
      </c>
      <c r="AI282">
        <f t="shared" si="59"/>
        <v>10.908537864685059</v>
      </c>
    </row>
    <row r="283" spans="1:35" x14ac:dyDescent="0.45">
      <c r="A283" s="1" t="s">
        <v>283</v>
      </c>
      <c r="B283">
        <v>274.00153589248657</v>
      </c>
      <c r="C283">
        <v>276.70916390419006</v>
      </c>
      <c r="D283">
        <v>1.4278051853179932</v>
      </c>
      <c r="E283">
        <f t="shared" si="50"/>
        <v>0.99478906138001266</v>
      </c>
      <c r="I283" s="1" t="str">
        <v>sorrell4</v>
      </c>
      <c r="J283" s="5">
        <v>0.12494707107543945</v>
      </c>
      <c r="K283" s="5">
        <v>0.1237640380859375</v>
      </c>
      <c r="L283" s="5">
        <v>1.2990767955780029</v>
      </c>
      <c r="M283" s="5">
        <f>IFERROR(VLOOKUP(I283, instances_gpu_matrix[[Instance]:[cuPDLP]], 2, FALSE), "")</f>
        <v>0.94377803802490234</v>
      </c>
      <c r="N283" s="7">
        <f t="shared" si="51"/>
        <v>9.4682730801082301E-3</v>
      </c>
      <c r="O283" s="7">
        <f t="shared" si="52"/>
        <v>-9.3970167879618209</v>
      </c>
      <c r="P283" s="7">
        <f t="shared" si="53"/>
        <v>-9.4963995654050049</v>
      </c>
      <c r="Q283" s="7">
        <f t="shared" si="54"/>
        <v>-6.6256241523856492</v>
      </c>
      <c r="R283" s="11">
        <f>IFERROR(VLOOKUP(I283, iterations_cuPDLP_new[[Instance]:[cuPDLP]], 2, FALSE), "")</f>
        <v>46</v>
      </c>
      <c r="S283" s="11">
        <f>IFERROR(VLOOKUP(I283, iterations_gpu[[Instance]:[cuPDLP]], 2, FALSE), "")</f>
        <v>41</v>
      </c>
      <c r="T283" s="11">
        <f>IFERROR(VLOOKUP(I283, iterations_gpu_matrix[[Instance]:[cuPDLP]], 2, FALSE), "")</f>
        <v>44</v>
      </c>
      <c r="U283" s="7" t="str">
        <f t="shared" si="55"/>
        <v/>
      </c>
      <c r="V283" s="7" t="str">
        <f t="shared" si="56"/>
        <v/>
      </c>
      <c r="W283" s="5" t="b">
        <f t="shared" si="57"/>
        <v>1</v>
      </c>
      <c r="AF283">
        <f t="shared" si="48"/>
        <v>10.124947071075439</v>
      </c>
      <c r="AG283">
        <f t="shared" si="49"/>
        <v>10.123764038085938</v>
      </c>
      <c r="AH283">
        <f t="shared" si="58"/>
        <v>11.299076795578003</v>
      </c>
      <c r="AI283">
        <f t="shared" si="59"/>
        <v>10.943778038024902</v>
      </c>
    </row>
    <row r="284" spans="1:35" x14ac:dyDescent="0.45">
      <c r="A284" s="1" t="s">
        <v>284</v>
      </c>
      <c r="B284">
        <v>284.89566206932068</v>
      </c>
      <c r="C284">
        <v>292.67828679084778</v>
      </c>
      <c r="D284">
        <v>1.2990767955780029</v>
      </c>
      <c r="E284">
        <f t="shared" si="50"/>
        <v>0.99544016645903888</v>
      </c>
      <c r="I284" s="1" t="str">
        <v>sorrell7</v>
      </c>
      <c r="J284" s="5">
        <v>0.19555115699768066</v>
      </c>
      <c r="K284" s="5">
        <v>0.19486689567565918</v>
      </c>
      <c r="L284" s="5">
        <v>0.8143160343170166</v>
      </c>
      <c r="M284" s="5">
        <f>IFERROR(VLOOKUP(I284, instances_gpu_matrix[[Instance]:[cuPDLP]], 2, FALSE), "")</f>
        <v>0.53663897514343262</v>
      </c>
      <c r="N284" s="7">
        <f t="shared" si="51"/>
        <v>3.4991422834158943E-3</v>
      </c>
      <c r="O284" s="7">
        <f t="shared" si="52"/>
        <v>-3.1642097485860172</v>
      </c>
      <c r="P284" s="7">
        <f t="shared" si="53"/>
        <v>-3.1788320766005449</v>
      </c>
      <c r="Q284" s="7">
        <f t="shared" si="54"/>
        <v>-1.7538745012730461</v>
      </c>
      <c r="R284" s="11">
        <f>IFERROR(VLOOKUP(I284, iterations_cuPDLP_new[[Instance]:[cuPDLP]], 2, FALSE), "")</f>
        <v>41</v>
      </c>
      <c r="S284" s="11">
        <f>IFERROR(VLOOKUP(I284, iterations_gpu[[Instance]:[cuPDLP]], 2, FALSE), "")</f>
        <v>46</v>
      </c>
      <c r="T284" s="11">
        <f>IFERROR(VLOOKUP(I284, iterations_gpu_matrix[[Instance]:[cuPDLP]], 2, FALSE), "")</f>
        <v>44</v>
      </c>
      <c r="U284" s="7" t="str">
        <f t="shared" si="55"/>
        <v/>
      </c>
      <c r="V284" s="7" t="str">
        <f t="shared" si="56"/>
        <v/>
      </c>
      <c r="W284" s="5" t="b">
        <f t="shared" si="57"/>
        <v>1</v>
      </c>
      <c r="AF284">
        <f t="shared" si="48"/>
        <v>10.195551156997681</v>
      </c>
      <c r="AG284">
        <f t="shared" si="49"/>
        <v>10.194866895675659</v>
      </c>
      <c r="AH284">
        <f t="shared" si="58"/>
        <v>10.814316034317017</v>
      </c>
      <c r="AI284">
        <f t="shared" si="59"/>
        <v>10.536638975143433</v>
      </c>
    </row>
    <row r="285" spans="1:35" x14ac:dyDescent="0.45">
      <c r="A285" s="1" t="s">
        <v>285</v>
      </c>
      <c r="B285">
        <v>600.00117897987366</v>
      </c>
      <c r="C285">
        <v>600.00322103500366</v>
      </c>
      <c r="D285">
        <v>0.8143160343170166</v>
      </c>
      <c r="E285">
        <f t="shared" si="50"/>
        <v>0.99864280927630589</v>
      </c>
      <c r="I285" s="1" t="str">
        <v>sp97ar</v>
      </c>
      <c r="J285" s="5">
        <v>438.62057995796204</v>
      </c>
      <c r="K285" s="5">
        <v>440.59616708755493</v>
      </c>
      <c r="L285" s="5">
        <v>513.96723699569702</v>
      </c>
      <c r="M285" s="5">
        <f>IFERROR(VLOOKUP(I285, instances_gpu_matrix[[Instance]:[cuPDLP]], 2, FALSE), "")</f>
        <v>492.59848690032959</v>
      </c>
      <c r="N285" s="7">
        <f t="shared" si="51"/>
        <v>-4.5040912804005647E-3</v>
      </c>
      <c r="O285" s="7">
        <f t="shared" si="52"/>
        <v>-0.17178094344081235</v>
      </c>
      <c r="P285" s="7">
        <f t="shared" si="53"/>
        <v>-0.16652680025144623</v>
      </c>
      <c r="Q285" s="7">
        <f t="shared" si="54"/>
        <v>-0.1180271724934021</v>
      </c>
      <c r="R285" s="11">
        <f>IFERROR(VLOOKUP(I285, iterations_cuPDLP_new[[Instance]:[cuPDLP]], 2, FALSE), "")</f>
        <v>59478</v>
      </c>
      <c r="S285" s="11">
        <f>IFERROR(VLOOKUP(I285, iterations_gpu[[Instance]:[cuPDLP]], 2, FALSE), "")</f>
        <v>68438</v>
      </c>
      <c r="T285" s="11">
        <f>IFERROR(VLOOKUP(I285, iterations_gpu_matrix[[Instance]:[cuPDLP]], 2, FALSE), "")</f>
        <v>67563</v>
      </c>
      <c r="U285" s="7">
        <f t="shared" si="55"/>
        <v>-0.15064393557281683</v>
      </c>
      <c r="V285" s="7">
        <f t="shared" si="56"/>
        <v>-0.13593261373953394</v>
      </c>
      <c r="W285" s="5" t="b">
        <f t="shared" si="57"/>
        <v>1</v>
      </c>
      <c r="AF285">
        <f t="shared" si="48"/>
        <v>448.62057995796204</v>
      </c>
      <c r="AG285">
        <f t="shared" si="49"/>
        <v>450.59616708755493</v>
      </c>
      <c r="AH285">
        <f t="shared" si="58"/>
        <v>523.96723699569702</v>
      </c>
      <c r="AI285">
        <f t="shared" si="59"/>
        <v>502.59848690032959</v>
      </c>
    </row>
    <row r="286" spans="1:35" x14ac:dyDescent="0.45">
      <c r="A286" s="1" t="s">
        <v>286</v>
      </c>
      <c r="B286">
        <v>600.21095609664917</v>
      </c>
      <c r="C286">
        <v>600.07341599464417</v>
      </c>
      <c r="D286">
        <v>513.96723699569702</v>
      </c>
      <c r="E286">
        <f t="shared" si="50"/>
        <v>0.14368901171318293</v>
      </c>
      <c r="I286" s="1" t="str">
        <v>sp97ic</v>
      </c>
      <c r="J286" s="5">
        <v>236.67823696136475</v>
      </c>
      <c r="K286" s="5">
        <v>237.73955011367798</v>
      </c>
      <c r="L286" s="5">
        <v>276.42589807510376</v>
      </c>
      <c r="M286" s="5">
        <f>IFERROR(VLOOKUP(I286, instances_gpu_matrix[[Instance]:[cuPDLP]], 2, FALSE), "")</f>
        <v>600.0041332244873</v>
      </c>
      <c r="N286" s="7">
        <f t="shared" si="51"/>
        <v>-4.4842025440914564E-3</v>
      </c>
      <c r="O286" s="7">
        <f t="shared" si="52"/>
        <v>-0.16793965353150492</v>
      </c>
      <c r="P286" s="7">
        <f t="shared" si="53"/>
        <v>-0.16272575573953701</v>
      </c>
      <c r="Q286" s="7">
        <f t="shared" si="54"/>
        <v>-1.5237876194246529</v>
      </c>
      <c r="R286" s="11">
        <f>IFERROR(VLOOKUP(I286, iterations_cuPDLP_new[[Instance]:[cuPDLP]], 2, FALSE), "")</f>
        <v>32214</v>
      </c>
      <c r="S286" s="11">
        <f>IFERROR(VLOOKUP(I286, iterations_gpu[[Instance]:[cuPDLP]], 2, FALSE), "")</f>
        <v>36276</v>
      </c>
      <c r="T286" s="11">
        <f>IFERROR(VLOOKUP(I286, iterations_gpu_matrix[[Instance]:[cuPDLP]], 2, FALSE), "")</f>
        <v>80483</v>
      </c>
      <c r="U286" s="7">
        <f t="shared" si="55"/>
        <v>-0.12609424473831254</v>
      </c>
      <c r="V286" s="7">
        <f t="shared" si="56"/>
        <v>-1.4983857949959645</v>
      </c>
      <c r="W286" s="5" t="b">
        <f t="shared" si="57"/>
        <v>1</v>
      </c>
      <c r="AF286">
        <f t="shared" si="48"/>
        <v>246.67823696136475</v>
      </c>
      <c r="AG286">
        <f t="shared" si="49"/>
        <v>247.73955011367798</v>
      </c>
      <c r="AH286">
        <f t="shared" si="58"/>
        <v>286.42589807510376</v>
      </c>
      <c r="AI286">
        <f t="shared" si="59"/>
        <v>610.0041332244873</v>
      </c>
    </row>
    <row r="287" spans="1:35" hidden="1" x14ac:dyDescent="0.45">
      <c r="A287" s="1" t="s">
        <v>287</v>
      </c>
      <c r="B287">
        <v>90.13288402557373</v>
      </c>
      <c r="C287">
        <v>89.642589092254639</v>
      </c>
      <c r="D287">
        <v>276.42589807510376</v>
      </c>
      <c r="E287">
        <f t="shared" si="50"/>
        <v>-2.0668706661674383</v>
      </c>
      <c r="I287" s="1" t="str">
        <v>sp98ar</v>
      </c>
      <c r="J287" s="5">
        <v>600.00070905685425</v>
      </c>
      <c r="K287" s="5">
        <v>600.00364899635315</v>
      </c>
      <c r="L287" s="5">
        <v>600.00129699707031</v>
      </c>
      <c r="M287" s="5">
        <f>IFERROR(VLOOKUP(I287, instances_gpu_matrix[[Instance]:[cuPDLP]], 2, FALSE), "")</f>
        <v>600.06287908554077</v>
      </c>
      <c r="N287" s="7">
        <f t="shared" si="51"/>
        <v>0</v>
      </c>
      <c r="O287" s="7">
        <f t="shared" si="52"/>
        <v>0</v>
      </c>
      <c r="P287" s="7">
        <f t="shared" si="53"/>
        <v>0</v>
      </c>
      <c r="Q287" s="7">
        <f t="shared" si="54"/>
        <v>0</v>
      </c>
      <c r="R287" s="11">
        <f>IFERROR(VLOOKUP(I287, iterations_cuPDLP_new[[Instance]:[cuPDLP]], 2, FALSE), "")</f>
        <v>80937</v>
      </c>
      <c r="S287" s="11">
        <f>IFERROR(VLOOKUP(I287, iterations_gpu[[Instance]:[cuPDLP]], 2, FALSE), "")</f>
        <v>80541</v>
      </c>
      <c r="T287" s="11">
        <f>IFERROR(VLOOKUP(I287, iterations_gpu_matrix[[Instance]:[cuPDLP]], 2, FALSE), "")</f>
        <v>82017</v>
      </c>
      <c r="U287" s="7" t="str">
        <f t="shared" si="55"/>
        <v/>
      </c>
      <c r="V287" s="7" t="str">
        <f t="shared" si="56"/>
        <v/>
      </c>
      <c r="W287" s="5" t="b">
        <f t="shared" si="57"/>
        <v>0</v>
      </c>
      <c r="AF287">
        <f t="shared" si="48"/>
        <v>1</v>
      </c>
      <c r="AG287">
        <f t="shared" si="49"/>
        <v>1</v>
      </c>
      <c r="AH287">
        <f t="shared" si="58"/>
        <v>1</v>
      </c>
      <c r="AI287">
        <f t="shared" si="59"/>
        <v>1</v>
      </c>
    </row>
    <row r="288" spans="1:35" x14ac:dyDescent="0.45">
      <c r="A288" s="1" t="s">
        <v>288</v>
      </c>
      <c r="B288">
        <v>81.590102195739746</v>
      </c>
      <c r="C288">
        <v>79.435075998306274</v>
      </c>
      <c r="D288">
        <v>600.00129699707031</v>
      </c>
      <c r="E288">
        <f t="shared" si="50"/>
        <v>-6.353849068084628</v>
      </c>
      <c r="I288" s="1" t="str">
        <v>sp98ic</v>
      </c>
      <c r="J288" s="5">
        <v>594.14524793624878</v>
      </c>
      <c r="K288" s="5">
        <v>599.64166593551636</v>
      </c>
      <c r="L288" s="5">
        <v>375.53869295120239</v>
      </c>
      <c r="M288" s="5">
        <f>IFERROR(VLOOKUP(I288, instances_gpu_matrix[[Instance]:[cuPDLP]], 2, FALSE), "")</f>
        <v>364.67145800590515</v>
      </c>
      <c r="N288" s="7">
        <f t="shared" si="51"/>
        <v>-9.2509668609810011E-3</v>
      </c>
      <c r="O288" s="7">
        <f t="shared" si="52"/>
        <v>0.36793453409645493</v>
      </c>
      <c r="P288" s="7">
        <f t="shared" si="53"/>
        <v>0.37372815418802691</v>
      </c>
      <c r="Q288" s="7">
        <f t="shared" si="54"/>
        <v>0.39185103583992642</v>
      </c>
      <c r="R288" s="11">
        <f>IFERROR(VLOOKUP(I288, iterations_cuPDLP_new[[Instance]:[cuPDLP]], 2, FALSE), "")</f>
        <v>80924</v>
      </c>
      <c r="S288" s="11">
        <f>IFERROR(VLOOKUP(I288, iterations_gpu[[Instance]:[cuPDLP]], 2, FALSE), "")</f>
        <v>50057</v>
      </c>
      <c r="T288" s="11">
        <f>IFERROR(VLOOKUP(I288, iterations_gpu_matrix[[Instance]:[cuPDLP]], 2, FALSE), "")</f>
        <v>47445</v>
      </c>
      <c r="U288" s="7">
        <f t="shared" si="55"/>
        <v>0.38143196085215758</v>
      </c>
      <c r="V288" s="7">
        <f t="shared" si="56"/>
        <v>0.41370915921111168</v>
      </c>
      <c r="W288" s="5" t="b">
        <f t="shared" si="57"/>
        <v>1</v>
      </c>
      <c r="AF288">
        <f t="shared" si="48"/>
        <v>604.14524793624878</v>
      </c>
      <c r="AG288">
        <f t="shared" si="49"/>
        <v>609.64166593551636</v>
      </c>
      <c r="AH288">
        <f t="shared" si="58"/>
        <v>385.53869295120239</v>
      </c>
      <c r="AI288">
        <f t="shared" si="59"/>
        <v>374.67145800590515</v>
      </c>
    </row>
    <row r="289" spans="1:35" x14ac:dyDescent="0.45">
      <c r="A289" s="1" t="s">
        <v>289</v>
      </c>
      <c r="B289">
        <v>48.766441106796265</v>
      </c>
      <c r="C289">
        <v>49.236809968948364</v>
      </c>
      <c r="D289">
        <v>375.53869295120239</v>
      </c>
      <c r="E289">
        <f t="shared" si="50"/>
        <v>-6.7007606958397865</v>
      </c>
      <c r="I289" s="1" t="str">
        <v>splice1k1</v>
      </c>
      <c r="J289" s="5">
        <v>50.451405048370361</v>
      </c>
      <c r="K289" s="5">
        <v>51.070115804672241</v>
      </c>
      <c r="L289" s="5">
        <v>46.342580080032349</v>
      </c>
      <c r="M289" s="5">
        <f>IFERROR(VLOOKUP(I289, instances_gpu_matrix[[Instance]:[cuPDLP]], 2, FALSE), "")</f>
        <v>24.754714012145996</v>
      </c>
      <c r="N289" s="7">
        <f t="shared" si="51"/>
        <v>-1.2263499018683226E-2</v>
      </c>
      <c r="O289" s="7">
        <f t="shared" si="52"/>
        <v>8.1441239632447704E-2</v>
      </c>
      <c r="P289" s="7">
        <f t="shared" si="53"/>
        <v>9.2569512525119149E-2</v>
      </c>
      <c r="Q289" s="7">
        <f t="shared" si="54"/>
        <v>0.51527985354830019</v>
      </c>
      <c r="R289" s="11">
        <f>IFERROR(VLOOKUP(I289, iterations_cuPDLP_new[[Instance]:[cuPDLP]], 2, FALSE), "")</f>
        <v>7233</v>
      </c>
      <c r="S289" s="11">
        <f>IFERROR(VLOOKUP(I289, iterations_gpu[[Instance]:[cuPDLP]], 2, FALSE), "")</f>
        <v>6417</v>
      </c>
      <c r="T289" s="11">
        <f>IFERROR(VLOOKUP(I289, iterations_gpu_matrix[[Instance]:[cuPDLP]], 2, FALSE), "")</f>
        <v>3521</v>
      </c>
      <c r="U289" s="7">
        <f t="shared" si="55"/>
        <v>0.11281625881377022</v>
      </c>
      <c r="V289" s="7">
        <f t="shared" si="56"/>
        <v>0.5132033734273469</v>
      </c>
      <c r="W289" s="5" t="b">
        <f t="shared" si="57"/>
        <v>1</v>
      </c>
      <c r="AF289">
        <f t="shared" si="48"/>
        <v>60.451405048370361</v>
      </c>
      <c r="AG289">
        <f t="shared" si="49"/>
        <v>61.070115804672241</v>
      </c>
      <c r="AH289">
        <f t="shared" si="58"/>
        <v>56.342580080032349</v>
      </c>
      <c r="AI289">
        <f t="shared" si="59"/>
        <v>34.754714012145996</v>
      </c>
    </row>
    <row r="290" spans="1:35" x14ac:dyDescent="0.45">
      <c r="A290" s="1" t="s">
        <v>290</v>
      </c>
      <c r="B290">
        <v>164.47354984283447</v>
      </c>
      <c r="C290">
        <v>166.5940568447113</v>
      </c>
      <c r="D290">
        <v>46.342580080032349</v>
      </c>
      <c r="E290">
        <f t="shared" si="50"/>
        <v>0.7182368829254564</v>
      </c>
      <c r="I290" s="1" t="str">
        <v>square31</v>
      </c>
      <c r="J290" s="5">
        <v>498.81735610961914</v>
      </c>
      <c r="K290" s="5">
        <v>498.71152901649475</v>
      </c>
      <c r="L290" s="5">
        <v>494.35216498374939</v>
      </c>
      <c r="M290" s="5">
        <f>IFERROR(VLOOKUP(I290, instances_gpu_matrix[[Instance]:[cuPDLP]], 2, FALSE), "")</f>
        <v>507.57879304885864</v>
      </c>
      <c r="N290" s="7">
        <f t="shared" si="51"/>
        <v>2.1215599623428759E-4</v>
      </c>
      <c r="O290" s="7">
        <f t="shared" si="52"/>
        <v>8.9515552560053453E-3</v>
      </c>
      <c r="P290" s="7">
        <f t="shared" si="53"/>
        <v>8.7412537691727923E-3</v>
      </c>
      <c r="Q290" s="7">
        <f t="shared" si="54"/>
        <v>-1.7780346987066764E-2</v>
      </c>
      <c r="R290" s="11">
        <f>IFERROR(VLOOKUP(I290, iterations_cuPDLP_new[[Instance]:[cuPDLP]], 2, FALSE), "")</f>
        <v>66851</v>
      </c>
      <c r="S290" s="11">
        <f>IFERROR(VLOOKUP(I290, iterations_gpu[[Instance]:[cuPDLP]], 2, FALSE), "")</f>
        <v>66851</v>
      </c>
      <c r="T290" s="11">
        <f>IFERROR(VLOOKUP(I290, iterations_gpu_matrix[[Instance]:[cuPDLP]], 2, FALSE), "")</f>
        <v>66851</v>
      </c>
      <c r="U290" s="7">
        <f t="shared" si="55"/>
        <v>0</v>
      </c>
      <c r="V290" s="7">
        <f t="shared" si="56"/>
        <v>0</v>
      </c>
      <c r="W290" s="5" t="b">
        <f t="shared" si="57"/>
        <v>1</v>
      </c>
      <c r="AF290">
        <f t="shared" si="48"/>
        <v>508.81735610961914</v>
      </c>
      <c r="AG290">
        <f t="shared" si="49"/>
        <v>508.71152901649475</v>
      </c>
      <c r="AH290">
        <f t="shared" si="58"/>
        <v>504.35216498374939</v>
      </c>
      <c r="AI290">
        <f t="shared" si="59"/>
        <v>517.57879304885864</v>
      </c>
    </row>
    <row r="291" spans="1:35" hidden="1" x14ac:dyDescent="0.45">
      <c r="A291" s="1" t="s">
        <v>291</v>
      </c>
      <c r="B291">
        <v>23.839616060256958</v>
      </c>
      <c r="C291">
        <v>24.327174186706543</v>
      </c>
      <c r="D291">
        <v>494.35216498374939</v>
      </c>
      <c r="E291">
        <f t="shared" si="50"/>
        <v>-19.736582490851614</v>
      </c>
      <c r="I291" s="1" t="str">
        <v>square37</v>
      </c>
      <c r="J291" s="5">
        <v>600.00739908218384</v>
      </c>
      <c r="K291" s="5">
        <v>600.00522303581238</v>
      </c>
      <c r="L291" s="5">
        <v>600.00117182731628</v>
      </c>
      <c r="M291" s="5">
        <f>IFERROR(VLOOKUP(I291, instances_gpu_matrix[[Instance]:[cuPDLP]], 2, FALSE), "")</f>
        <v>600.00001406669617</v>
      </c>
      <c r="N291" s="7">
        <f t="shared" si="51"/>
        <v>0</v>
      </c>
      <c r="O291" s="7">
        <f t="shared" si="52"/>
        <v>0</v>
      </c>
      <c r="P291" s="7">
        <f t="shared" si="53"/>
        <v>0</v>
      </c>
      <c r="Q291" s="7">
        <f t="shared" si="54"/>
        <v>0</v>
      </c>
      <c r="R291" s="11">
        <f>IFERROR(VLOOKUP(I291, iterations_cuPDLP_new[[Instance]:[cuPDLP]], 2, FALSE), "")</f>
        <v>78856</v>
      </c>
      <c r="S291" s="11">
        <f>IFERROR(VLOOKUP(I291, iterations_gpu[[Instance]:[cuPDLP]], 2, FALSE), "")</f>
        <v>79134</v>
      </c>
      <c r="T291" s="11">
        <f>IFERROR(VLOOKUP(I291, iterations_gpu_matrix[[Instance]:[cuPDLP]], 2, FALSE), "")</f>
        <v>76818</v>
      </c>
      <c r="U291" s="7" t="str">
        <f t="shared" si="55"/>
        <v/>
      </c>
      <c r="V291" s="7" t="str">
        <f t="shared" si="56"/>
        <v/>
      </c>
      <c r="W291" s="5" t="b">
        <f t="shared" si="57"/>
        <v>0</v>
      </c>
      <c r="AF291">
        <f t="shared" si="48"/>
        <v>1</v>
      </c>
      <c r="AG291">
        <f t="shared" si="49"/>
        <v>1</v>
      </c>
      <c r="AH291">
        <f t="shared" si="58"/>
        <v>1</v>
      </c>
      <c r="AI291">
        <f t="shared" si="59"/>
        <v>1</v>
      </c>
    </row>
    <row r="292" spans="1:35" hidden="1" x14ac:dyDescent="0.45">
      <c r="A292" s="1" t="s">
        <v>292</v>
      </c>
      <c r="B292">
        <v>79.553390979766846</v>
      </c>
      <c r="C292">
        <v>81.715434074401855</v>
      </c>
      <c r="D292">
        <v>600.00117182731628</v>
      </c>
      <c r="E292">
        <f t="shared" si="50"/>
        <v>-6.5421193796744275</v>
      </c>
      <c r="I292" s="1" t="str">
        <v>square41</v>
      </c>
      <c r="J292" s="5">
        <v>600.00444388389587</v>
      </c>
      <c r="K292" s="5">
        <v>600.00561594963074</v>
      </c>
      <c r="L292" s="5">
        <v>600.00054287910461</v>
      </c>
      <c r="M292" s="5">
        <f>IFERROR(VLOOKUP(I292, instances_gpu_matrix[[Instance]:[cuPDLP]], 2, FALSE), "")</f>
        <v>600.00181794166565</v>
      </c>
      <c r="N292" s="7">
        <f t="shared" si="51"/>
        <v>0</v>
      </c>
      <c r="O292" s="7">
        <f t="shared" si="52"/>
        <v>0</v>
      </c>
      <c r="P292" s="7">
        <f t="shared" si="53"/>
        <v>0</v>
      </c>
      <c r="Q292" s="7">
        <f t="shared" si="54"/>
        <v>0</v>
      </c>
      <c r="R292" s="11">
        <f>IFERROR(VLOOKUP(I292, iterations_cuPDLP_new[[Instance]:[cuPDLP]], 2, FALSE), "")</f>
        <v>127153</v>
      </c>
      <c r="S292" s="11">
        <f>IFERROR(VLOOKUP(I292, iterations_gpu[[Instance]:[cuPDLP]], 2, FALSE), "")</f>
        <v>133686</v>
      </c>
      <c r="T292" s="11">
        <f>IFERROR(VLOOKUP(I292, iterations_gpu_matrix[[Instance]:[cuPDLP]], 2, FALSE), "")</f>
        <v>120556</v>
      </c>
      <c r="U292" s="7" t="str">
        <f t="shared" si="55"/>
        <v/>
      </c>
      <c r="V292" s="7" t="str">
        <f t="shared" si="56"/>
        <v/>
      </c>
      <c r="W292" s="5" t="b">
        <f t="shared" si="57"/>
        <v>0</v>
      </c>
      <c r="AF292">
        <f t="shared" si="48"/>
        <v>1</v>
      </c>
      <c r="AG292">
        <f t="shared" si="49"/>
        <v>1</v>
      </c>
      <c r="AH292">
        <f t="shared" si="58"/>
        <v>1</v>
      </c>
      <c r="AI292">
        <f t="shared" si="59"/>
        <v>1</v>
      </c>
    </row>
    <row r="293" spans="1:35" hidden="1" x14ac:dyDescent="0.45">
      <c r="A293" s="1" t="s">
        <v>293</v>
      </c>
      <c r="B293">
        <v>600.18401002883911</v>
      </c>
      <c r="C293">
        <v>600.00340104103088</v>
      </c>
      <c r="D293">
        <v>600.00054287910461</v>
      </c>
      <c r="E293">
        <f t="shared" si="50"/>
        <v>3.0568483443216255E-4</v>
      </c>
      <c r="I293" s="1" t="str">
        <v>square47</v>
      </c>
      <c r="J293" s="5">
        <v>600.00390911102295</v>
      </c>
      <c r="K293" s="5">
        <v>600.00457406044006</v>
      </c>
      <c r="L293" s="5">
        <v>600.00461602210999</v>
      </c>
      <c r="M293" s="5" t="str">
        <f>IFERROR(VLOOKUP(I293, instances_gpu_matrix[[Instance]:[cuPDLP]], 2, FALSE), "")</f>
        <v/>
      </c>
      <c r="N293" s="7">
        <f t="shared" si="51"/>
        <v>0</v>
      </c>
      <c r="O293" s="7">
        <f t="shared" si="52"/>
        <v>0</v>
      </c>
      <c r="P293" s="7">
        <f t="shared" si="53"/>
        <v>0</v>
      </c>
      <c r="Q293" s="7" t="str">
        <f t="shared" si="54"/>
        <v/>
      </c>
      <c r="R293" s="11">
        <f>IFERROR(VLOOKUP(I293, iterations_cuPDLP_new[[Instance]:[cuPDLP]], 2, FALSE), "")</f>
        <v>94059</v>
      </c>
      <c r="S293" s="11">
        <f>IFERROR(VLOOKUP(I293, iterations_gpu[[Instance]:[cuPDLP]], 2, FALSE), "")</f>
        <v>93675</v>
      </c>
      <c r="T293" s="11" t="str">
        <f>IFERROR(VLOOKUP(I293, iterations_gpu_matrix[[Instance]:[cuPDLP]], 2, FALSE), "")</f>
        <v/>
      </c>
      <c r="U293" s="7" t="str">
        <f t="shared" si="55"/>
        <v/>
      </c>
      <c r="V293" s="7" t="str">
        <f t="shared" si="56"/>
        <v/>
      </c>
      <c r="W293" s="5" t="b">
        <f t="shared" si="57"/>
        <v>0</v>
      </c>
      <c r="AF293">
        <f t="shared" si="48"/>
        <v>1</v>
      </c>
      <c r="AG293">
        <f t="shared" si="49"/>
        <v>1</v>
      </c>
      <c r="AH293">
        <f t="shared" si="58"/>
        <v>1</v>
      </c>
      <c r="AI293">
        <f t="shared" si="59"/>
        <v>1</v>
      </c>
    </row>
    <row r="294" spans="1:35" x14ac:dyDescent="0.45">
      <c r="A294" s="1" t="s">
        <v>294</v>
      </c>
      <c r="B294">
        <v>548.46208000183105</v>
      </c>
      <c r="C294">
        <v>554.48125505447388</v>
      </c>
      <c r="D294">
        <v>600.00461602210999</v>
      </c>
      <c r="E294">
        <f t="shared" si="50"/>
        <v>-9.3976480598452414E-2</v>
      </c>
      <c r="I294" s="1" t="str">
        <v>stockholm</v>
      </c>
      <c r="J294" s="5">
        <v>550.39113903045654</v>
      </c>
      <c r="K294" s="5">
        <v>554.3916220664978</v>
      </c>
      <c r="L294" s="5">
        <v>355.12613916397095</v>
      </c>
      <c r="M294" s="5">
        <f>IFERROR(VLOOKUP(I294, instances_gpu_matrix[[Instance]:[cuPDLP]], 2, FALSE), "")</f>
        <v>403.24396419525146</v>
      </c>
      <c r="N294" s="7">
        <f t="shared" si="51"/>
        <v>-7.2684364851663946E-3</v>
      </c>
      <c r="O294" s="7">
        <f t="shared" si="52"/>
        <v>0.35477497005212572</v>
      </c>
      <c r="P294" s="7">
        <f t="shared" si="53"/>
        <v>0.35943090582747927</v>
      </c>
      <c r="Q294" s="7">
        <f t="shared" si="54"/>
        <v>0.2726369805298331</v>
      </c>
      <c r="R294" s="11">
        <f>IFERROR(VLOOKUP(I294, iterations_cuPDLP_new[[Instance]:[cuPDLP]], 2, FALSE), "")</f>
        <v>74778</v>
      </c>
      <c r="S294" s="11">
        <f>IFERROR(VLOOKUP(I294, iterations_gpu[[Instance]:[cuPDLP]], 2, FALSE), "")</f>
        <v>48157</v>
      </c>
      <c r="T294" s="11">
        <f>IFERROR(VLOOKUP(I294, iterations_gpu_matrix[[Instance]:[cuPDLP]], 2, FALSE), "")</f>
        <v>54494</v>
      </c>
      <c r="U294" s="7">
        <f t="shared" si="55"/>
        <v>0.35600042793334941</v>
      </c>
      <c r="V294" s="7">
        <f t="shared" si="56"/>
        <v>0.27125625183877611</v>
      </c>
      <c r="W294" s="5" t="b">
        <f t="shared" si="57"/>
        <v>1</v>
      </c>
      <c r="AF294">
        <f t="shared" si="48"/>
        <v>560.39113903045654</v>
      </c>
      <c r="AG294">
        <f t="shared" si="49"/>
        <v>564.3916220664978</v>
      </c>
      <c r="AH294">
        <f t="shared" si="58"/>
        <v>365.12613916397095</v>
      </c>
      <c r="AI294">
        <f t="shared" si="59"/>
        <v>413.24396419525146</v>
      </c>
    </row>
    <row r="295" spans="1:35" x14ac:dyDescent="0.45">
      <c r="A295" s="1" t="s">
        <v>295</v>
      </c>
      <c r="B295">
        <v>574.76153302192688</v>
      </c>
      <c r="C295">
        <v>574.35311508178711</v>
      </c>
      <c r="D295">
        <v>355.12613916397095</v>
      </c>
      <c r="E295">
        <f t="shared" si="50"/>
        <v>0.3821330782232028</v>
      </c>
      <c r="I295" s="1" t="str">
        <v>supportcase10</v>
      </c>
      <c r="J295" s="5">
        <v>203.73162198066711</v>
      </c>
      <c r="K295" s="5">
        <v>207.08564901351929</v>
      </c>
      <c r="L295" s="5">
        <v>229.12447595596313</v>
      </c>
      <c r="M295" s="5">
        <f>IFERROR(VLOOKUP(I295, instances_gpu_matrix[[Instance]:[cuPDLP]], 2, FALSE), "")</f>
        <v>373.62572288513184</v>
      </c>
      <c r="N295" s="7">
        <f t="shared" si="51"/>
        <v>-1.6462967310840189E-2</v>
      </c>
      <c r="O295" s="7">
        <f t="shared" si="52"/>
        <v>-0.12463874644705694</v>
      </c>
      <c r="P295" s="7">
        <f t="shared" si="53"/>
        <v>-0.10642372876840478</v>
      </c>
      <c r="Q295" s="7">
        <f t="shared" si="54"/>
        <v>-0.80420866759695275</v>
      </c>
      <c r="R295" s="11">
        <f>IFERROR(VLOOKUP(I295, iterations_cuPDLP_new[[Instance]:[cuPDLP]], 2, FALSE), "")</f>
        <v>32037</v>
      </c>
      <c r="S295" s="11">
        <f>IFERROR(VLOOKUP(I295, iterations_gpu[[Instance]:[cuPDLP]], 2, FALSE), "")</f>
        <v>34052</v>
      </c>
      <c r="T295" s="11">
        <f>IFERROR(VLOOKUP(I295, iterations_gpu_matrix[[Instance]:[cuPDLP]], 2, FALSE), "")</f>
        <v>58015</v>
      </c>
      <c r="U295" s="7">
        <f t="shared" si="55"/>
        <v>-6.2896026469394767E-2</v>
      </c>
      <c r="V295" s="7">
        <f t="shared" si="56"/>
        <v>-0.8108749258669663</v>
      </c>
      <c r="W295" s="5" t="b">
        <f t="shared" si="57"/>
        <v>1</v>
      </c>
      <c r="AF295">
        <f t="shared" si="48"/>
        <v>213.73162198066711</v>
      </c>
      <c r="AG295">
        <f t="shared" si="49"/>
        <v>217.08564901351929</v>
      </c>
      <c r="AH295">
        <f t="shared" si="58"/>
        <v>239.12447595596313</v>
      </c>
      <c r="AI295">
        <f t="shared" si="59"/>
        <v>383.62572288513184</v>
      </c>
    </row>
    <row r="296" spans="1:35" x14ac:dyDescent="0.45">
      <c r="A296" s="1" t="s">
        <v>296</v>
      </c>
      <c r="B296">
        <v>524.27828097343445</v>
      </c>
      <c r="C296">
        <v>519.03266096115112</v>
      </c>
      <c r="D296">
        <v>229.12447595596313</v>
      </c>
      <c r="E296">
        <f t="shared" si="50"/>
        <v>0.56297164259685772</v>
      </c>
      <c r="I296" s="1" t="str">
        <v>supportcase12</v>
      </c>
      <c r="J296" s="5">
        <v>106.41718721389771</v>
      </c>
      <c r="K296" s="5">
        <v>108.315269947052</v>
      </c>
      <c r="L296" s="5">
        <v>75.214217901229858</v>
      </c>
      <c r="M296" s="5">
        <f>IFERROR(VLOOKUP(I296, instances_gpu_matrix[[Instance]:[cuPDLP]], 2, FALSE), "")</f>
        <v>136.87058305740356</v>
      </c>
      <c r="N296" s="7">
        <f t="shared" si="51"/>
        <v>-1.7836242272962596E-2</v>
      </c>
      <c r="O296" s="7">
        <f t="shared" si="52"/>
        <v>0.29321362582108212</v>
      </c>
      <c r="P296" s="7">
        <f t="shared" si="53"/>
        <v>0.30559912800847938</v>
      </c>
      <c r="Q296" s="7">
        <f t="shared" si="54"/>
        <v>-0.26363146326746284</v>
      </c>
      <c r="R296" s="11">
        <f>IFERROR(VLOOKUP(I296, iterations_cuPDLP_new[[Instance]:[cuPDLP]], 2, FALSE), "")</f>
        <v>20721</v>
      </c>
      <c r="S296" s="11">
        <f>IFERROR(VLOOKUP(I296, iterations_gpu[[Instance]:[cuPDLP]], 2, FALSE), "")</f>
        <v>13099</v>
      </c>
      <c r="T296" s="11">
        <f>IFERROR(VLOOKUP(I296, iterations_gpu_matrix[[Instance]:[cuPDLP]], 2, FALSE), "")</f>
        <v>26349</v>
      </c>
      <c r="U296" s="7">
        <f t="shared" si="55"/>
        <v>0.36783938999083055</v>
      </c>
      <c r="V296" s="7">
        <f t="shared" si="56"/>
        <v>-0.2716085131026495</v>
      </c>
      <c r="W296" s="5" t="b">
        <f t="shared" si="57"/>
        <v>1</v>
      </c>
      <c r="AF296">
        <f t="shared" si="48"/>
        <v>116.41718721389771</v>
      </c>
      <c r="AG296">
        <f t="shared" si="49"/>
        <v>118.315269947052</v>
      </c>
      <c r="AH296">
        <f t="shared" si="58"/>
        <v>85.214217901229858</v>
      </c>
      <c r="AI296">
        <f t="shared" si="59"/>
        <v>146.87058305740356</v>
      </c>
    </row>
    <row r="297" spans="1:35" hidden="1" x14ac:dyDescent="0.45">
      <c r="A297" s="1" t="s">
        <v>297</v>
      </c>
      <c r="B297">
        <v>171.47582292556763</v>
      </c>
      <c r="C297">
        <v>169.62386202812195</v>
      </c>
      <c r="D297">
        <v>75.214217901229858</v>
      </c>
      <c r="E297">
        <f t="shared" si="50"/>
        <v>0.56137129644289252</v>
      </c>
      <c r="I297" s="1" t="str">
        <v>supportcase19</v>
      </c>
      <c r="J297" s="5">
        <v>600.0025680065155</v>
      </c>
      <c r="K297" s="5">
        <v>600.0019199848175</v>
      </c>
      <c r="L297" s="5">
        <v>600.00149893760681</v>
      </c>
      <c r="M297" s="5">
        <f>IFERROR(VLOOKUP(I297, instances_gpu_matrix[[Instance]:[cuPDLP]], 2, FALSE), "")</f>
        <v>600.00092196464539</v>
      </c>
      <c r="N297" s="7">
        <f t="shared" si="51"/>
        <v>0</v>
      </c>
      <c r="O297" s="7">
        <f t="shared" si="52"/>
        <v>0</v>
      </c>
      <c r="P297" s="7">
        <f t="shared" si="53"/>
        <v>0</v>
      </c>
      <c r="Q297" s="7">
        <f t="shared" si="54"/>
        <v>0</v>
      </c>
      <c r="R297" s="11">
        <f>IFERROR(VLOOKUP(I297, iterations_cuPDLP_new[[Instance]:[cuPDLP]], 2, FALSE), "")</f>
        <v>113527</v>
      </c>
      <c r="S297" s="11">
        <f>IFERROR(VLOOKUP(I297, iterations_gpu[[Instance]:[cuPDLP]], 2, FALSE), "")</f>
        <v>108779</v>
      </c>
      <c r="T297" s="11">
        <f>IFERROR(VLOOKUP(I297, iterations_gpu_matrix[[Instance]:[cuPDLP]], 2, FALSE), "")</f>
        <v>102627</v>
      </c>
      <c r="U297" s="7" t="str">
        <f t="shared" si="55"/>
        <v/>
      </c>
      <c r="V297" s="7" t="str">
        <f t="shared" si="56"/>
        <v/>
      </c>
      <c r="W297" s="5" t="b">
        <f t="shared" si="57"/>
        <v>0</v>
      </c>
      <c r="AF297">
        <f t="shared" si="48"/>
        <v>1</v>
      </c>
      <c r="AG297">
        <f t="shared" si="49"/>
        <v>1</v>
      </c>
      <c r="AH297">
        <f t="shared" si="58"/>
        <v>1</v>
      </c>
      <c r="AI297">
        <f t="shared" si="59"/>
        <v>1</v>
      </c>
    </row>
    <row r="298" spans="1:35" x14ac:dyDescent="0.45">
      <c r="A298" s="1" t="s">
        <v>298</v>
      </c>
      <c r="B298">
        <v>130.83627390861511</v>
      </c>
      <c r="C298">
        <v>130.69572997093201</v>
      </c>
      <c r="D298">
        <v>600.00149893760681</v>
      </c>
      <c r="E298">
        <f t="shared" si="50"/>
        <v>-3.5858956466208167</v>
      </c>
      <c r="I298" s="1" t="str">
        <v>supportcase2</v>
      </c>
      <c r="J298" s="5">
        <v>2.5814700126647949</v>
      </c>
      <c r="K298" s="5">
        <v>2.6702308654785156</v>
      </c>
      <c r="L298" s="5">
        <v>4.1581060886383057</v>
      </c>
      <c r="M298" s="5">
        <f>IFERROR(VLOOKUP(I298, instances_gpu_matrix[[Instance]:[cuPDLP]], 2, FALSE), "")</f>
        <v>3.3003940582275391</v>
      </c>
      <c r="N298" s="7">
        <f t="shared" si="51"/>
        <v>-3.4383840361598784E-2</v>
      </c>
      <c r="O298" s="7">
        <f t="shared" si="52"/>
        <v>-0.61075126506930977</v>
      </c>
      <c r="P298" s="7">
        <f t="shared" si="53"/>
        <v>-0.55720845803838659</v>
      </c>
      <c r="Q298" s="7">
        <f t="shared" si="54"/>
        <v>-0.23599577133795724</v>
      </c>
      <c r="R298" s="11">
        <f>IFERROR(VLOOKUP(I298, iterations_cuPDLP_new[[Instance]:[cuPDLP]], 2, FALSE), "")</f>
        <v>574</v>
      </c>
      <c r="S298" s="11">
        <f>IFERROR(VLOOKUP(I298, iterations_gpu[[Instance]:[cuPDLP]], 2, FALSE), "")</f>
        <v>378</v>
      </c>
      <c r="T298" s="11">
        <f>IFERROR(VLOOKUP(I298, iterations_gpu_matrix[[Instance]:[cuPDLP]], 2, FALSE), "")</f>
        <v>192</v>
      </c>
      <c r="U298" s="7" t="str">
        <f t="shared" si="55"/>
        <v/>
      </c>
      <c r="V298" s="7" t="str">
        <f t="shared" si="56"/>
        <v/>
      </c>
      <c r="W298" s="5" t="b">
        <f t="shared" si="57"/>
        <v>1</v>
      </c>
      <c r="AF298">
        <f t="shared" si="48"/>
        <v>12.581470012664795</v>
      </c>
      <c r="AG298">
        <f t="shared" si="49"/>
        <v>12.670230865478516</v>
      </c>
      <c r="AH298">
        <f t="shared" si="58"/>
        <v>14.158106088638306</v>
      </c>
      <c r="AI298">
        <f t="shared" si="59"/>
        <v>13.300394058227539</v>
      </c>
    </row>
    <row r="299" spans="1:35" x14ac:dyDescent="0.45">
      <c r="A299" s="1" t="s">
        <v>299</v>
      </c>
      <c r="B299">
        <v>253.78352904319763</v>
      </c>
      <c r="C299">
        <v>258.38125205039978</v>
      </c>
      <c r="D299">
        <v>4.1581060886383057</v>
      </c>
      <c r="E299">
        <f t="shared" si="50"/>
        <v>0.98361553996701445</v>
      </c>
      <c r="I299" s="1" t="str">
        <v>supportcase23</v>
      </c>
      <c r="J299" s="5">
        <v>14.007646083831787</v>
      </c>
      <c r="K299" s="5">
        <v>14.884612083435059</v>
      </c>
      <c r="L299" s="5">
        <v>14.620568990707397</v>
      </c>
      <c r="M299" s="5">
        <f>IFERROR(VLOOKUP(I299, instances_gpu_matrix[[Instance]:[cuPDLP]], 2, FALSE), "")</f>
        <v>14.689278125762939</v>
      </c>
      <c r="N299" s="7">
        <f t="shared" si="51"/>
        <v>-6.2606236219481762E-2</v>
      </c>
      <c r="O299" s="7">
        <f t="shared" si="52"/>
        <v>-4.375631017570266E-2</v>
      </c>
      <c r="P299" s="7">
        <f t="shared" si="53"/>
        <v>1.7739333161494491E-2</v>
      </c>
      <c r="Q299" s="7">
        <f t="shared" si="54"/>
        <v>1.3123214537079163E-2</v>
      </c>
      <c r="R299" s="11">
        <f>IFERROR(VLOOKUP(I299, iterations_cuPDLP_new[[Instance]:[cuPDLP]], 2, FALSE), "")</f>
        <v>2312</v>
      </c>
      <c r="S299" s="11">
        <f>IFERROR(VLOOKUP(I299, iterations_gpu[[Instance]:[cuPDLP]], 2, FALSE), "")</f>
        <v>2312</v>
      </c>
      <c r="T299" s="11">
        <f>IFERROR(VLOOKUP(I299, iterations_gpu_matrix[[Instance]:[cuPDLP]], 2, FALSE), "")</f>
        <v>2312</v>
      </c>
      <c r="U299" s="7">
        <f t="shared" si="55"/>
        <v>0</v>
      </c>
      <c r="V299" s="7">
        <f t="shared" si="56"/>
        <v>0</v>
      </c>
      <c r="W299" s="5" t="b">
        <f t="shared" si="57"/>
        <v>1</v>
      </c>
      <c r="AF299">
        <f t="shared" si="48"/>
        <v>24.007646083831787</v>
      </c>
      <c r="AG299">
        <f t="shared" si="49"/>
        <v>24.884612083435059</v>
      </c>
      <c r="AH299">
        <f t="shared" si="58"/>
        <v>24.620568990707397</v>
      </c>
      <c r="AI299">
        <f t="shared" si="59"/>
        <v>24.689278125762939</v>
      </c>
    </row>
    <row r="300" spans="1:35" hidden="1" x14ac:dyDescent="0.45">
      <c r="A300" s="1" t="s">
        <v>300</v>
      </c>
      <c r="B300">
        <v>131.44208312034607</v>
      </c>
      <c r="C300">
        <v>132.29657387733459</v>
      </c>
      <c r="D300">
        <v>14.620568990707397</v>
      </c>
      <c r="E300">
        <f t="shared" si="50"/>
        <v>0.88876797564657384</v>
      </c>
      <c r="I300" s="1" t="str">
        <v>supportcase37</v>
      </c>
      <c r="J300" s="5">
        <v>600.00853395462036</v>
      </c>
      <c r="K300" s="5">
        <v>600.00820899009705</v>
      </c>
      <c r="L300" s="5">
        <v>600.00743412971497</v>
      </c>
      <c r="M300" s="5">
        <f>IFERROR(VLOOKUP(I300, instances_gpu_matrix[[Instance]:[cuPDLP]], 2, FALSE), "")</f>
        <v>600.00547885894775</v>
      </c>
      <c r="N300" s="7">
        <f t="shared" si="51"/>
        <v>0</v>
      </c>
      <c r="O300" s="7">
        <f t="shared" si="52"/>
        <v>0</v>
      </c>
      <c r="P300" s="7">
        <f t="shared" si="53"/>
        <v>0</v>
      </c>
      <c r="Q300" s="7">
        <f t="shared" si="54"/>
        <v>0</v>
      </c>
      <c r="R300" s="11">
        <f>IFERROR(VLOOKUP(I300, iterations_cuPDLP_new[[Instance]:[cuPDLP]], 2, FALSE), "")</f>
        <v>80870</v>
      </c>
      <c r="S300" s="11">
        <f>IFERROR(VLOOKUP(I300, iterations_gpu[[Instance]:[cuPDLP]], 2, FALSE), "")</f>
        <v>80025</v>
      </c>
      <c r="T300" s="11">
        <f>IFERROR(VLOOKUP(I300, iterations_gpu_matrix[[Instance]:[cuPDLP]], 2, FALSE), "")</f>
        <v>81351</v>
      </c>
      <c r="U300" s="7" t="str">
        <f t="shared" si="55"/>
        <v/>
      </c>
      <c r="V300" s="7" t="str">
        <f t="shared" si="56"/>
        <v/>
      </c>
      <c r="W300" s="5" t="b">
        <f t="shared" si="57"/>
        <v>0</v>
      </c>
      <c r="AF300">
        <f t="shared" si="48"/>
        <v>1</v>
      </c>
      <c r="AG300">
        <f t="shared" si="49"/>
        <v>1</v>
      </c>
      <c r="AH300">
        <f t="shared" si="58"/>
        <v>1</v>
      </c>
      <c r="AI300">
        <f t="shared" si="59"/>
        <v>1</v>
      </c>
    </row>
    <row r="301" spans="1:35" x14ac:dyDescent="0.45">
      <c r="A301" s="1" t="s">
        <v>301</v>
      </c>
      <c r="B301">
        <v>189.01501417160034</v>
      </c>
      <c r="C301">
        <v>191.92120695114136</v>
      </c>
      <c r="D301">
        <v>600.00743412971497</v>
      </c>
      <c r="E301">
        <f t="shared" si="50"/>
        <v>-2.1743903348597931</v>
      </c>
      <c r="I301" s="1" t="str">
        <v>supportcase39</v>
      </c>
      <c r="J301" s="5">
        <v>56.138792037963867</v>
      </c>
      <c r="K301" s="5">
        <v>56.200402975082397</v>
      </c>
      <c r="L301" s="5">
        <v>102.89832592010498</v>
      </c>
      <c r="M301" s="5">
        <f>IFERROR(VLOOKUP(I301, instances_gpu_matrix[[Instance]:[cuPDLP]], 2, FALSE), "")</f>
        <v>55.069924116134644</v>
      </c>
      <c r="N301" s="7">
        <f t="shared" si="51"/>
        <v>-1.0974752908268113E-3</v>
      </c>
      <c r="O301" s="7">
        <f t="shared" si="52"/>
        <v>-0.83292732502188449</v>
      </c>
      <c r="P301" s="7">
        <f t="shared" si="53"/>
        <v>-0.83091793782558931</v>
      </c>
      <c r="Q301" s="7">
        <f t="shared" si="54"/>
        <v>2.0115137954597496E-2</v>
      </c>
      <c r="R301" s="11">
        <f>IFERROR(VLOOKUP(I301, iterations_cuPDLP_new[[Instance]:[cuPDLP]], 2, FALSE), "")</f>
        <v>8085</v>
      </c>
      <c r="S301" s="11">
        <f>IFERROR(VLOOKUP(I301, iterations_gpu[[Instance]:[cuPDLP]], 2, FALSE), "")</f>
        <v>13960</v>
      </c>
      <c r="T301" s="11">
        <f>IFERROR(VLOOKUP(I301, iterations_gpu_matrix[[Instance]:[cuPDLP]], 2, FALSE), "")</f>
        <v>7490</v>
      </c>
      <c r="U301" s="7">
        <f t="shared" si="55"/>
        <v>-0.72665429808286952</v>
      </c>
      <c r="V301" s="7">
        <f t="shared" si="56"/>
        <v>7.3593073593073599E-2</v>
      </c>
      <c r="W301" s="5" t="b">
        <f t="shared" si="57"/>
        <v>1</v>
      </c>
      <c r="AF301">
        <f t="shared" si="48"/>
        <v>66.138792037963867</v>
      </c>
      <c r="AG301">
        <f t="shared" si="49"/>
        <v>66.200402975082397</v>
      </c>
      <c r="AH301">
        <f t="shared" si="58"/>
        <v>112.89832592010498</v>
      </c>
      <c r="AI301">
        <f t="shared" si="59"/>
        <v>65.069924116134644</v>
      </c>
    </row>
    <row r="302" spans="1:35" x14ac:dyDescent="0.45">
      <c r="A302" s="1" t="s">
        <v>302</v>
      </c>
      <c r="B302">
        <v>3.42746901512146</v>
      </c>
      <c r="C302">
        <v>3.4248478412628174</v>
      </c>
      <c r="D302">
        <v>102.89832592010498</v>
      </c>
      <c r="E302">
        <f t="shared" si="50"/>
        <v>-29.021664810428213</v>
      </c>
      <c r="I302" s="1" t="str">
        <v>supportcase40</v>
      </c>
      <c r="J302" s="5">
        <v>13.376540899276733</v>
      </c>
      <c r="K302" s="5">
        <v>9.9072611331939697</v>
      </c>
      <c r="L302" s="5">
        <v>9.9708471298217773</v>
      </c>
      <c r="M302" s="5">
        <f>IFERROR(VLOOKUP(I302, instances_gpu_matrix[[Instance]:[cuPDLP]], 2, FALSE), "")</f>
        <v>7.6658298969268799</v>
      </c>
      <c r="N302" s="7">
        <f t="shared" si="51"/>
        <v>0.25935552339023216</v>
      </c>
      <c r="O302" s="7">
        <f t="shared" si="52"/>
        <v>0.25460197782814697</v>
      </c>
      <c r="P302" s="7">
        <f t="shared" si="53"/>
        <v>-6.4181205857958782E-3</v>
      </c>
      <c r="Q302" s="7">
        <f t="shared" si="54"/>
        <v>0.22624125942913167</v>
      </c>
      <c r="R302" s="11">
        <f>IFERROR(VLOOKUP(I302, iterations_cuPDLP_new[[Instance]:[cuPDLP]], 2, FALSE), "")</f>
        <v>3644</v>
      </c>
      <c r="S302" s="11">
        <f>IFERROR(VLOOKUP(I302, iterations_gpu[[Instance]:[cuPDLP]], 2, FALSE), "")</f>
        <v>3068</v>
      </c>
      <c r="T302" s="11">
        <f>IFERROR(VLOOKUP(I302, iterations_gpu_matrix[[Instance]:[cuPDLP]], 2, FALSE), "")</f>
        <v>2217</v>
      </c>
      <c r="U302" s="7">
        <f t="shared" si="55"/>
        <v>0.15806805708013172</v>
      </c>
      <c r="V302" s="7">
        <f t="shared" si="56"/>
        <v>0.391602634467618</v>
      </c>
      <c r="W302" s="5" t="b">
        <f t="shared" si="57"/>
        <v>1</v>
      </c>
      <c r="AF302">
        <f t="shared" si="48"/>
        <v>23.376540899276733</v>
      </c>
      <c r="AG302">
        <f t="shared" si="49"/>
        <v>19.90726113319397</v>
      </c>
      <c r="AH302">
        <f t="shared" si="58"/>
        <v>19.970847129821777</v>
      </c>
      <c r="AI302">
        <f t="shared" si="59"/>
        <v>17.66582989692688</v>
      </c>
    </row>
    <row r="303" spans="1:35" x14ac:dyDescent="0.45">
      <c r="A303" s="1" t="s">
        <v>303</v>
      </c>
      <c r="B303">
        <v>134.1862940788269</v>
      </c>
      <c r="C303">
        <v>137.62180399894714</v>
      </c>
      <c r="D303">
        <v>9.9708471298217773</v>
      </c>
      <c r="E303">
        <f t="shared" si="50"/>
        <v>0.92569399730225455</v>
      </c>
      <c r="I303" s="1" t="str">
        <v>supportcase41</v>
      </c>
      <c r="J303" s="5">
        <v>24.17583703994751</v>
      </c>
      <c r="K303" s="5">
        <v>21.902240991592407</v>
      </c>
      <c r="L303" s="5">
        <v>31.81354808807373</v>
      </c>
      <c r="M303" s="5">
        <f>IFERROR(VLOOKUP(I303, instances_gpu_matrix[[Instance]:[cuPDLP]], 2, FALSE), "")</f>
        <v>47.599320888519287</v>
      </c>
      <c r="N303" s="7">
        <f t="shared" si="51"/>
        <v>9.4044150140418004E-2</v>
      </c>
      <c r="O303" s="7">
        <f t="shared" si="52"/>
        <v>-0.31592333434022862</v>
      </c>
      <c r="P303" s="7">
        <f t="shared" si="53"/>
        <v>-0.4525247941653992</v>
      </c>
      <c r="Q303" s="7">
        <f t="shared" si="54"/>
        <v>-1.1732625856318171</v>
      </c>
      <c r="R303" s="11">
        <f>IFERROR(VLOOKUP(I303, iterations_cuPDLP_new[[Instance]:[cuPDLP]], 2, FALSE), "")</f>
        <v>3696</v>
      </c>
      <c r="S303" s="11">
        <f>IFERROR(VLOOKUP(I303, iterations_gpu[[Instance]:[cuPDLP]], 2, FALSE), "")</f>
        <v>4887</v>
      </c>
      <c r="T303" s="11">
        <f>IFERROR(VLOOKUP(I303, iterations_gpu_matrix[[Instance]:[cuPDLP]], 2, FALSE), "")</f>
        <v>6743</v>
      </c>
      <c r="U303" s="7">
        <f t="shared" si="55"/>
        <v>-0.32224025974025972</v>
      </c>
      <c r="V303" s="7">
        <f t="shared" si="56"/>
        <v>-0.82440476190476186</v>
      </c>
      <c r="W303" s="5" t="b">
        <f t="shared" si="57"/>
        <v>1</v>
      </c>
      <c r="AF303">
        <f t="shared" si="48"/>
        <v>34.17583703994751</v>
      </c>
      <c r="AG303">
        <f t="shared" si="49"/>
        <v>31.902240991592407</v>
      </c>
      <c r="AH303">
        <f t="shared" si="58"/>
        <v>41.81354808807373</v>
      </c>
      <c r="AI303">
        <f t="shared" si="59"/>
        <v>57.599320888519287</v>
      </c>
    </row>
    <row r="304" spans="1:35" hidden="1" x14ac:dyDescent="0.45">
      <c r="A304" s="1" t="s">
        <v>304</v>
      </c>
      <c r="B304">
        <v>27.482693910598755</v>
      </c>
      <c r="C304">
        <v>27.8664870262146</v>
      </c>
      <c r="D304">
        <v>31.81354808807373</v>
      </c>
      <c r="E304">
        <f t="shared" si="50"/>
        <v>-0.15758477649837571</v>
      </c>
      <c r="I304" s="1" t="str">
        <v>supportcase42</v>
      </c>
      <c r="J304" s="5">
        <v>600.00434803962708</v>
      </c>
      <c r="K304" s="5">
        <v>600.00197219848633</v>
      </c>
      <c r="L304" s="5">
        <v>600.00357508659363</v>
      </c>
      <c r="M304" s="5">
        <f>IFERROR(VLOOKUP(I304, instances_gpu_matrix[[Instance]:[cuPDLP]], 2, FALSE), "")</f>
        <v>600.00028610229492</v>
      </c>
      <c r="N304" s="7">
        <f t="shared" si="51"/>
        <v>0</v>
      </c>
      <c r="O304" s="7">
        <f t="shared" si="52"/>
        <v>0</v>
      </c>
      <c r="P304" s="7">
        <f t="shared" si="53"/>
        <v>0</v>
      </c>
      <c r="Q304" s="7">
        <f t="shared" si="54"/>
        <v>0</v>
      </c>
      <c r="R304" s="11">
        <f>IFERROR(VLOOKUP(I304, iterations_cuPDLP_new[[Instance]:[cuPDLP]], 2, FALSE), "")</f>
        <v>80195</v>
      </c>
      <c r="S304" s="11">
        <f>IFERROR(VLOOKUP(I304, iterations_gpu[[Instance]:[cuPDLP]], 2, FALSE), "")</f>
        <v>79447</v>
      </c>
      <c r="T304" s="11">
        <f>IFERROR(VLOOKUP(I304, iterations_gpu_matrix[[Instance]:[cuPDLP]], 2, FALSE), "")</f>
        <v>81250</v>
      </c>
      <c r="U304" s="7" t="str">
        <f t="shared" si="55"/>
        <v/>
      </c>
      <c r="V304" s="7" t="str">
        <f t="shared" si="56"/>
        <v/>
      </c>
      <c r="W304" s="5" t="b">
        <f t="shared" si="57"/>
        <v>0</v>
      </c>
      <c r="AF304">
        <f t="shared" si="48"/>
        <v>1</v>
      </c>
      <c r="AG304">
        <f t="shared" si="49"/>
        <v>1</v>
      </c>
      <c r="AH304">
        <f t="shared" si="58"/>
        <v>1</v>
      </c>
      <c r="AI304">
        <f t="shared" si="59"/>
        <v>1</v>
      </c>
    </row>
    <row r="305" spans="1:35" x14ac:dyDescent="0.45">
      <c r="A305" s="1" t="s">
        <v>305</v>
      </c>
      <c r="B305">
        <v>170.22374391555786</v>
      </c>
      <c r="C305">
        <v>169.79795098304749</v>
      </c>
      <c r="D305">
        <v>600.00357508659363</v>
      </c>
      <c r="E305">
        <f t="shared" si="50"/>
        <v>-2.5247936702898199</v>
      </c>
      <c r="I305" s="1" t="str">
        <v>supportcase43</v>
      </c>
      <c r="J305" s="5">
        <v>1.2950260639190674</v>
      </c>
      <c r="K305" s="5">
        <v>1.2701878547668457</v>
      </c>
      <c r="L305" s="5">
        <v>1.8443100452423096</v>
      </c>
      <c r="M305" s="5">
        <f>IFERROR(VLOOKUP(I305, instances_gpu_matrix[[Instance]:[cuPDLP]], 2, FALSE), "")</f>
        <v>1.8674499988555908</v>
      </c>
      <c r="N305" s="7">
        <f t="shared" si="51"/>
        <v>1.9179698265728452E-2</v>
      </c>
      <c r="O305" s="7">
        <f t="shared" si="52"/>
        <v>-0.42414897786765293</v>
      </c>
      <c r="P305" s="7">
        <f t="shared" si="53"/>
        <v>-0.45199785867961167</v>
      </c>
      <c r="Q305" s="7">
        <f t="shared" si="54"/>
        <v>-0.47021559987941935</v>
      </c>
      <c r="R305" s="11">
        <f>IFERROR(VLOOKUP(I305, iterations_cuPDLP_new[[Instance]:[cuPDLP]], 2, FALSE), "")</f>
        <v>349</v>
      </c>
      <c r="S305" s="11">
        <f>IFERROR(VLOOKUP(I305, iterations_gpu[[Instance]:[cuPDLP]], 2, FALSE), "")</f>
        <v>203</v>
      </c>
      <c r="T305" s="11">
        <f>IFERROR(VLOOKUP(I305, iterations_gpu_matrix[[Instance]:[cuPDLP]], 2, FALSE), "")</f>
        <v>230</v>
      </c>
      <c r="U305" s="7" t="str">
        <f t="shared" si="55"/>
        <v/>
      </c>
      <c r="V305" s="7" t="str">
        <f t="shared" si="56"/>
        <v/>
      </c>
      <c r="W305" s="5" t="b">
        <f t="shared" si="57"/>
        <v>1</v>
      </c>
      <c r="AF305">
        <f t="shared" si="48"/>
        <v>11.295026063919067</v>
      </c>
      <c r="AG305">
        <f t="shared" si="49"/>
        <v>11.270187854766846</v>
      </c>
      <c r="AH305">
        <f t="shared" si="58"/>
        <v>11.84431004524231</v>
      </c>
      <c r="AI305">
        <f t="shared" si="59"/>
        <v>11.867449998855591</v>
      </c>
    </row>
    <row r="306" spans="1:35" hidden="1" x14ac:dyDescent="0.45">
      <c r="A306" s="1" t="s">
        <v>306</v>
      </c>
      <c r="B306">
        <v>89.211020946502686</v>
      </c>
      <c r="C306">
        <v>89.212729930877686</v>
      </c>
      <c r="D306">
        <v>1.8443100452423096</v>
      </c>
      <c r="E306">
        <f t="shared" si="50"/>
        <v>0.97932643270220743</v>
      </c>
      <c r="I306" s="1" t="str">
        <v>supportcase7</v>
      </c>
      <c r="J306" s="5">
        <v>600.00558185577393</v>
      </c>
      <c r="K306" s="5">
        <v>600.00391602516174</v>
      </c>
      <c r="L306" s="5">
        <v>600.00065994262695</v>
      </c>
      <c r="M306" s="5">
        <f>IFERROR(VLOOKUP(I306, instances_gpu_matrix[[Instance]:[cuPDLP]], 2, FALSE), "")</f>
        <v>600.00316596031189</v>
      </c>
      <c r="N306" s="7">
        <f t="shared" si="51"/>
        <v>0</v>
      </c>
      <c r="O306" s="7">
        <f t="shared" si="52"/>
        <v>0</v>
      </c>
      <c r="P306" s="7">
        <f t="shared" si="53"/>
        <v>0</v>
      </c>
      <c r="Q306" s="7">
        <f t="shared" si="54"/>
        <v>0</v>
      </c>
      <c r="R306" s="11">
        <f>IFERROR(VLOOKUP(I306, iterations_cuPDLP_new[[Instance]:[cuPDLP]], 2, FALSE), "")</f>
        <v>95713</v>
      </c>
      <c r="S306" s="11">
        <f>IFERROR(VLOOKUP(I306, iterations_gpu[[Instance]:[cuPDLP]], 2, FALSE), "")</f>
        <v>101238</v>
      </c>
      <c r="T306" s="11">
        <f>IFERROR(VLOOKUP(I306, iterations_gpu_matrix[[Instance]:[cuPDLP]], 2, FALSE), "")</f>
        <v>92026</v>
      </c>
      <c r="U306" s="7" t="str">
        <f t="shared" si="55"/>
        <v/>
      </c>
      <c r="V306" s="7" t="str">
        <f t="shared" si="56"/>
        <v/>
      </c>
      <c r="W306" s="5" t="b">
        <f t="shared" si="57"/>
        <v>0</v>
      </c>
      <c r="AF306">
        <f t="shared" si="48"/>
        <v>1</v>
      </c>
      <c r="AG306">
        <f t="shared" si="49"/>
        <v>1</v>
      </c>
      <c r="AH306">
        <f t="shared" si="58"/>
        <v>1</v>
      </c>
      <c r="AI306">
        <f t="shared" si="59"/>
        <v>1</v>
      </c>
    </row>
    <row r="307" spans="1:35" hidden="1" x14ac:dyDescent="0.45">
      <c r="A307" s="1" t="s">
        <v>307</v>
      </c>
      <c r="B307">
        <v>79.79479193687439</v>
      </c>
      <c r="C307">
        <v>82.426683902740479</v>
      </c>
      <c r="D307">
        <v>600.00065994262695</v>
      </c>
      <c r="E307">
        <f t="shared" si="50"/>
        <v>-6.519296001389252</v>
      </c>
      <c r="I307" s="1" t="str">
        <v>t11nonreg</v>
      </c>
      <c r="J307" s="5">
        <v>600.16457009315491</v>
      </c>
      <c r="K307" s="5">
        <v>600.00660300254822</v>
      </c>
      <c r="L307" s="5">
        <v>600.00334596633911</v>
      </c>
      <c r="M307" s="5" t="str">
        <f>IFERROR(VLOOKUP(I307, instances_gpu_matrix[[Instance]:[cuPDLP]], 2, FALSE), "")</f>
        <v/>
      </c>
      <c r="N307" s="7">
        <f t="shared" si="51"/>
        <v>0</v>
      </c>
      <c r="O307" s="7">
        <f t="shared" si="52"/>
        <v>0</v>
      </c>
      <c r="P307" s="7">
        <f t="shared" si="53"/>
        <v>0</v>
      </c>
      <c r="Q307" s="7" t="str">
        <f t="shared" si="54"/>
        <v/>
      </c>
      <c r="R307" s="11">
        <f>IFERROR(VLOOKUP(I307, iterations_cuPDLP_new[[Instance]:[cuPDLP]], 2, FALSE), "")</f>
        <v>51642</v>
      </c>
      <c r="S307" s="11">
        <f>IFERROR(VLOOKUP(I307, iterations_gpu[[Instance]:[cuPDLP]], 2, FALSE), "")</f>
        <v>51096</v>
      </c>
      <c r="T307" s="11" t="str">
        <f>IFERROR(VLOOKUP(I307, iterations_gpu_matrix[[Instance]:[cuPDLP]], 2, FALSE), "")</f>
        <v/>
      </c>
      <c r="U307" s="7" t="str">
        <f t="shared" si="55"/>
        <v/>
      </c>
      <c r="V307" s="7" t="str">
        <f t="shared" si="56"/>
        <v/>
      </c>
      <c r="W307" s="5" t="b">
        <f t="shared" si="57"/>
        <v>0</v>
      </c>
      <c r="AF307">
        <f t="shared" si="48"/>
        <v>1</v>
      </c>
      <c r="AG307">
        <f t="shared" si="49"/>
        <v>1</v>
      </c>
      <c r="AH307">
        <f t="shared" si="58"/>
        <v>1</v>
      </c>
      <c r="AI307">
        <f t="shared" si="59"/>
        <v>1</v>
      </c>
    </row>
    <row r="308" spans="1:35" x14ac:dyDescent="0.45">
      <c r="A308" s="1" t="s">
        <v>308</v>
      </c>
      <c r="B308">
        <v>600.00367617607117</v>
      </c>
      <c r="C308">
        <v>600.00069689750671</v>
      </c>
      <c r="D308">
        <v>600.00334596633911</v>
      </c>
      <c r="E308">
        <f t="shared" si="50"/>
        <v>5.5034618147700138E-7</v>
      </c>
      <c r="I308" s="1" t="str">
        <v>t1717</v>
      </c>
      <c r="J308" s="5">
        <v>378.50892090797424</v>
      </c>
      <c r="K308" s="5">
        <v>374.56237101554871</v>
      </c>
      <c r="L308" s="5">
        <v>538.77902603149414</v>
      </c>
      <c r="M308" s="5">
        <f>IFERROR(VLOOKUP(I308, instances_gpu_matrix[[Instance]:[cuPDLP]], 2, FALSE), "")</f>
        <v>359.83243703842163</v>
      </c>
      <c r="N308" s="7">
        <f t="shared" si="51"/>
        <v>1.0426570351257455E-2</v>
      </c>
      <c r="O308" s="7">
        <f t="shared" si="52"/>
        <v>-0.42342490829294321</v>
      </c>
      <c r="P308" s="7">
        <f t="shared" si="53"/>
        <v>-0.43842272401978288</v>
      </c>
      <c r="Q308" s="7">
        <f t="shared" si="54"/>
        <v>3.9325717469135761E-2</v>
      </c>
      <c r="R308" s="11">
        <f>IFERROR(VLOOKUP(I308, iterations_cuPDLP_new[[Instance]:[cuPDLP]], 2, FALSE), "")</f>
        <v>54569</v>
      </c>
      <c r="S308" s="11">
        <f>IFERROR(VLOOKUP(I308, iterations_gpu[[Instance]:[cuPDLP]], 2, FALSE), "")</f>
        <v>77681</v>
      </c>
      <c r="T308" s="11">
        <f>IFERROR(VLOOKUP(I308, iterations_gpu_matrix[[Instance]:[cuPDLP]], 2, FALSE), "")</f>
        <v>52811</v>
      </c>
      <c r="U308" s="7">
        <f t="shared" si="55"/>
        <v>-0.42353717312026973</v>
      </c>
      <c r="V308" s="7">
        <f t="shared" si="56"/>
        <v>3.2216093386354887E-2</v>
      </c>
      <c r="W308" s="5" t="b">
        <f t="shared" si="57"/>
        <v>1</v>
      </c>
      <c r="AF308">
        <f t="shared" si="48"/>
        <v>388.50892090797424</v>
      </c>
      <c r="AG308">
        <f t="shared" si="49"/>
        <v>384.56237101554871</v>
      </c>
      <c r="AH308">
        <f t="shared" si="58"/>
        <v>548.77902603149414</v>
      </c>
      <c r="AI308">
        <f t="shared" si="59"/>
        <v>369.83243703842163</v>
      </c>
    </row>
    <row r="309" spans="1:35" x14ac:dyDescent="0.45">
      <c r="A309" s="1" t="s">
        <v>309</v>
      </c>
      <c r="B309">
        <v>600.00212979316711</v>
      </c>
      <c r="C309">
        <v>600.00648999214172</v>
      </c>
      <c r="D309">
        <v>538.77902603149414</v>
      </c>
      <c r="E309">
        <f t="shared" si="50"/>
        <v>0.10203814406921825</v>
      </c>
      <c r="I309" s="1" t="str">
        <v>t1722</v>
      </c>
      <c r="J309" s="5">
        <v>124.66525077819824</v>
      </c>
      <c r="K309" s="5">
        <v>125.43103504180908</v>
      </c>
      <c r="L309" s="5">
        <v>135.64176297187805</v>
      </c>
      <c r="M309" s="5">
        <f>IFERROR(VLOOKUP(I309, instances_gpu_matrix[[Instance]:[cuPDLP]], 2, FALSE), "")</f>
        <v>105.26283979415894</v>
      </c>
      <c r="N309" s="7">
        <f t="shared" si="51"/>
        <v>-6.1427242862833274E-3</v>
      </c>
      <c r="O309" s="7">
        <f t="shared" si="52"/>
        <v>-8.804788924869679E-2</v>
      </c>
      <c r="P309" s="7">
        <f t="shared" si="53"/>
        <v>-8.1405115780679771E-2</v>
      </c>
      <c r="Q309" s="7">
        <f t="shared" si="54"/>
        <v>0.16079110916152145</v>
      </c>
      <c r="R309" s="11">
        <f>IFERROR(VLOOKUP(I309, iterations_cuPDLP_new[[Instance]:[cuPDLP]], 2, FALSE), "")</f>
        <v>18156</v>
      </c>
      <c r="S309" s="11">
        <f>IFERROR(VLOOKUP(I309, iterations_gpu[[Instance]:[cuPDLP]], 2, FALSE), "")</f>
        <v>20036</v>
      </c>
      <c r="T309" s="11">
        <f>IFERROR(VLOOKUP(I309, iterations_gpu_matrix[[Instance]:[cuPDLP]], 2, FALSE), "")</f>
        <v>15439</v>
      </c>
      <c r="U309" s="7">
        <f t="shared" si="55"/>
        <v>-0.10354703679224499</v>
      </c>
      <c r="V309" s="7">
        <f t="shared" si="56"/>
        <v>0.1496474994492179</v>
      </c>
      <c r="W309" s="5" t="b">
        <f t="shared" si="57"/>
        <v>1</v>
      </c>
      <c r="AF309">
        <f t="shared" si="48"/>
        <v>134.66525077819824</v>
      </c>
      <c r="AG309">
        <f t="shared" si="49"/>
        <v>135.43103504180908</v>
      </c>
      <c r="AH309">
        <f t="shared" si="58"/>
        <v>145.64176297187805</v>
      </c>
      <c r="AI309">
        <f t="shared" si="59"/>
        <v>115.26283979415894</v>
      </c>
    </row>
    <row r="310" spans="1:35" x14ac:dyDescent="0.45">
      <c r="A310" s="1" t="s">
        <v>310</v>
      </c>
      <c r="B310">
        <v>196.37783694267273</v>
      </c>
      <c r="C310">
        <v>197.95633697509766</v>
      </c>
      <c r="D310">
        <v>135.64176297187805</v>
      </c>
      <c r="E310">
        <f t="shared" si="50"/>
        <v>0.30928171384495368</v>
      </c>
      <c r="I310" s="1" t="str">
        <v>tanglegram4</v>
      </c>
      <c r="J310" s="5">
        <v>2.8307709693908691</v>
      </c>
      <c r="K310" s="5">
        <v>2.6596550941467285</v>
      </c>
      <c r="L310" s="5">
        <v>3.4197788238525391</v>
      </c>
      <c r="M310" s="5">
        <f>IFERROR(VLOOKUP(I310, instances_gpu_matrix[[Instance]:[cuPDLP]], 2, FALSE), "")</f>
        <v>3.8227250576019287</v>
      </c>
      <c r="N310" s="7">
        <f t="shared" si="51"/>
        <v>6.0448505758472458E-2</v>
      </c>
      <c r="O310" s="7">
        <f t="shared" si="52"/>
        <v>-0.2080732990519589</v>
      </c>
      <c r="P310" s="7">
        <f t="shared" si="53"/>
        <v>-0.28579785829322868</v>
      </c>
      <c r="Q310" s="7">
        <f t="shared" si="54"/>
        <v>-0.43730104930328823</v>
      </c>
      <c r="R310" s="11">
        <f>IFERROR(VLOOKUP(I310, iterations_cuPDLP_new[[Instance]:[cuPDLP]], 2, FALSE), "")</f>
        <v>524</v>
      </c>
      <c r="S310" s="11">
        <f>IFERROR(VLOOKUP(I310, iterations_gpu[[Instance]:[cuPDLP]], 2, FALSE), "")</f>
        <v>435</v>
      </c>
      <c r="T310" s="11">
        <f>IFERROR(VLOOKUP(I310, iterations_gpu_matrix[[Instance]:[cuPDLP]], 2, FALSE), "")</f>
        <v>485</v>
      </c>
      <c r="U310" s="7" t="str">
        <f t="shared" si="55"/>
        <v/>
      </c>
      <c r="V310" s="7" t="str">
        <f t="shared" si="56"/>
        <v/>
      </c>
      <c r="W310" s="5" t="b">
        <f t="shared" si="57"/>
        <v>1</v>
      </c>
      <c r="AF310">
        <f t="shared" si="48"/>
        <v>12.830770969390869</v>
      </c>
      <c r="AG310">
        <f t="shared" si="49"/>
        <v>12.659655094146729</v>
      </c>
      <c r="AH310">
        <f t="shared" si="58"/>
        <v>13.419778823852539</v>
      </c>
      <c r="AI310">
        <f t="shared" si="59"/>
        <v>13.822725057601929</v>
      </c>
    </row>
    <row r="311" spans="1:35" x14ac:dyDescent="0.45">
      <c r="A311" s="1" t="s">
        <v>311</v>
      </c>
      <c r="B311">
        <v>24.104284048080444</v>
      </c>
      <c r="C311">
        <v>25.525493144989014</v>
      </c>
      <c r="D311">
        <v>3.4197788238525391</v>
      </c>
      <c r="E311">
        <f t="shared" si="50"/>
        <v>0.85812568350791263</v>
      </c>
      <c r="I311" s="1" t="str">
        <v>tbfp-network</v>
      </c>
      <c r="J311" s="5">
        <v>47.160577058792114</v>
      </c>
      <c r="K311" s="5">
        <v>43.759760856628418</v>
      </c>
      <c r="L311" s="5">
        <v>54.337419033050537</v>
      </c>
      <c r="M311" s="5">
        <f>IFERROR(VLOOKUP(I311, instances_gpu_matrix[[Instance]:[cuPDLP]], 2, FALSE), "")</f>
        <v>83.855855941772461</v>
      </c>
      <c r="N311" s="7">
        <f t="shared" si="51"/>
        <v>7.2111420475710328E-2</v>
      </c>
      <c r="O311" s="7">
        <f t="shared" si="52"/>
        <v>-0.15217884135114604</v>
      </c>
      <c r="P311" s="7">
        <f t="shared" si="53"/>
        <v>-0.24172111477204042</v>
      </c>
      <c r="Q311" s="7">
        <f t="shared" si="54"/>
        <v>-0.9162777469582668</v>
      </c>
      <c r="R311" s="11">
        <f>IFERROR(VLOOKUP(I311, iterations_cuPDLP_new[[Instance]:[cuPDLP]], 2, FALSE), "")</f>
        <v>8845</v>
      </c>
      <c r="S311" s="11">
        <f>IFERROR(VLOOKUP(I311, iterations_gpu[[Instance]:[cuPDLP]], 2, FALSE), "")</f>
        <v>10553</v>
      </c>
      <c r="T311" s="11">
        <f>IFERROR(VLOOKUP(I311, iterations_gpu_matrix[[Instance]:[cuPDLP]], 2, FALSE), "")</f>
        <v>11923</v>
      </c>
      <c r="U311" s="7">
        <f t="shared" si="55"/>
        <v>-0.19310344827586207</v>
      </c>
      <c r="V311" s="7">
        <f t="shared" si="56"/>
        <v>-0.34799321650650084</v>
      </c>
      <c r="W311" s="5" t="b">
        <f t="shared" si="57"/>
        <v>1</v>
      </c>
      <c r="AF311">
        <f t="shared" si="48"/>
        <v>57.160577058792114</v>
      </c>
      <c r="AG311">
        <f t="shared" si="49"/>
        <v>53.759760856628418</v>
      </c>
      <c r="AH311">
        <f t="shared" si="58"/>
        <v>64.337419033050537</v>
      </c>
      <c r="AI311">
        <f t="shared" si="59"/>
        <v>93.855855941772461</v>
      </c>
    </row>
    <row r="312" spans="1:35" x14ac:dyDescent="0.45">
      <c r="A312" s="1" t="s">
        <v>312</v>
      </c>
      <c r="B312">
        <v>5.1172370910644531</v>
      </c>
      <c r="C312">
        <v>5.3050529956817627</v>
      </c>
      <c r="D312">
        <v>54.337419033050537</v>
      </c>
      <c r="E312">
        <f t="shared" si="50"/>
        <v>-9.6185072268651979</v>
      </c>
      <c r="I312" s="1" t="str">
        <v>thor50dday</v>
      </c>
      <c r="J312" s="5">
        <v>39.938589811325073</v>
      </c>
      <c r="K312" s="5">
        <v>41.436996936798096</v>
      </c>
      <c r="L312" s="5">
        <v>30.506999969482422</v>
      </c>
      <c r="M312" s="5">
        <f>IFERROR(VLOOKUP(I312, instances_gpu_matrix[[Instance]:[cuPDLP]], 2, FALSE), "")</f>
        <v>28.639315843582153</v>
      </c>
      <c r="N312" s="7">
        <f t="shared" si="51"/>
        <v>-3.7517777481670893E-2</v>
      </c>
      <c r="O312" s="7">
        <f t="shared" si="52"/>
        <v>0.23615229997850873</v>
      </c>
      <c r="P312" s="7">
        <f t="shared" si="53"/>
        <v>0.26377386816874504</v>
      </c>
      <c r="Q312" s="7">
        <f t="shared" si="54"/>
        <v>0.30884673213012137</v>
      </c>
      <c r="R312" s="11">
        <f>IFERROR(VLOOKUP(I312, iterations_cuPDLP_new[[Instance]:[cuPDLP]], 2, FALSE), "")</f>
        <v>14070</v>
      </c>
      <c r="S312" s="11">
        <f>IFERROR(VLOOKUP(I312, iterations_gpu[[Instance]:[cuPDLP]], 2, FALSE), "")</f>
        <v>9758</v>
      </c>
      <c r="T312" s="11">
        <f>IFERROR(VLOOKUP(I312, iterations_gpu_matrix[[Instance]:[cuPDLP]], 2, FALSE), "")</f>
        <v>9374</v>
      </c>
      <c r="U312" s="7">
        <f t="shared" si="55"/>
        <v>0.30646766169154227</v>
      </c>
      <c r="V312" s="7">
        <f t="shared" si="56"/>
        <v>0.33375977256574274</v>
      </c>
      <c r="W312" s="5" t="b">
        <f t="shared" si="57"/>
        <v>1</v>
      </c>
      <c r="AF312">
        <f t="shared" si="48"/>
        <v>49.938589811325073</v>
      </c>
      <c r="AG312">
        <f t="shared" si="49"/>
        <v>51.436996936798096</v>
      </c>
      <c r="AH312">
        <f t="shared" si="58"/>
        <v>40.506999969482422</v>
      </c>
      <c r="AI312">
        <f t="shared" si="59"/>
        <v>38.639315843582153</v>
      </c>
    </row>
    <row r="313" spans="1:35" x14ac:dyDescent="0.45">
      <c r="A313" s="1" t="s">
        <v>313</v>
      </c>
      <c r="B313">
        <v>121.53489398956299</v>
      </c>
      <c r="C313">
        <v>121.99550890922546</v>
      </c>
      <c r="D313">
        <v>30.506999969482422</v>
      </c>
      <c r="E313">
        <f t="shared" si="50"/>
        <v>0.74898567013929129</v>
      </c>
      <c r="I313" s="1" t="str">
        <v>tpl-tub-ss16</v>
      </c>
      <c r="J313" s="5">
        <v>218.55784106254578</v>
      </c>
      <c r="K313" s="5">
        <v>218.42968606948853</v>
      </c>
      <c r="L313" s="5">
        <v>226.57564187049866</v>
      </c>
      <c r="M313" s="5">
        <f>IFERROR(VLOOKUP(I313, instances_gpu_matrix[[Instance]:[cuPDLP]], 2, FALSE), "")</f>
        <v>336.41362500190735</v>
      </c>
      <c r="N313" s="7">
        <f t="shared" si="51"/>
        <v>5.8636648511080521E-4</v>
      </c>
      <c r="O313" s="7">
        <f t="shared" si="52"/>
        <v>-3.6685029322093214E-2</v>
      </c>
      <c r="P313" s="7">
        <f t="shared" si="53"/>
        <v>-3.7293263326939351E-2</v>
      </c>
      <c r="Q313" s="7">
        <f t="shared" si="54"/>
        <v>-0.54014608112784113</v>
      </c>
      <c r="R313" s="11">
        <f>IFERROR(VLOOKUP(I313, iterations_cuPDLP_new[[Instance]:[cuPDLP]], 2, FALSE), "")</f>
        <v>43008</v>
      </c>
      <c r="S313" s="11">
        <f>IFERROR(VLOOKUP(I313, iterations_gpu[[Instance]:[cuPDLP]], 2, FALSE), "")</f>
        <v>43156</v>
      </c>
      <c r="T313" s="11">
        <f>IFERROR(VLOOKUP(I313, iterations_gpu_matrix[[Instance]:[cuPDLP]], 2, FALSE), "")</f>
        <v>64252</v>
      </c>
      <c r="U313" s="7">
        <f t="shared" si="55"/>
        <v>-3.441220238095238E-3</v>
      </c>
      <c r="V313" s="7">
        <f t="shared" si="56"/>
        <v>-0.49395461309523808</v>
      </c>
      <c r="W313" s="5" t="b">
        <f t="shared" si="57"/>
        <v>1</v>
      </c>
      <c r="AF313">
        <f t="shared" si="48"/>
        <v>228.55784106254578</v>
      </c>
      <c r="AG313">
        <f t="shared" si="49"/>
        <v>228.42968606948853</v>
      </c>
      <c r="AH313">
        <f t="shared" si="58"/>
        <v>236.57564187049866</v>
      </c>
      <c r="AI313">
        <f t="shared" si="59"/>
        <v>346.41362500190735</v>
      </c>
    </row>
    <row r="314" spans="1:35" hidden="1" x14ac:dyDescent="0.45">
      <c r="A314" s="1" t="s">
        <v>314</v>
      </c>
      <c r="B314">
        <v>38.569800853729248</v>
      </c>
      <c r="C314">
        <v>38.226590156555176</v>
      </c>
      <c r="D314">
        <v>226.57564187049866</v>
      </c>
      <c r="E314">
        <f t="shared" si="50"/>
        <v>-4.8744312092705933</v>
      </c>
      <c r="I314" s="1" t="str">
        <v>tpl-tub-ws1617</v>
      </c>
      <c r="J314" s="5">
        <v>600.00115394592285</v>
      </c>
      <c r="K314" s="5">
        <v>600.20555710792542</v>
      </c>
      <c r="L314" s="5">
        <v>600.30742406845093</v>
      </c>
      <c r="M314" s="5">
        <f>IFERROR(VLOOKUP(I314, instances_gpu_matrix[[Instance]:[cuPDLP]], 2, FALSE), "")</f>
        <v>600.00325107574463</v>
      </c>
      <c r="N314" s="7">
        <f t="shared" si="51"/>
        <v>0</v>
      </c>
      <c r="O314" s="7">
        <f t="shared" si="52"/>
        <v>0</v>
      </c>
      <c r="P314" s="7">
        <f t="shared" si="53"/>
        <v>0</v>
      </c>
      <c r="Q314" s="7">
        <f t="shared" si="54"/>
        <v>0</v>
      </c>
      <c r="R314" s="11">
        <f>IFERROR(VLOOKUP(I314, iterations_cuPDLP_new[[Instance]:[cuPDLP]], 2, FALSE), "")</f>
        <v>117418</v>
      </c>
      <c r="S314" s="11">
        <f>IFERROR(VLOOKUP(I314, iterations_gpu[[Instance]:[cuPDLP]], 2, FALSE), "")</f>
        <v>115562</v>
      </c>
      <c r="T314" s="11">
        <f>IFERROR(VLOOKUP(I314, iterations_gpu_matrix[[Instance]:[cuPDLP]], 2, FALSE), "")</f>
        <v>114298</v>
      </c>
      <c r="U314" s="7" t="str">
        <f t="shared" si="55"/>
        <v/>
      </c>
      <c r="V314" s="7" t="str">
        <f t="shared" si="56"/>
        <v/>
      </c>
      <c r="W314" s="5" t="b">
        <f t="shared" si="57"/>
        <v>0</v>
      </c>
      <c r="AF314">
        <f t="shared" si="48"/>
        <v>1</v>
      </c>
      <c r="AG314">
        <f t="shared" si="49"/>
        <v>1</v>
      </c>
      <c r="AH314">
        <f t="shared" si="58"/>
        <v>1</v>
      </c>
      <c r="AI314">
        <f t="shared" si="59"/>
        <v>1</v>
      </c>
    </row>
    <row r="315" spans="1:35" hidden="1" x14ac:dyDescent="0.45">
      <c r="A315" s="1" t="s">
        <v>315</v>
      </c>
      <c r="B315">
        <v>600.00063300132751</v>
      </c>
      <c r="C315">
        <v>600.00216722488403</v>
      </c>
      <c r="D315">
        <v>600.30742406845093</v>
      </c>
      <c r="E315">
        <f t="shared" si="50"/>
        <v>-5.1131790576416664E-4</v>
      </c>
      <c r="I315" s="1" t="str">
        <v>triptim1</v>
      </c>
      <c r="J315" s="5">
        <v>600.55562496185303</v>
      </c>
      <c r="K315" s="5">
        <v>600.00655293464661</v>
      </c>
      <c r="L315" s="5">
        <v>600.00211501121521</v>
      </c>
      <c r="M315" s="5">
        <f>IFERROR(VLOOKUP(I315, instances_gpu_matrix[[Instance]:[cuPDLP]], 2, FALSE), "")</f>
        <v>600.0022931098938</v>
      </c>
      <c r="N315" s="7">
        <f t="shared" si="51"/>
        <v>0</v>
      </c>
      <c r="O315" s="7">
        <f t="shared" si="52"/>
        <v>0</v>
      </c>
      <c r="P315" s="7">
        <f t="shared" si="53"/>
        <v>0</v>
      </c>
      <c r="Q315" s="7">
        <f t="shared" si="54"/>
        <v>0</v>
      </c>
      <c r="R315" s="11">
        <f>IFERROR(VLOOKUP(I315, iterations_cuPDLP_new[[Instance]:[cuPDLP]], 2, FALSE), "")</f>
        <v>80780</v>
      </c>
      <c r="S315" s="11">
        <f>IFERROR(VLOOKUP(I315, iterations_gpu[[Instance]:[cuPDLP]], 2, FALSE), "")</f>
        <v>79652</v>
      </c>
      <c r="T315" s="11">
        <f>IFERROR(VLOOKUP(I315, iterations_gpu_matrix[[Instance]:[cuPDLP]], 2, FALSE), "")</f>
        <v>81866</v>
      </c>
      <c r="U315" s="7" t="str">
        <f t="shared" si="55"/>
        <v/>
      </c>
      <c r="V315" s="7" t="str">
        <f t="shared" si="56"/>
        <v/>
      </c>
      <c r="W315" s="5" t="b">
        <f t="shared" si="57"/>
        <v>0</v>
      </c>
      <c r="AF315">
        <f t="shared" si="48"/>
        <v>1</v>
      </c>
      <c r="AG315">
        <f t="shared" si="49"/>
        <v>1</v>
      </c>
      <c r="AH315">
        <f t="shared" si="58"/>
        <v>1</v>
      </c>
      <c r="AI315">
        <f t="shared" si="59"/>
        <v>1</v>
      </c>
    </row>
    <row r="316" spans="1:35" hidden="1" x14ac:dyDescent="0.45">
      <c r="A316" s="1" t="s">
        <v>316</v>
      </c>
      <c r="B316">
        <v>600.00426578521729</v>
      </c>
      <c r="C316">
        <v>600.00173711776733</v>
      </c>
      <c r="D316">
        <v>600.00211501121521</v>
      </c>
      <c r="E316">
        <f t="shared" si="50"/>
        <v>3.5845978515844501E-6</v>
      </c>
      <c r="I316" s="1" t="str">
        <v>triptim2</v>
      </c>
      <c r="J316" s="5">
        <v>600.0034031867981</v>
      </c>
      <c r="K316" s="5">
        <v>600.00548791885376</v>
      </c>
      <c r="L316" s="5">
        <v>600.00372910499573</v>
      </c>
      <c r="M316" s="5">
        <f>IFERROR(VLOOKUP(I316, instances_gpu_matrix[[Instance]:[cuPDLP]], 2, FALSE), "")</f>
        <v>600.00270485877991</v>
      </c>
      <c r="N316" s="7">
        <f t="shared" si="51"/>
        <v>0</v>
      </c>
      <c r="O316" s="7">
        <f t="shared" si="52"/>
        <v>0</v>
      </c>
      <c r="P316" s="7">
        <f t="shared" si="53"/>
        <v>0</v>
      </c>
      <c r="Q316" s="7">
        <f t="shared" si="54"/>
        <v>0</v>
      </c>
      <c r="R316" s="11">
        <f>IFERROR(VLOOKUP(I316, iterations_cuPDLP_new[[Instance]:[cuPDLP]], 2, FALSE), "")</f>
        <v>81097</v>
      </c>
      <c r="S316" s="11">
        <f>IFERROR(VLOOKUP(I316, iterations_gpu[[Instance]:[cuPDLP]], 2, FALSE), "")</f>
        <v>51441</v>
      </c>
      <c r="T316" s="11">
        <f>IFERROR(VLOOKUP(I316, iterations_gpu_matrix[[Instance]:[cuPDLP]], 2, FALSE), "")</f>
        <v>75073</v>
      </c>
      <c r="U316" s="7" t="str">
        <f t="shared" si="55"/>
        <v/>
      </c>
      <c r="V316" s="7" t="str">
        <f t="shared" si="56"/>
        <v/>
      </c>
      <c r="W316" s="5" t="b">
        <f t="shared" si="57"/>
        <v>0</v>
      </c>
      <c r="AF316">
        <f t="shared" si="48"/>
        <v>1</v>
      </c>
      <c r="AG316">
        <f t="shared" si="49"/>
        <v>1</v>
      </c>
      <c r="AH316">
        <f t="shared" si="58"/>
        <v>1</v>
      </c>
      <c r="AI316">
        <f t="shared" si="59"/>
        <v>1</v>
      </c>
    </row>
    <row r="317" spans="1:35" hidden="1" x14ac:dyDescent="0.45">
      <c r="A317" s="1" t="s">
        <v>317</v>
      </c>
      <c r="B317">
        <v>600.00098609924316</v>
      </c>
      <c r="C317">
        <v>600.00018811225891</v>
      </c>
      <c r="D317">
        <v>600.00372910499573</v>
      </c>
      <c r="E317">
        <f t="shared" si="50"/>
        <v>-4.5716687407406519E-6</v>
      </c>
      <c r="I317" s="1" t="str">
        <v>triptim4</v>
      </c>
      <c r="J317" s="5">
        <v>600.00722098350525</v>
      </c>
      <c r="K317" s="5">
        <v>600.0014820098877</v>
      </c>
      <c r="L317" s="5">
        <v>600.00513505935669</v>
      </c>
      <c r="M317" s="5">
        <f>IFERROR(VLOOKUP(I317, instances_gpu_matrix[[Instance]:[cuPDLP]], 2, FALSE), "")</f>
        <v>600.00283598899841</v>
      </c>
      <c r="N317" s="7">
        <f t="shared" si="51"/>
        <v>0</v>
      </c>
      <c r="O317" s="7">
        <f t="shared" si="52"/>
        <v>0</v>
      </c>
      <c r="P317" s="7">
        <f t="shared" si="53"/>
        <v>0</v>
      </c>
      <c r="Q317" s="7">
        <f t="shared" si="54"/>
        <v>0</v>
      </c>
      <c r="R317" s="11">
        <f>IFERROR(VLOOKUP(I317, iterations_cuPDLP_new[[Instance]:[cuPDLP]], 2, FALSE), "")</f>
        <v>80448</v>
      </c>
      <c r="S317" s="11">
        <f>IFERROR(VLOOKUP(I317, iterations_gpu[[Instance]:[cuPDLP]], 2, FALSE), "")</f>
        <v>79195</v>
      </c>
      <c r="T317" s="11">
        <f>IFERROR(VLOOKUP(I317, iterations_gpu_matrix[[Instance]:[cuPDLP]], 2, FALSE), "")</f>
        <v>59569</v>
      </c>
      <c r="U317" s="7" t="str">
        <f t="shared" si="55"/>
        <v/>
      </c>
      <c r="V317" s="7" t="str">
        <f t="shared" si="56"/>
        <v/>
      </c>
      <c r="W317" s="5" t="b">
        <f t="shared" si="57"/>
        <v>0</v>
      </c>
      <c r="AF317">
        <f t="shared" si="48"/>
        <v>1</v>
      </c>
      <c r="AG317">
        <f t="shared" si="49"/>
        <v>1</v>
      </c>
      <c r="AH317">
        <f t="shared" si="58"/>
        <v>1</v>
      </c>
      <c r="AI317">
        <f t="shared" si="59"/>
        <v>1</v>
      </c>
    </row>
    <row r="318" spans="1:35" hidden="1" x14ac:dyDescent="0.45">
      <c r="A318" s="1" t="s">
        <v>318</v>
      </c>
      <c r="B318">
        <v>600.0056779384613</v>
      </c>
      <c r="C318">
        <v>600.00443291664124</v>
      </c>
      <c r="D318">
        <v>600.00513505935669</v>
      </c>
      <c r="E318">
        <f t="shared" si="50"/>
        <v>9.0478994545437849E-7</v>
      </c>
      <c r="I318" s="1" t="str">
        <v>triptim7</v>
      </c>
      <c r="J318" s="5">
        <v>600.00101900100708</v>
      </c>
      <c r="K318" s="5">
        <v>600.00404715538025</v>
      </c>
      <c r="L318" s="5">
        <v>600.00279402732849</v>
      </c>
      <c r="M318" s="5">
        <f>IFERROR(VLOOKUP(I318, instances_gpu_matrix[[Instance]:[cuPDLP]], 2, FALSE), "")</f>
        <v>600.00233793258667</v>
      </c>
      <c r="N318" s="7">
        <f t="shared" si="51"/>
        <v>0</v>
      </c>
      <c r="O318" s="7">
        <f t="shared" si="52"/>
        <v>0</v>
      </c>
      <c r="P318" s="7">
        <f t="shared" si="53"/>
        <v>0</v>
      </c>
      <c r="Q318" s="7">
        <f t="shared" si="54"/>
        <v>0</v>
      </c>
      <c r="R318" s="11">
        <f>IFERROR(VLOOKUP(I318, iterations_cuPDLP_new[[Instance]:[cuPDLP]], 2, FALSE), "")</f>
        <v>80580</v>
      </c>
      <c r="S318" s="11">
        <f>IFERROR(VLOOKUP(I318, iterations_gpu[[Instance]:[cuPDLP]], 2, FALSE), "")</f>
        <v>79409</v>
      </c>
      <c r="T318" s="11">
        <f>IFERROR(VLOOKUP(I318, iterations_gpu_matrix[[Instance]:[cuPDLP]], 2, FALSE), "")</f>
        <v>81812</v>
      </c>
      <c r="U318" s="7" t="str">
        <f t="shared" si="55"/>
        <v/>
      </c>
      <c r="V318" s="7" t="str">
        <f t="shared" si="56"/>
        <v/>
      </c>
      <c r="W318" s="5" t="b">
        <f t="shared" si="57"/>
        <v>0</v>
      </c>
      <c r="AF318">
        <f t="shared" si="48"/>
        <v>1</v>
      </c>
      <c r="AG318">
        <f t="shared" si="49"/>
        <v>1</v>
      </c>
      <c r="AH318">
        <f t="shared" si="58"/>
        <v>1</v>
      </c>
      <c r="AI318">
        <f t="shared" si="59"/>
        <v>1</v>
      </c>
    </row>
    <row r="319" spans="1:35" hidden="1" x14ac:dyDescent="0.45">
      <c r="A319" s="1" t="s">
        <v>319</v>
      </c>
      <c r="B319">
        <v>600.0027289390564</v>
      </c>
      <c r="C319">
        <v>600.00384306907654</v>
      </c>
      <c r="D319">
        <v>600.00279402732849</v>
      </c>
      <c r="E319">
        <f t="shared" si="50"/>
        <v>-1.0847996009921101E-7</v>
      </c>
      <c r="I319" s="1" t="str">
        <v>triptim8</v>
      </c>
      <c r="J319" s="5">
        <v>600.00846695899963</v>
      </c>
      <c r="K319" s="5">
        <v>600.0035228729248</v>
      </c>
      <c r="L319" s="5">
        <v>600.00433993339539</v>
      </c>
      <c r="M319" s="5">
        <f>IFERROR(VLOOKUP(I319, instances_gpu_matrix[[Instance]:[cuPDLP]], 2, FALSE), "")</f>
        <v>600.00644397735596</v>
      </c>
      <c r="N319" s="7">
        <f t="shared" si="51"/>
        <v>0</v>
      </c>
      <c r="O319" s="7">
        <f t="shared" si="52"/>
        <v>0</v>
      </c>
      <c r="P319" s="7">
        <f t="shared" si="53"/>
        <v>0</v>
      </c>
      <c r="Q319" s="7">
        <f t="shared" si="54"/>
        <v>0</v>
      </c>
      <c r="R319" s="11">
        <f>IFERROR(VLOOKUP(I319, iterations_cuPDLP_new[[Instance]:[cuPDLP]], 2, FALSE), "")</f>
        <v>80095</v>
      </c>
      <c r="S319" s="11">
        <f>IFERROR(VLOOKUP(I319, iterations_gpu[[Instance]:[cuPDLP]], 2, FALSE), "")</f>
        <v>79566</v>
      </c>
      <c r="T319" s="11">
        <f>IFERROR(VLOOKUP(I319, iterations_gpu_matrix[[Instance]:[cuPDLP]], 2, FALSE), "")</f>
        <v>81569</v>
      </c>
      <c r="U319" s="7" t="str">
        <f t="shared" si="55"/>
        <v/>
      </c>
      <c r="V319" s="7" t="str">
        <f t="shared" si="56"/>
        <v/>
      </c>
      <c r="W319" s="5" t="b">
        <f t="shared" si="57"/>
        <v>0</v>
      </c>
      <c r="AF319">
        <f t="shared" si="48"/>
        <v>1</v>
      </c>
      <c r="AG319">
        <f t="shared" si="49"/>
        <v>1</v>
      </c>
      <c r="AH319">
        <f t="shared" si="58"/>
        <v>1</v>
      </c>
      <c r="AI319">
        <f t="shared" si="59"/>
        <v>1</v>
      </c>
    </row>
    <row r="320" spans="1:35" x14ac:dyDescent="0.45">
      <c r="A320" s="1" t="s">
        <v>320</v>
      </c>
      <c r="B320">
        <v>600.00521802902222</v>
      </c>
      <c r="C320">
        <v>600.00603222846985</v>
      </c>
      <c r="D320">
        <v>600.00433993339539</v>
      </c>
      <c r="E320">
        <f t="shared" si="50"/>
        <v>1.4634799839167086E-6</v>
      </c>
      <c r="I320" s="1" t="str">
        <v>uccase12</v>
      </c>
      <c r="J320" s="5">
        <v>452.19536685943604</v>
      </c>
      <c r="K320" s="5">
        <v>458.18262481689453</v>
      </c>
      <c r="L320" s="5">
        <v>552.15382981300354</v>
      </c>
      <c r="M320" s="5">
        <f>IFERROR(VLOOKUP(I320, instances_gpu_matrix[[Instance]:[cuPDLP]], 2, FALSE), "")</f>
        <v>387.23610186576843</v>
      </c>
      <c r="N320" s="7">
        <f t="shared" si="51"/>
        <v>-1.3240423047765596E-2</v>
      </c>
      <c r="O320" s="7">
        <f t="shared" si="52"/>
        <v>-0.22105149738219096</v>
      </c>
      <c r="P320" s="7">
        <f t="shared" si="53"/>
        <v>-0.20509552284673196</v>
      </c>
      <c r="Q320" s="7">
        <f t="shared" si="54"/>
        <v>0.15484332907534143</v>
      </c>
      <c r="R320" s="11">
        <f>IFERROR(VLOOKUP(I320, iterations_cuPDLP_new[[Instance]:[cuPDLP]], 2, FALSE), "")</f>
        <v>71459</v>
      </c>
      <c r="S320" s="11">
        <f>IFERROR(VLOOKUP(I320, iterations_gpu[[Instance]:[cuPDLP]], 2, FALSE), "")</f>
        <v>85083</v>
      </c>
      <c r="T320" s="11">
        <f>IFERROR(VLOOKUP(I320, iterations_gpu_matrix[[Instance]:[cuPDLP]], 2, FALSE), "")</f>
        <v>61095</v>
      </c>
      <c r="U320" s="7">
        <f t="shared" si="55"/>
        <v>-0.19065478106326705</v>
      </c>
      <c r="V320" s="7">
        <f t="shared" si="56"/>
        <v>0.14503421542422928</v>
      </c>
      <c r="W320" s="5" t="b">
        <f t="shared" si="57"/>
        <v>1</v>
      </c>
      <c r="AF320">
        <f t="shared" si="48"/>
        <v>462.19536685943604</v>
      </c>
      <c r="AG320">
        <f t="shared" si="49"/>
        <v>468.18262481689453</v>
      </c>
      <c r="AH320">
        <f t="shared" si="58"/>
        <v>562.15382981300354</v>
      </c>
      <c r="AI320">
        <f t="shared" si="59"/>
        <v>397.23610186576843</v>
      </c>
    </row>
    <row r="321" spans="1:35" x14ac:dyDescent="0.45">
      <c r="A321" s="1" t="s">
        <v>321</v>
      </c>
      <c r="B321">
        <v>600.00500392913818</v>
      </c>
      <c r="C321">
        <v>600.00197911262512</v>
      </c>
      <c r="D321">
        <v>552.15382981300354</v>
      </c>
      <c r="E321">
        <f t="shared" si="50"/>
        <v>7.9751291743870134E-2</v>
      </c>
      <c r="I321" s="1" t="str">
        <v>uccase7</v>
      </c>
      <c r="J321" s="5">
        <v>167.48391580581665</v>
      </c>
      <c r="K321" s="5">
        <v>169.02877187728882</v>
      </c>
      <c r="L321" s="5">
        <v>189.06957101821899</v>
      </c>
      <c r="M321" s="5">
        <f>IFERROR(VLOOKUP(I321, instances_gpu_matrix[[Instance]:[cuPDLP]], 2, FALSE), "")</f>
        <v>141.82401394844055</v>
      </c>
      <c r="N321" s="7">
        <f t="shared" si="51"/>
        <v>-9.2239070482642467E-3</v>
      </c>
      <c r="O321" s="7">
        <f t="shared" si="52"/>
        <v>-0.12888195925290566</v>
      </c>
      <c r="P321" s="7">
        <f t="shared" si="53"/>
        <v>-0.11856442496949192</v>
      </c>
      <c r="Q321" s="7">
        <f t="shared" si="54"/>
        <v>0.1609474980306804</v>
      </c>
      <c r="R321" s="11">
        <f>IFERROR(VLOOKUP(I321, iterations_cuPDLP_new[[Instance]:[cuPDLP]], 2, FALSE), "")</f>
        <v>22930</v>
      </c>
      <c r="S321" s="11">
        <f>IFERROR(VLOOKUP(I321, iterations_gpu[[Instance]:[cuPDLP]], 2, FALSE), "")</f>
        <v>24987</v>
      </c>
      <c r="T321" s="11">
        <f>IFERROR(VLOOKUP(I321, iterations_gpu_matrix[[Instance]:[cuPDLP]], 2, FALSE), "")</f>
        <v>19350</v>
      </c>
      <c r="U321" s="7">
        <f t="shared" si="55"/>
        <v>-8.9707806367204532E-2</v>
      </c>
      <c r="V321" s="7">
        <f t="shared" si="56"/>
        <v>0.15612734409071086</v>
      </c>
      <c r="W321" s="5" t="b">
        <f t="shared" si="57"/>
        <v>1</v>
      </c>
      <c r="AF321">
        <f t="shared" si="48"/>
        <v>177.48391580581665</v>
      </c>
      <c r="AG321">
        <f t="shared" si="49"/>
        <v>179.02877187728882</v>
      </c>
      <c r="AH321">
        <f t="shared" si="58"/>
        <v>199.06957101821899</v>
      </c>
      <c r="AI321">
        <f t="shared" si="59"/>
        <v>151.82401394844055</v>
      </c>
    </row>
    <row r="322" spans="1:35" x14ac:dyDescent="0.45">
      <c r="A322" s="1" t="s">
        <v>322</v>
      </c>
      <c r="B322">
        <v>600.00498795509338</v>
      </c>
      <c r="C322">
        <v>600.00051188468933</v>
      </c>
      <c r="D322">
        <v>189.06957101821899</v>
      </c>
      <c r="E322">
        <f t="shared" si="50"/>
        <v>0.68488666792155128</v>
      </c>
      <c r="I322" s="1" t="str">
        <v>uccase8</v>
      </c>
      <c r="J322" s="5">
        <v>81.134474039077759</v>
      </c>
      <c r="K322" s="5">
        <v>85.612778902053833</v>
      </c>
      <c r="L322" s="5">
        <v>71.655341863632202</v>
      </c>
      <c r="M322" s="5">
        <f>IFERROR(VLOOKUP(I322, instances_gpu_matrix[[Instance]:[cuPDLP]], 2, FALSE), "")</f>
        <v>179.98159408569336</v>
      </c>
      <c r="N322" s="7">
        <f t="shared" si="51"/>
        <v>-5.519607929940034E-2</v>
      </c>
      <c r="O322" s="7">
        <f t="shared" si="52"/>
        <v>0.11683236118447024</v>
      </c>
      <c r="P322" s="7">
        <f t="shared" si="53"/>
        <v>0.16302983289900891</v>
      </c>
      <c r="Q322" s="7">
        <f t="shared" si="54"/>
        <v>-1.1022748752450042</v>
      </c>
      <c r="R322" s="11">
        <f>IFERROR(VLOOKUP(I322, iterations_cuPDLP_new[[Instance]:[cuPDLP]], 2, FALSE), "")</f>
        <v>25615</v>
      </c>
      <c r="S322" s="11">
        <f>IFERROR(VLOOKUP(I322, iterations_gpu[[Instance]:[cuPDLP]], 2, FALSE), "")</f>
        <v>21357</v>
      </c>
      <c r="T322" s="11">
        <f>IFERROR(VLOOKUP(I322, iterations_gpu_matrix[[Instance]:[cuPDLP]], 2, FALSE), "")</f>
        <v>44675</v>
      </c>
      <c r="U322" s="7">
        <f t="shared" si="55"/>
        <v>0.16623072418504783</v>
      </c>
      <c r="V322" s="7">
        <f t="shared" si="56"/>
        <v>-0.74409525668553578</v>
      </c>
      <c r="W322" s="5" t="b">
        <f t="shared" si="57"/>
        <v>1</v>
      </c>
      <c r="AF322">
        <f t="shared" si="48"/>
        <v>91.134474039077759</v>
      </c>
      <c r="AG322">
        <f t="shared" si="49"/>
        <v>95.612778902053833</v>
      </c>
      <c r="AH322">
        <f t="shared" si="58"/>
        <v>81.655341863632202</v>
      </c>
      <c r="AI322">
        <f t="shared" si="59"/>
        <v>189.98159408569336</v>
      </c>
    </row>
    <row r="323" spans="1:35" x14ac:dyDescent="0.45">
      <c r="A323" s="1" t="s">
        <v>323</v>
      </c>
      <c r="B323">
        <v>11.061316013336182</v>
      </c>
      <c r="C323">
        <v>11.275972127914429</v>
      </c>
      <c r="D323">
        <v>71.655341863632202</v>
      </c>
      <c r="E323">
        <f t="shared" si="50"/>
        <v>-5.4780123610283127</v>
      </c>
      <c r="I323" s="1" t="str">
        <v>uccase9</v>
      </c>
      <c r="J323" s="5">
        <v>217.80054998397827</v>
      </c>
      <c r="K323" s="5">
        <v>219.26387310028076</v>
      </c>
      <c r="L323" s="5">
        <v>133.26070594787598</v>
      </c>
      <c r="M323" s="5">
        <f>IFERROR(VLOOKUP(I323, instances_gpu_matrix[[Instance]:[cuPDLP]], 2, FALSE), "")</f>
        <v>182.40632295608521</v>
      </c>
      <c r="N323" s="7">
        <f t="shared" si="51"/>
        <v>-6.7186382973327408E-3</v>
      </c>
      <c r="O323" s="7">
        <f t="shared" si="52"/>
        <v>0.38815257373005335</v>
      </c>
      <c r="P323" s="7">
        <f t="shared" si="53"/>
        <v>0.3922359207486546</v>
      </c>
      <c r="Q323" s="7">
        <f t="shared" si="54"/>
        <v>0.16809677592139716</v>
      </c>
      <c r="R323" s="11">
        <f>IFERROR(VLOOKUP(I323, iterations_cuPDLP_new[[Instance]:[cuPDLP]], 2, FALSE), "")</f>
        <v>29296</v>
      </c>
      <c r="S323" s="11">
        <f>IFERROR(VLOOKUP(I323, iterations_gpu[[Instance]:[cuPDLP]], 2, FALSE), "")</f>
        <v>17579</v>
      </c>
      <c r="T323" s="11">
        <f>IFERROR(VLOOKUP(I323, iterations_gpu_matrix[[Instance]:[cuPDLP]], 2, FALSE), "")</f>
        <v>24732</v>
      </c>
      <c r="U323" s="7">
        <f t="shared" si="55"/>
        <v>0.39995221190606228</v>
      </c>
      <c r="V323" s="7">
        <f t="shared" si="56"/>
        <v>0.15578918623702895</v>
      </c>
      <c r="W323" s="5" t="b">
        <f t="shared" si="57"/>
        <v>1</v>
      </c>
      <c r="AF323">
        <f t="shared" ref="AF323:AF332" si="60">IF(AND(J323&lt;600, K323&lt;600),J323,-9)+$AE$2</f>
        <v>227.80054998397827</v>
      </c>
      <c r="AG323">
        <f t="shared" ref="AG323:AG332" si="61">IF(AND(J323&lt;600, K323&lt;600),K323,-9)+$AE$2</f>
        <v>229.26387310028076</v>
      </c>
      <c r="AH323">
        <f t="shared" si="58"/>
        <v>143.26070594787598</v>
      </c>
      <c r="AI323">
        <f t="shared" si="59"/>
        <v>192.40632295608521</v>
      </c>
    </row>
    <row r="324" spans="1:35" hidden="1" x14ac:dyDescent="0.45">
      <c r="A324" s="1" t="s">
        <v>324</v>
      </c>
      <c r="B324">
        <v>600.00471997261047</v>
      </c>
      <c r="C324">
        <v>600.00057482719421</v>
      </c>
      <c r="D324">
        <v>133.26070594787598</v>
      </c>
      <c r="E324">
        <f t="shared" ref="E324:E381" si="62">(B324-D324)/B324</f>
        <v>0.77790057059224604</v>
      </c>
      <c r="I324" s="1" t="str">
        <v>unitcal_7</v>
      </c>
      <c r="J324" s="5">
        <v>600.00168991088867</v>
      </c>
      <c r="K324" s="5">
        <v>600.00122690200806</v>
      </c>
      <c r="L324" s="5">
        <v>600.00500893592834</v>
      </c>
      <c r="M324" s="5">
        <f>IFERROR(VLOOKUP(I324, instances_gpu_matrix[[Instance]:[cuPDLP]], 2, FALSE), "")</f>
        <v>600.001620054245</v>
      </c>
      <c r="N324" s="7">
        <f t="shared" ref="N324:N332" si="63">IF(AND($J324&lt;600, K324&lt;600),($J324-K324)/$J324, 0)</f>
        <v>0</v>
      </c>
      <c r="O324" s="7">
        <f t="shared" ref="O324:O332" si="64">IF(AND($J324&lt;600, L324&lt;600),($J324-L324)/$J324, 0)</f>
        <v>0</v>
      </c>
      <c r="P324" s="7">
        <f t="shared" ref="P324:P332" si="65">IF(NOT(AND($K324&gt;=600, L324&gt;=600)),($K324-L324)/$K324, 0)</f>
        <v>0</v>
      </c>
      <c r="Q324" s="7">
        <f t="shared" ref="Q324:Q332" si="66">IF(ISNUMBER(M324), IF(OR($K324&lt;600, M324&lt;600),($K324-M324)/$K324, 0), "")</f>
        <v>0</v>
      </c>
      <c r="R324" s="11">
        <f>IFERROR(VLOOKUP(I324, iterations_cuPDLP_new[[Instance]:[cuPDLP]], 2, FALSE), "")</f>
        <v>80625</v>
      </c>
      <c r="S324" s="11">
        <f>IFERROR(VLOOKUP(I324, iterations_gpu[[Instance]:[cuPDLP]], 2, FALSE), "")</f>
        <v>81051</v>
      </c>
      <c r="T324" s="11">
        <f>IFERROR(VLOOKUP(I324, iterations_gpu_matrix[[Instance]:[cuPDLP]], 2, FALSE), "")</f>
        <v>81242</v>
      </c>
      <c r="U324" s="7" t="str">
        <f t="shared" ref="U324:U331" si="67">IF(AND(K324&gt;5,OR(K324&lt;=600,L324&lt;=600)),($R324-S324)/$R324,"")</f>
        <v/>
      </c>
      <c r="V324" s="7" t="str">
        <f t="shared" ref="V324:V331" si="68">IF(AND(L324&gt;5,OR(L324&lt;=600,M324&lt;=600)),($R324-T324)/$R324,"")</f>
        <v/>
      </c>
      <c r="W324" s="5" t="b">
        <f t="shared" ref="W324:W332" si="69">AND(K324&lt;=600)</f>
        <v>0</v>
      </c>
      <c r="AF324">
        <f t="shared" si="60"/>
        <v>1</v>
      </c>
      <c r="AG324">
        <f t="shared" si="61"/>
        <v>1</v>
      </c>
      <c r="AH324">
        <f t="shared" ref="AH324:AH332" si="70">IF(AND(J324&lt;600, K324&lt;600),L324,-9)+$AE$2</f>
        <v>1</v>
      </c>
      <c r="AI324">
        <f t="shared" ref="AI324:AI332" si="71">IF(AND(K324&lt;600, L324&lt;600),M324,-9)+$AE$2</f>
        <v>1</v>
      </c>
    </row>
    <row r="325" spans="1:35" x14ac:dyDescent="0.45">
      <c r="A325" s="1" t="s">
        <v>325</v>
      </c>
      <c r="B325">
        <v>0.18601202964782715</v>
      </c>
      <c r="C325">
        <v>0.1886439323425293</v>
      </c>
      <c r="D325">
        <v>600.00500893592834</v>
      </c>
      <c r="E325">
        <f t="shared" si="62"/>
        <v>-3224.6247623979257</v>
      </c>
      <c r="I325" s="1" t="str">
        <v>usafa</v>
      </c>
      <c r="J325" s="5">
        <v>52.823665857315063</v>
      </c>
      <c r="K325" s="5">
        <v>52.172922849655151</v>
      </c>
      <c r="L325" s="5">
        <v>79.148194074630737</v>
      </c>
      <c r="M325" s="5">
        <f>IFERROR(VLOOKUP(I325, instances_gpu_matrix[[Instance]:[cuPDLP]], 2, FALSE), "")</f>
        <v>80.134788036346436</v>
      </c>
      <c r="N325" s="7">
        <f t="shared" si="63"/>
        <v>1.231915652006565E-2</v>
      </c>
      <c r="O325" s="7">
        <f t="shared" si="64"/>
        <v>-0.49834724247314299</v>
      </c>
      <c r="P325" s="7">
        <f t="shared" si="65"/>
        <v>-0.51703584448793993</v>
      </c>
      <c r="Q325" s="7">
        <f t="shared" si="66"/>
        <v>-0.535945920976442</v>
      </c>
      <c r="R325" s="11">
        <f>IFERROR(VLOOKUP(I325, iterations_cuPDLP_new[[Instance]:[cuPDLP]], 2, FALSE), "")</f>
        <v>8973</v>
      </c>
      <c r="S325" s="11">
        <f>IFERROR(VLOOKUP(I325, iterations_gpu[[Instance]:[cuPDLP]], 2, FALSE), "")</f>
        <v>13056</v>
      </c>
      <c r="T325" s="11">
        <f>IFERROR(VLOOKUP(I325, iterations_gpu_matrix[[Instance]:[cuPDLP]], 2, FALSE), "")</f>
        <v>11941</v>
      </c>
      <c r="U325" s="7">
        <f t="shared" si="67"/>
        <v>-0.45503176195252426</v>
      </c>
      <c r="V325" s="7">
        <f t="shared" si="68"/>
        <v>-0.3307700880419035</v>
      </c>
      <c r="W325" s="5" t="b">
        <f t="shared" si="69"/>
        <v>1</v>
      </c>
      <c r="AF325">
        <f t="shared" si="60"/>
        <v>62.823665857315063</v>
      </c>
      <c r="AG325">
        <f t="shared" si="61"/>
        <v>62.172922849655151</v>
      </c>
      <c r="AH325">
        <f t="shared" si="70"/>
        <v>89.148194074630737</v>
      </c>
      <c r="AI325">
        <f t="shared" si="71"/>
        <v>90.134788036346436</v>
      </c>
    </row>
    <row r="326" spans="1:35" x14ac:dyDescent="0.45">
      <c r="A326" s="1" t="s">
        <v>326</v>
      </c>
      <c r="B326">
        <v>0.12494707107543945</v>
      </c>
      <c r="C326">
        <v>0.1237640380859375</v>
      </c>
      <c r="D326">
        <v>79.148194074630737</v>
      </c>
      <c r="E326">
        <f t="shared" si="62"/>
        <v>-632.45377681437071</v>
      </c>
      <c r="I326" s="1" t="str">
        <v>v150d30-2hopcds</v>
      </c>
      <c r="J326" s="5">
        <v>13.267369985580444</v>
      </c>
      <c r="K326" s="5">
        <v>10.674376010894775</v>
      </c>
      <c r="L326" s="5">
        <v>11.722734928131104</v>
      </c>
      <c r="M326" s="5">
        <f>IFERROR(VLOOKUP(I326, instances_gpu_matrix[[Instance]:[cuPDLP]], 2, FALSE), "")</f>
        <v>12.065285921096802</v>
      </c>
      <c r="N326" s="7">
        <f t="shared" si="63"/>
        <v>0.19544144600654445</v>
      </c>
      <c r="O326" s="7">
        <f t="shared" si="64"/>
        <v>0.11642360611998591</v>
      </c>
      <c r="P326" s="7">
        <f t="shared" si="65"/>
        <v>-9.8212665186829015E-2</v>
      </c>
      <c r="Q326" s="7">
        <f t="shared" si="66"/>
        <v>-0.13030362700193412</v>
      </c>
      <c r="R326" s="11">
        <f>IFERROR(VLOOKUP(I326, iterations_cuPDLP_new[[Instance]:[cuPDLP]], 2, FALSE), "")</f>
        <v>4205</v>
      </c>
      <c r="S326" s="11">
        <f>IFERROR(VLOOKUP(I326, iterations_gpu[[Instance]:[cuPDLP]], 2, FALSE), "")</f>
        <v>4360</v>
      </c>
      <c r="T326" s="11">
        <f>IFERROR(VLOOKUP(I326, iterations_gpu_matrix[[Instance]:[cuPDLP]], 2, FALSE), "")</f>
        <v>4532</v>
      </c>
      <c r="U326" s="7">
        <f t="shared" si="67"/>
        <v>-3.6860879904875146E-2</v>
      </c>
      <c r="V326" s="7">
        <f t="shared" si="68"/>
        <v>-7.7764565992865631E-2</v>
      </c>
      <c r="W326" s="5" t="b">
        <f t="shared" si="69"/>
        <v>1</v>
      </c>
      <c r="AF326">
        <f t="shared" si="60"/>
        <v>23.267369985580444</v>
      </c>
      <c r="AG326">
        <f t="shared" si="61"/>
        <v>20.674376010894775</v>
      </c>
      <c r="AH326">
        <f t="shared" si="70"/>
        <v>21.722734928131104</v>
      </c>
      <c r="AI326">
        <f t="shared" si="71"/>
        <v>22.065285921096802</v>
      </c>
    </row>
    <row r="327" spans="1:35" x14ac:dyDescent="0.45">
      <c r="A327" s="1" t="s">
        <v>327</v>
      </c>
      <c r="B327">
        <v>0.19555115699768066</v>
      </c>
      <c r="C327">
        <v>0.19486689567565918</v>
      </c>
      <c r="D327">
        <v>11.722734928131104</v>
      </c>
      <c r="E327">
        <f t="shared" si="62"/>
        <v>-58.947151978600367</v>
      </c>
      <c r="I327" s="1" t="str">
        <v>van</v>
      </c>
      <c r="J327" s="5">
        <v>252.81106495857239</v>
      </c>
      <c r="K327" s="5">
        <v>254.21056890487671</v>
      </c>
      <c r="L327" s="5">
        <v>390.27892303466797</v>
      </c>
      <c r="M327" s="5">
        <f>IFERROR(VLOOKUP(I327, instances_gpu_matrix[[Instance]:[cuPDLP]], 2, FALSE), "")</f>
        <v>464.17401599884033</v>
      </c>
      <c r="N327" s="7">
        <f t="shared" si="63"/>
        <v>-5.5357701472981613E-3</v>
      </c>
      <c r="O327" s="7">
        <f t="shared" si="64"/>
        <v>-0.54375728411500557</v>
      </c>
      <c r="P327" s="7">
        <f t="shared" si="65"/>
        <v>-0.53525844623992325</v>
      </c>
      <c r="Q327" s="7">
        <f t="shared" si="66"/>
        <v>-0.82594302824809007</v>
      </c>
      <c r="R327" s="11">
        <f>IFERROR(VLOOKUP(I327, iterations_cuPDLP_new[[Instance]:[cuPDLP]], 2, FALSE), "")</f>
        <v>34409</v>
      </c>
      <c r="S327" s="11">
        <f>IFERROR(VLOOKUP(I327, iterations_gpu[[Instance]:[cuPDLP]], 2, FALSE), "")</f>
        <v>51900</v>
      </c>
      <c r="T327" s="11">
        <f>IFERROR(VLOOKUP(I327, iterations_gpu_matrix[[Instance]:[cuPDLP]], 2, FALSE), "")</f>
        <v>63232</v>
      </c>
      <c r="U327" s="7">
        <f t="shared" si="67"/>
        <v>-0.50832630997704087</v>
      </c>
      <c r="V327" s="7">
        <f t="shared" si="68"/>
        <v>-0.83765875207067919</v>
      </c>
      <c r="W327" s="5" t="b">
        <f t="shared" si="69"/>
        <v>1</v>
      </c>
      <c r="AF327">
        <f t="shared" si="60"/>
        <v>262.81106495857239</v>
      </c>
      <c r="AG327">
        <f t="shared" si="61"/>
        <v>264.21056890487671</v>
      </c>
      <c r="AH327">
        <f t="shared" si="70"/>
        <v>400.27892303466797</v>
      </c>
      <c r="AI327">
        <f t="shared" si="71"/>
        <v>474.17401599884033</v>
      </c>
    </row>
    <row r="328" spans="1:35" x14ac:dyDescent="0.45">
      <c r="A328" s="1" t="s">
        <v>328</v>
      </c>
      <c r="B328">
        <v>438.62057995796204</v>
      </c>
      <c r="C328">
        <v>440.59616708755493</v>
      </c>
      <c r="D328">
        <v>390.27892303466797</v>
      </c>
      <c r="E328">
        <f t="shared" si="62"/>
        <v>0.11021292463734191</v>
      </c>
      <c r="I328" s="1" t="str">
        <v>vpphard</v>
      </c>
      <c r="J328" s="5">
        <v>8.8822281360626221</v>
      </c>
      <c r="K328" s="5">
        <v>8.6084058284759521</v>
      </c>
      <c r="L328" s="5">
        <v>11.706534862518311</v>
      </c>
      <c r="M328" s="5">
        <f>IFERROR(VLOOKUP(I328, instances_gpu_matrix[[Instance]:[cuPDLP]], 2, FALSE), "")</f>
        <v>10.599744081497192</v>
      </c>
      <c r="N328" s="7">
        <f t="shared" si="63"/>
        <v>3.0828110175973464E-2</v>
      </c>
      <c r="O328" s="7">
        <f t="shared" si="64"/>
        <v>-0.31797277475780616</v>
      </c>
      <c r="P328" s="7">
        <f t="shared" si="65"/>
        <v>-0.35989579206337868</v>
      </c>
      <c r="Q328" s="7">
        <f t="shared" si="66"/>
        <v>-0.23132485766807656</v>
      </c>
      <c r="R328" s="11">
        <f>IFERROR(VLOOKUP(I328, iterations_cuPDLP_new[[Instance]:[cuPDLP]], 2, FALSE), "")</f>
        <v>1516</v>
      </c>
      <c r="S328" s="11">
        <f>IFERROR(VLOOKUP(I328, iterations_gpu[[Instance]:[cuPDLP]], 2, FALSE), "")</f>
        <v>1596</v>
      </c>
      <c r="T328" s="11">
        <f>IFERROR(VLOOKUP(I328, iterations_gpu_matrix[[Instance]:[cuPDLP]], 2, FALSE), "")</f>
        <v>1498</v>
      </c>
      <c r="U328" s="7">
        <f t="shared" si="67"/>
        <v>-5.2770448548812667E-2</v>
      </c>
      <c r="V328" s="7">
        <f t="shared" si="68"/>
        <v>1.1873350923482849E-2</v>
      </c>
      <c r="W328" s="5" t="b">
        <f t="shared" si="69"/>
        <v>1</v>
      </c>
      <c r="AF328">
        <f t="shared" si="60"/>
        <v>18.882228136062622</v>
      </c>
      <c r="AG328">
        <f t="shared" si="61"/>
        <v>18.608405828475952</v>
      </c>
      <c r="AH328">
        <f t="shared" si="70"/>
        <v>21.706534862518311</v>
      </c>
      <c r="AI328">
        <f t="shared" si="71"/>
        <v>20.599744081497192</v>
      </c>
    </row>
    <row r="329" spans="1:35" x14ac:dyDescent="0.45">
      <c r="A329" s="1" t="s">
        <v>329</v>
      </c>
      <c r="B329">
        <v>236.67823696136475</v>
      </c>
      <c r="C329">
        <v>237.73955011367798</v>
      </c>
      <c r="D329">
        <v>11.706534862518311</v>
      </c>
      <c r="E329">
        <f t="shared" si="62"/>
        <v>0.95053818630384135</v>
      </c>
      <c r="I329" s="1" t="str">
        <v>wnq-n100-mw99-14</v>
      </c>
      <c r="J329" s="5">
        <v>62.412333965301514</v>
      </c>
      <c r="K329" s="5">
        <v>62.63916802406311</v>
      </c>
      <c r="L329" s="5">
        <v>85.997255086898804</v>
      </c>
      <c r="M329" s="5">
        <f>IFERROR(VLOOKUP(I329, instances_gpu_matrix[[Instance]:[cuPDLP]], 2, FALSE), "")</f>
        <v>81.528445959091187</v>
      </c>
      <c r="N329" s="7">
        <f t="shared" si="63"/>
        <v>-3.6344428152247335E-3</v>
      </c>
      <c r="O329" s="7">
        <f t="shared" si="64"/>
        <v>-0.37788878612854726</v>
      </c>
      <c r="P329" s="7">
        <f t="shared" si="65"/>
        <v>-0.3728990629930235</v>
      </c>
      <c r="Q329" s="7">
        <f t="shared" si="66"/>
        <v>-0.3015569735500267</v>
      </c>
      <c r="R329" s="11">
        <f>IFERROR(VLOOKUP(I329, iterations_cuPDLP_new[[Instance]:[cuPDLP]], 2, FALSE), "")</f>
        <v>11875</v>
      </c>
      <c r="S329" s="11">
        <f>IFERROR(VLOOKUP(I329, iterations_gpu[[Instance]:[cuPDLP]], 2, FALSE), "")</f>
        <v>15788</v>
      </c>
      <c r="T329" s="11">
        <f>IFERROR(VLOOKUP(I329, iterations_gpu_matrix[[Instance]:[cuPDLP]], 2, FALSE), "")</f>
        <v>12928</v>
      </c>
      <c r="U329" s="7">
        <f t="shared" si="67"/>
        <v>-0.32951578947368421</v>
      </c>
      <c r="V329" s="7">
        <f t="shared" si="68"/>
        <v>-8.8673684210526321E-2</v>
      </c>
      <c r="W329" s="5" t="b">
        <f t="shared" si="69"/>
        <v>1</v>
      </c>
      <c r="AF329">
        <f t="shared" si="60"/>
        <v>72.412333965301514</v>
      </c>
      <c r="AG329">
        <f t="shared" si="61"/>
        <v>72.63916802406311</v>
      </c>
      <c r="AH329">
        <f t="shared" si="70"/>
        <v>95.997255086898804</v>
      </c>
      <c r="AI329">
        <f t="shared" si="71"/>
        <v>91.528445959091187</v>
      </c>
    </row>
    <row r="330" spans="1:35" x14ac:dyDescent="0.45">
      <c r="A330" s="1" t="s">
        <v>330</v>
      </c>
      <c r="B330">
        <v>600.00070905685425</v>
      </c>
      <c r="C330">
        <v>600.00364899635315</v>
      </c>
      <c r="D330">
        <v>85.997255086898804</v>
      </c>
      <c r="E330">
        <f t="shared" si="62"/>
        <v>0.8566714109020328</v>
      </c>
      <c r="I330" s="1" t="str">
        <v>woodlands09</v>
      </c>
      <c r="J330" s="5">
        <v>14.142173051834106</v>
      </c>
      <c r="K330" s="5">
        <v>14.143576145172119</v>
      </c>
      <c r="L330" s="5">
        <v>19.956974983215332</v>
      </c>
      <c r="M330" s="5">
        <f>IFERROR(VLOOKUP(I330, instances_gpu_matrix[[Instance]:[cuPDLP]], 2, FALSE), "")</f>
        <v>21.301009178161621</v>
      </c>
      <c r="N330" s="7">
        <f t="shared" si="63"/>
        <v>-9.9213418819728505E-5</v>
      </c>
      <c r="O330" s="7">
        <f t="shared" si="64"/>
        <v>-0.41116749951147719</v>
      </c>
      <c r="P330" s="7">
        <f t="shared" si="65"/>
        <v>-0.41102750664849391</v>
      </c>
      <c r="Q330" s="7">
        <f t="shared" si="66"/>
        <v>-0.50605539642339159</v>
      </c>
      <c r="R330" s="11">
        <f>IFERROR(VLOOKUP(I330, iterations_cuPDLP_new[[Instance]:[cuPDLP]], 2, FALSE), "")</f>
        <v>2663</v>
      </c>
      <c r="S330" s="11">
        <f>IFERROR(VLOOKUP(I330, iterations_gpu[[Instance]:[cuPDLP]], 2, FALSE), "")</f>
        <v>3419</v>
      </c>
      <c r="T330" s="11">
        <f>IFERROR(VLOOKUP(I330, iterations_gpu_matrix[[Instance]:[cuPDLP]], 2, FALSE), "")</f>
        <v>3558</v>
      </c>
      <c r="U330" s="7">
        <f t="shared" si="67"/>
        <v>-0.28389034923019152</v>
      </c>
      <c r="V330" s="7">
        <f t="shared" si="68"/>
        <v>-0.33608711978971084</v>
      </c>
      <c r="W330" s="5" t="b">
        <f t="shared" si="69"/>
        <v>1</v>
      </c>
      <c r="AF330">
        <f t="shared" si="60"/>
        <v>24.142173051834106</v>
      </c>
      <c r="AG330">
        <f t="shared" si="61"/>
        <v>24.143576145172119</v>
      </c>
      <c r="AH330">
        <f t="shared" si="70"/>
        <v>29.956974983215332</v>
      </c>
      <c r="AI330">
        <f t="shared" si="71"/>
        <v>31.301009178161621</v>
      </c>
    </row>
    <row r="331" spans="1:35" x14ac:dyDescent="0.45">
      <c r="A331" s="1" t="s">
        <v>331</v>
      </c>
      <c r="B331">
        <v>594.14524793624878</v>
      </c>
      <c r="C331">
        <v>599.64166593551636</v>
      </c>
      <c r="D331">
        <v>19.956974983215332</v>
      </c>
      <c r="E331">
        <f t="shared" si="62"/>
        <v>0.9664106124680194</v>
      </c>
      <c r="I331" s="1" t="str">
        <v>z26</v>
      </c>
      <c r="J331" s="5">
        <v>7.7867560386657715</v>
      </c>
      <c r="K331" s="5">
        <v>7.5993661880493164</v>
      </c>
      <c r="L331" s="5">
        <v>14.085724115371704</v>
      </c>
      <c r="M331" s="5">
        <f>IFERROR(VLOOKUP(I331, instances_gpu_matrix[[Instance]:[cuPDLP]], 2, FALSE), "")</f>
        <v>12.461279153823853</v>
      </c>
      <c r="N331" s="7">
        <f t="shared" si="63"/>
        <v>2.4065201180819781E-2</v>
      </c>
      <c r="O331" s="7">
        <f t="shared" si="64"/>
        <v>-0.80893353348016728</v>
      </c>
      <c r="P331" s="7">
        <f t="shared" si="65"/>
        <v>-0.85353933036188812</v>
      </c>
      <c r="Q331" s="7">
        <f t="shared" si="66"/>
        <v>-0.63977874541962843</v>
      </c>
      <c r="R331" s="11">
        <f>IFERROR(VLOOKUP(I331, iterations_cuPDLP_new[[Instance]:[cuPDLP]], 2, FALSE), "")</f>
        <v>1394</v>
      </c>
      <c r="S331" s="11">
        <f>IFERROR(VLOOKUP(I331, iterations_gpu[[Instance]:[cuPDLP]], 2, FALSE), "")</f>
        <v>1910</v>
      </c>
      <c r="T331" s="11">
        <f>IFERROR(VLOOKUP(I331, iterations_gpu_matrix[[Instance]:[cuPDLP]], 2, FALSE), "")</f>
        <v>1594</v>
      </c>
      <c r="U331" s="7">
        <f t="shared" si="67"/>
        <v>-0.37015781922525109</v>
      </c>
      <c r="V331" s="7">
        <f t="shared" si="68"/>
        <v>-0.14347202295552366</v>
      </c>
      <c r="W331" s="5" t="b">
        <f t="shared" si="69"/>
        <v>1</v>
      </c>
      <c r="AF331">
        <f t="shared" si="60"/>
        <v>17.786756038665771</v>
      </c>
      <c r="AG331">
        <f t="shared" si="61"/>
        <v>17.599366188049316</v>
      </c>
      <c r="AH331">
        <f t="shared" si="70"/>
        <v>24.085724115371704</v>
      </c>
      <c r="AI331">
        <f t="shared" si="71"/>
        <v>22.461279153823853</v>
      </c>
    </row>
    <row r="332" spans="1:35" hidden="1" x14ac:dyDescent="0.45">
      <c r="A332" s="1" t="s">
        <v>332</v>
      </c>
      <c r="B332">
        <v>50.451405048370361</v>
      </c>
      <c r="C332">
        <v>51.070115804672241</v>
      </c>
      <c r="D332">
        <v>14.085724115371704</v>
      </c>
      <c r="E332">
        <f t="shared" si="62"/>
        <v>0.7208061083359919</v>
      </c>
      <c r="I332" s="1" t="str">
        <v>zeil</v>
      </c>
      <c r="J332" s="5">
        <v>600.00268483161926</v>
      </c>
      <c r="K332" s="5">
        <v>600.00081396102905</v>
      </c>
      <c r="L332" s="5">
        <v>600.00439500808716</v>
      </c>
      <c r="M332" s="5">
        <f>IFERROR(VLOOKUP(I332, instances_gpu_matrix[[Instance]:[cuPDLP]], 2, FALSE), "")</f>
        <v>600.00299286842346</v>
      </c>
      <c r="N332" s="7">
        <f t="shared" si="63"/>
        <v>0</v>
      </c>
      <c r="O332" s="7">
        <f t="shared" si="64"/>
        <v>0</v>
      </c>
      <c r="P332" s="7">
        <f t="shared" si="65"/>
        <v>0</v>
      </c>
      <c r="Q332" s="7">
        <f t="shared" si="66"/>
        <v>0</v>
      </c>
      <c r="R332" s="11">
        <f>IFERROR(VLOOKUP(I332, iterations_cuPDLP_new[[Instance]:[cuPDLP]], 2, FALSE), "")</f>
        <v>91605</v>
      </c>
      <c r="S332" s="11">
        <f>IFERROR(VLOOKUP(I332, iterations_gpu[[Instance]:[cuPDLP]], 2, FALSE), "")</f>
        <v>89279</v>
      </c>
      <c r="T332" s="11">
        <f>IFERROR(VLOOKUP(I332, iterations_gpu_matrix[[Instance]:[cuPDLP]], 2, FALSE), "")</f>
        <v>86225</v>
      </c>
      <c r="U332" s="7" t="str">
        <f>IF(AND(K332&gt;5,OR(K332&lt;=600,L332&lt;=600)),($R332-S332)/$R332,"")</f>
        <v/>
      </c>
      <c r="V332" s="7" t="str">
        <f>IF(AND(L332&gt;5,OR(L332&lt;=600,M332&lt;=600)),($R332-T332)/$R332,"")</f>
        <v/>
      </c>
      <c r="W332" s="5" t="b">
        <f t="shared" si="69"/>
        <v>0</v>
      </c>
      <c r="AF332">
        <f t="shared" si="60"/>
        <v>1</v>
      </c>
      <c r="AG332">
        <f t="shared" si="61"/>
        <v>1</v>
      </c>
      <c r="AH332">
        <f t="shared" si="70"/>
        <v>1</v>
      </c>
      <c r="AI332">
        <f t="shared" si="71"/>
        <v>1</v>
      </c>
    </row>
    <row r="333" spans="1:35" hidden="1" x14ac:dyDescent="0.45">
      <c r="A333" s="1" t="s">
        <v>333</v>
      </c>
      <c r="B333">
        <v>414.22425889968872</v>
      </c>
      <c r="C333">
        <v>419.83690905570984</v>
      </c>
      <c r="D333">
        <v>600.00439500808716</v>
      </c>
      <c r="E333">
        <f t="shared" si="62"/>
        <v>-0.44850134224849486</v>
      </c>
      <c r="R333" s="11" t="str">
        <f>IFERROR(VLOOKUP(I333, iterations_cuPDLP_new[[Instance]:[cuPDLP]], 2, FALSE), "")</f>
        <v/>
      </c>
      <c r="S333" s="11" t="str">
        <f>IFERROR(VLOOKUP(I333, iterations_gpu[[Instance]:[cuPDLP]], 2, FALSE), "")</f>
        <v/>
      </c>
      <c r="T333" s="11" t="str">
        <f>IFERROR(VLOOKUP(I333, iterations_gpu_matrix[[Instance]:[cuPDLP]], 2, FALSE), "")</f>
        <v/>
      </c>
      <c r="U333" s="7"/>
      <c r="V333" s="7"/>
      <c r="W333" s="5"/>
    </row>
    <row r="334" spans="1:35" hidden="1" x14ac:dyDescent="0.45">
      <c r="A334" s="1" t="s">
        <v>334</v>
      </c>
      <c r="B334">
        <v>498.81735610961914</v>
      </c>
      <c r="C334">
        <v>498.71152901649475</v>
      </c>
      <c r="E334">
        <f>(B334-D334)/B334</f>
        <v>1</v>
      </c>
      <c r="J334" s="1" t="s">
        <v>386</v>
      </c>
      <c r="K334">
        <f>COUNT(_xlfn.ANCHORARRAY(K3))</f>
        <v>330</v>
      </c>
      <c r="R334" s="11" t="str">
        <f>IFERROR(VLOOKUP(I334, iterations_cuPDLP_new[[Instance]:[cuPDLP]], 2, FALSE), "")</f>
        <v/>
      </c>
      <c r="T334" s="11" t="str">
        <f>IFERROR(VLOOKUP(I334, iterations_gpu_matrix[[Instance]:[cuPDLP]], 2, FALSE), "")</f>
        <v/>
      </c>
      <c r="U334" s="7"/>
      <c r="V334" s="7"/>
      <c r="W334" s="5"/>
    </row>
    <row r="335" spans="1:35" x14ac:dyDescent="0.45">
      <c r="A335" s="1" t="s">
        <v>335</v>
      </c>
      <c r="B335">
        <v>600.00739908218384</v>
      </c>
      <c r="C335">
        <v>600.00522303581238</v>
      </c>
      <c r="E335">
        <f t="shared" si="62"/>
        <v>1</v>
      </c>
    </row>
    <row r="336" spans="1:35" x14ac:dyDescent="0.45">
      <c r="A336" s="1" t="s">
        <v>336</v>
      </c>
      <c r="B336">
        <v>600.00444388389587</v>
      </c>
      <c r="C336">
        <v>600.00561594963074</v>
      </c>
      <c r="E336">
        <f t="shared" si="62"/>
        <v>1</v>
      </c>
    </row>
    <row r="337" spans="1:5" x14ac:dyDescent="0.45">
      <c r="A337" s="1" t="s">
        <v>337</v>
      </c>
      <c r="B337">
        <v>600.00390911102295</v>
      </c>
      <c r="C337">
        <v>600.00457406044006</v>
      </c>
      <c r="E337">
        <f t="shared" si="62"/>
        <v>1</v>
      </c>
    </row>
    <row r="338" spans="1:5" x14ac:dyDescent="0.45">
      <c r="A338" s="1" t="s">
        <v>338</v>
      </c>
      <c r="B338">
        <v>550.39113903045654</v>
      </c>
      <c r="C338">
        <v>554.3916220664978</v>
      </c>
      <c r="E338">
        <f t="shared" si="62"/>
        <v>1</v>
      </c>
    </row>
    <row r="339" spans="1:5" x14ac:dyDescent="0.45">
      <c r="A339" s="1" t="s">
        <v>339</v>
      </c>
      <c r="B339">
        <v>600.00533294677734</v>
      </c>
      <c r="C339">
        <v>600.00376510620117</v>
      </c>
      <c r="E339">
        <f t="shared" si="62"/>
        <v>1</v>
      </c>
    </row>
    <row r="340" spans="1:5" x14ac:dyDescent="0.45">
      <c r="A340" s="1" t="s">
        <v>340</v>
      </c>
      <c r="B340">
        <v>203.73162198066711</v>
      </c>
      <c r="C340">
        <v>207.08564901351929</v>
      </c>
      <c r="E340">
        <f t="shared" si="62"/>
        <v>1</v>
      </c>
    </row>
    <row r="341" spans="1:5" x14ac:dyDescent="0.45">
      <c r="A341" s="1" t="s">
        <v>341</v>
      </c>
      <c r="B341">
        <v>106.41718721389771</v>
      </c>
      <c r="C341">
        <v>108.315269947052</v>
      </c>
      <c r="E341">
        <f t="shared" si="62"/>
        <v>1</v>
      </c>
    </row>
    <row r="342" spans="1:5" x14ac:dyDescent="0.45">
      <c r="A342" s="1" t="s">
        <v>342</v>
      </c>
      <c r="B342">
        <v>600.0025680065155</v>
      </c>
      <c r="C342">
        <v>600.0019199848175</v>
      </c>
      <c r="E342">
        <f t="shared" si="62"/>
        <v>1</v>
      </c>
    </row>
    <row r="343" spans="1:5" x14ac:dyDescent="0.45">
      <c r="A343" s="1" t="s">
        <v>343</v>
      </c>
      <c r="B343">
        <v>2.5814700126647949</v>
      </c>
      <c r="C343">
        <v>2.6702308654785156</v>
      </c>
      <c r="E343">
        <f t="shared" si="62"/>
        <v>1</v>
      </c>
    </row>
    <row r="344" spans="1:5" x14ac:dyDescent="0.45">
      <c r="A344" s="1" t="s">
        <v>344</v>
      </c>
      <c r="B344">
        <v>14.007646083831787</v>
      </c>
      <c r="C344">
        <v>14.884612083435059</v>
      </c>
      <c r="E344">
        <f t="shared" si="62"/>
        <v>1</v>
      </c>
    </row>
    <row r="345" spans="1:5" x14ac:dyDescent="0.45">
      <c r="A345" s="1" t="s">
        <v>345</v>
      </c>
      <c r="B345">
        <v>600.00853395462036</v>
      </c>
      <c r="C345">
        <v>600.00820899009705</v>
      </c>
      <c r="E345">
        <f t="shared" si="62"/>
        <v>1</v>
      </c>
    </row>
    <row r="346" spans="1:5" x14ac:dyDescent="0.45">
      <c r="A346" s="1" t="s">
        <v>346</v>
      </c>
      <c r="B346">
        <v>56.138792037963867</v>
      </c>
      <c r="C346">
        <v>56.200402975082397</v>
      </c>
      <c r="E346">
        <f t="shared" si="62"/>
        <v>1</v>
      </c>
    </row>
    <row r="347" spans="1:5" x14ac:dyDescent="0.45">
      <c r="A347" s="1" t="s">
        <v>347</v>
      </c>
      <c r="B347">
        <v>13.376540899276733</v>
      </c>
      <c r="C347">
        <v>9.9072611331939697</v>
      </c>
      <c r="E347">
        <f t="shared" si="62"/>
        <v>1</v>
      </c>
    </row>
    <row r="348" spans="1:5" x14ac:dyDescent="0.45">
      <c r="A348" s="1" t="s">
        <v>348</v>
      </c>
      <c r="B348">
        <v>24.17583703994751</v>
      </c>
      <c r="C348">
        <v>21.902240991592407</v>
      </c>
      <c r="E348">
        <f t="shared" si="62"/>
        <v>1</v>
      </c>
    </row>
    <row r="349" spans="1:5" x14ac:dyDescent="0.45">
      <c r="A349" s="1" t="s">
        <v>349</v>
      </c>
      <c r="B349">
        <v>600.00434803962708</v>
      </c>
      <c r="C349">
        <v>600.00197219848633</v>
      </c>
      <c r="E349">
        <f t="shared" si="62"/>
        <v>1</v>
      </c>
    </row>
    <row r="350" spans="1:5" x14ac:dyDescent="0.45">
      <c r="A350" s="1" t="s">
        <v>350</v>
      </c>
      <c r="B350">
        <v>1.2950260639190674</v>
      </c>
      <c r="C350">
        <v>1.2701878547668457</v>
      </c>
      <c r="E350">
        <f t="shared" si="62"/>
        <v>1</v>
      </c>
    </row>
    <row r="351" spans="1:5" x14ac:dyDescent="0.45">
      <c r="A351" s="1" t="s">
        <v>351</v>
      </c>
      <c r="B351">
        <v>297.59934115409851</v>
      </c>
      <c r="C351">
        <v>303.27791380882263</v>
      </c>
      <c r="E351">
        <f t="shared" si="62"/>
        <v>1</v>
      </c>
    </row>
    <row r="352" spans="1:5" x14ac:dyDescent="0.45">
      <c r="A352" s="1" t="s">
        <v>352</v>
      </c>
      <c r="B352">
        <v>600.00558185577393</v>
      </c>
      <c r="C352">
        <v>600.00391602516174</v>
      </c>
      <c r="E352">
        <f t="shared" si="62"/>
        <v>1</v>
      </c>
    </row>
    <row r="353" spans="1:5" x14ac:dyDescent="0.45">
      <c r="A353" s="1" t="s">
        <v>353</v>
      </c>
      <c r="B353">
        <v>600.16457009315491</v>
      </c>
      <c r="C353">
        <v>600.00660300254822</v>
      </c>
      <c r="E353">
        <f t="shared" si="62"/>
        <v>1</v>
      </c>
    </row>
    <row r="354" spans="1:5" x14ac:dyDescent="0.45">
      <c r="A354" s="1" t="s">
        <v>354</v>
      </c>
      <c r="B354">
        <v>378.50892090797424</v>
      </c>
      <c r="C354">
        <v>374.56237101554871</v>
      </c>
      <c r="E354">
        <f t="shared" si="62"/>
        <v>1</v>
      </c>
    </row>
    <row r="355" spans="1:5" x14ac:dyDescent="0.45">
      <c r="A355" s="1" t="s">
        <v>355</v>
      </c>
      <c r="B355">
        <v>124.66525077819824</v>
      </c>
      <c r="C355">
        <v>125.43103504180908</v>
      </c>
      <c r="E355">
        <f t="shared" si="62"/>
        <v>1</v>
      </c>
    </row>
    <row r="356" spans="1:5" x14ac:dyDescent="0.45">
      <c r="A356" s="1" t="s">
        <v>356</v>
      </c>
      <c r="B356">
        <v>2.8307709693908691</v>
      </c>
      <c r="C356">
        <v>2.6596550941467285</v>
      </c>
      <c r="E356">
        <f t="shared" si="62"/>
        <v>1</v>
      </c>
    </row>
    <row r="357" spans="1:5" x14ac:dyDescent="0.45">
      <c r="A357" s="1" t="s">
        <v>357</v>
      </c>
      <c r="B357">
        <v>47.160577058792114</v>
      </c>
      <c r="C357">
        <v>43.759760856628418</v>
      </c>
      <c r="E357">
        <f t="shared" si="62"/>
        <v>1</v>
      </c>
    </row>
    <row r="358" spans="1:5" x14ac:dyDescent="0.45">
      <c r="A358" s="1" t="s">
        <v>358</v>
      </c>
      <c r="B358">
        <v>39.938589811325073</v>
      </c>
      <c r="C358">
        <v>41.436996936798096</v>
      </c>
      <c r="E358">
        <f t="shared" si="62"/>
        <v>1</v>
      </c>
    </row>
    <row r="359" spans="1:5" x14ac:dyDescent="0.45">
      <c r="A359" s="1" t="s">
        <v>359</v>
      </c>
      <c r="B359">
        <v>218.55784106254578</v>
      </c>
      <c r="C359">
        <v>218.42968606948853</v>
      </c>
      <c r="E359">
        <f t="shared" si="62"/>
        <v>1</v>
      </c>
    </row>
    <row r="360" spans="1:5" x14ac:dyDescent="0.45">
      <c r="A360" s="1" t="s">
        <v>360</v>
      </c>
      <c r="B360">
        <v>600.00115394592285</v>
      </c>
      <c r="C360">
        <v>600.20555710792542</v>
      </c>
      <c r="E360">
        <f t="shared" si="62"/>
        <v>1</v>
      </c>
    </row>
    <row r="361" spans="1:5" x14ac:dyDescent="0.45">
      <c r="A361" s="1" t="s">
        <v>361</v>
      </c>
      <c r="B361">
        <v>600.55562496185303</v>
      </c>
      <c r="C361">
        <v>600.00655293464661</v>
      </c>
      <c r="E361">
        <f t="shared" si="62"/>
        <v>1</v>
      </c>
    </row>
    <row r="362" spans="1:5" x14ac:dyDescent="0.45">
      <c r="A362" s="1" t="s">
        <v>362</v>
      </c>
      <c r="B362">
        <v>600.0034031867981</v>
      </c>
      <c r="C362">
        <v>600.00548791885376</v>
      </c>
      <c r="E362">
        <f t="shared" si="62"/>
        <v>1</v>
      </c>
    </row>
    <row r="363" spans="1:5" x14ac:dyDescent="0.45">
      <c r="A363" s="1" t="s">
        <v>363</v>
      </c>
      <c r="B363">
        <v>600.00722098350525</v>
      </c>
      <c r="C363">
        <v>600.0014820098877</v>
      </c>
      <c r="E363">
        <f t="shared" si="62"/>
        <v>1</v>
      </c>
    </row>
    <row r="364" spans="1:5" x14ac:dyDescent="0.45">
      <c r="A364" s="1" t="s">
        <v>364</v>
      </c>
      <c r="B364">
        <v>600.00101900100708</v>
      </c>
      <c r="C364">
        <v>600.00404715538025</v>
      </c>
      <c r="E364">
        <f t="shared" si="62"/>
        <v>1</v>
      </c>
    </row>
    <row r="365" spans="1:5" x14ac:dyDescent="0.45">
      <c r="A365" s="1" t="s">
        <v>365</v>
      </c>
      <c r="B365">
        <v>600.00846695899963</v>
      </c>
      <c r="C365">
        <v>600.0035228729248</v>
      </c>
      <c r="E365">
        <f t="shared" si="62"/>
        <v>1</v>
      </c>
    </row>
    <row r="366" spans="1:5" x14ac:dyDescent="0.45">
      <c r="A366" s="1" t="s">
        <v>366</v>
      </c>
      <c r="B366">
        <v>302.48042416572571</v>
      </c>
      <c r="C366">
        <v>305.06937098503113</v>
      </c>
      <c r="E366">
        <f t="shared" si="62"/>
        <v>1</v>
      </c>
    </row>
    <row r="367" spans="1:5" x14ac:dyDescent="0.45">
      <c r="A367" s="1" t="s">
        <v>367</v>
      </c>
      <c r="B367">
        <v>452.19536685943604</v>
      </c>
      <c r="C367">
        <v>458.18262481689453</v>
      </c>
      <c r="E367">
        <f t="shared" si="62"/>
        <v>1</v>
      </c>
    </row>
    <row r="368" spans="1:5" x14ac:dyDescent="0.45">
      <c r="A368" s="1" t="s">
        <v>368</v>
      </c>
      <c r="B368">
        <v>167.48391580581665</v>
      </c>
      <c r="C368">
        <v>169.02877187728882</v>
      </c>
      <c r="E368">
        <f t="shared" si="62"/>
        <v>1</v>
      </c>
    </row>
    <row r="369" spans="1:5" x14ac:dyDescent="0.45">
      <c r="A369" s="1" t="s">
        <v>369</v>
      </c>
      <c r="B369">
        <v>81.134474039077759</v>
      </c>
      <c r="C369">
        <v>85.612778902053833</v>
      </c>
      <c r="E369">
        <f t="shared" si="62"/>
        <v>1</v>
      </c>
    </row>
    <row r="370" spans="1:5" x14ac:dyDescent="0.45">
      <c r="A370" s="1" t="s">
        <v>370</v>
      </c>
      <c r="B370">
        <v>217.80054998397827</v>
      </c>
      <c r="C370">
        <v>219.26387310028076</v>
      </c>
      <c r="E370">
        <f t="shared" si="62"/>
        <v>1</v>
      </c>
    </row>
    <row r="371" spans="1:5" x14ac:dyDescent="0.45">
      <c r="A371" s="1" t="s">
        <v>371</v>
      </c>
      <c r="B371">
        <v>600.00168991088867</v>
      </c>
      <c r="C371">
        <v>600.00122690200806</v>
      </c>
      <c r="E371">
        <f t="shared" si="62"/>
        <v>1</v>
      </c>
    </row>
    <row r="372" spans="1:5" x14ac:dyDescent="0.45">
      <c r="A372" s="1" t="s">
        <v>372</v>
      </c>
      <c r="B372">
        <v>52.823665857315063</v>
      </c>
      <c r="C372">
        <v>52.172922849655151</v>
      </c>
      <c r="E372">
        <f t="shared" si="62"/>
        <v>1</v>
      </c>
    </row>
    <row r="373" spans="1:5" x14ac:dyDescent="0.45">
      <c r="A373" s="1" t="s">
        <v>373</v>
      </c>
      <c r="B373">
        <v>13.267369985580444</v>
      </c>
      <c r="C373">
        <v>10.674376010894775</v>
      </c>
      <c r="E373">
        <f t="shared" si="62"/>
        <v>1</v>
      </c>
    </row>
    <row r="374" spans="1:5" x14ac:dyDescent="0.45">
      <c r="A374" s="1" t="s">
        <v>374</v>
      </c>
      <c r="B374">
        <v>252.81106495857239</v>
      </c>
      <c r="C374">
        <v>254.21056890487671</v>
      </c>
      <c r="E374">
        <f t="shared" si="62"/>
        <v>1</v>
      </c>
    </row>
    <row r="375" spans="1:5" x14ac:dyDescent="0.45">
      <c r="A375" s="1" t="s">
        <v>375</v>
      </c>
      <c r="B375">
        <v>600.00804209709167</v>
      </c>
      <c r="C375">
        <v>600.00334191322327</v>
      </c>
      <c r="E375">
        <f t="shared" si="62"/>
        <v>1</v>
      </c>
    </row>
    <row r="376" spans="1:5" x14ac:dyDescent="0.45">
      <c r="A376" s="1" t="s">
        <v>376</v>
      </c>
      <c r="B376">
        <v>8.8822281360626221</v>
      </c>
      <c r="C376">
        <v>8.6084058284759521</v>
      </c>
      <c r="E376">
        <f t="shared" si="62"/>
        <v>1</v>
      </c>
    </row>
    <row r="377" spans="1:5" x14ac:dyDescent="0.45">
      <c r="A377" s="1" t="s">
        <v>377</v>
      </c>
      <c r="B377">
        <v>12.611132860183716</v>
      </c>
      <c r="C377">
        <v>12.990472078323364</v>
      </c>
      <c r="E377">
        <f t="shared" si="62"/>
        <v>1</v>
      </c>
    </row>
    <row r="378" spans="1:5" x14ac:dyDescent="0.45">
      <c r="A378" s="1" t="s">
        <v>378</v>
      </c>
      <c r="B378">
        <v>62.412333965301514</v>
      </c>
      <c r="C378">
        <v>62.63916802406311</v>
      </c>
      <c r="E378">
        <f t="shared" si="62"/>
        <v>1</v>
      </c>
    </row>
    <row r="379" spans="1:5" x14ac:dyDescent="0.45">
      <c r="A379" s="1" t="s">
        <v>379</v>
      </c>
      <c r="B379">
        <v>14.142173051834106</v>
      </c>
      <c r="C379">
        <v>14.143576145172119</v>
      </c>
      <c r="E379">
        <f t="shared" si="62"/>
        <v>1</v>
      </c>
    </row>
    <row r="380" spans="1:5" x14ac:dyDescent="0.45">
      <c r="A380" s="1" t="s">
        <v>380</v>
      </c>
      <c r="B380">
        <v>7.7867560386657715</v>
      </c>
      <c r="C380">
        <v>7.5993661880493164</v>
      </c>
      <c r="E380">
        <f t="shared" si="62"/>
        <v>1</v>
      </c>
    </row>
    <row r="381" spans="1:5" x14ac:dyDescent="0.45">
      <c r="A381" s="1" t="s">
        <v>381</v>
      </c>
      <c r="B381">
        <v>600.00268483161926</v>
      </c>
      <c r="C381">
        <v>600.00081396102905</v>
      </c>
      <c r="E381">
        <f t="shared" si="62"/>
        <v>1</v>
      </c>
    </row>
  </sheetData>
  <autoFilter ref="I2:W334" xr:uid="{2A2EAF89-78A7-45C1-BD13-83FA6CDD8671}">
    <filterColumn colId="14">
      <filters>
        <filter val="TRUE"/>
      </filters>
    </filterColumn>
  </autoFilter>
  <mergeCells count="2">
    <mergeCell ref="K1:M1"/>
    <mergeCell ref="R1:T1"/>
  </mergeCells>
  <conditionalFormatting sqref="N3:N332">
    <cfRule type="colorScale" priority="7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N3:O332">
    <cfRule type="colorScale" priority="1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O3:O332">
    <cfRule type="colorScale" priority="8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P3:P332">
    <cfRule type="colorScale" priority="9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1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Q3:Q332 W3:W334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Q3:Q332">
    <cfRule type="colorScale" priority="10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U333:U334 U3:V332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V333:V334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F26B-6996-4E3E-962C-FB4109E35361}">
  <dimension ref="A1:B258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4</v>
      </c>
      <c r="B3">
        <v>85407</v>
      </c>
    </row>
    <row r="4" spans="1:2" x14ac:dyDescent="0.45">
      <c r="A4" t="s">
        <v>5</v>
      </c>
      <c r="B4">
        <v>2741</v>
      </c>
    </row>
    <row r="5" spans="1:2" x14ac:dyDescent="0.45">
      <c r="A5" t="s">
        <v>6</v>
      </c>
      <c r="B5">
        <v>2084</v>
      </c>
    </row>
    <row r="6" spans="1:2" x14ac:dyDescent="0.45">
      <c r="A6" t="s">
        <v>7</v>
      </c>
      <c r="B6">
        <v>79822</v>
      </c>
    </row>
    <row r="7" spans="1:2" x14ac:dyDescent="0.45">
      <c r="A7" t="s">
        <v>8</v>
      </c>
      <c r="B7">
        <v>7667</v>
      </c>
    </row>
    <row r="8" spans="1:2" x14ac:dyDescent="0.45">
      <c r="A8" t="s">
        <v>11</v>
      </c>
      <c r="B8">
        <v>18746</v>
      </c>
    </row>
    <row r="9" spans="1:2" x14ac:dyDescent="0.45">
      <c r="A9" t="s">
        <v>13</v>
      </c>
      <c r="B9">
        <v>71501</v>
      </c>
    </row>
    <row r="10" spans="1:2" x14ac:dyDescent="0.45">
      <c r="A10" t="s">
        <v>14</v>
      </c>
      <c r="B10">
        <v>115590</v>
      </c>
    </row>
    <row r="11" spans="1:2" x14ac:dyDescent="0.45">
      <c r="A11" t="s">
        <v>16</v>
      </c>
      <c r="B11">
        <v>91774</v>
      </c>
    </row>
    <row r="12" spans="1:2" x14ac:dyDescent="0.45">
      <c r="A12" t="s">
        <v>17</v>
      </c>
      <c r="B12">
        <v>18341</v>
      </c>
    </row>
    <row r="13" spans="1:2" x14ac:dyDescent="0.45">
      <c r="A13" t="s">
        <v>18</v>
      </c>
      <c r="B13">
        <v>23661</v>
      </c>
    </row>
    <row r="14" spans="1:2" x14ac:dyDescent="0.45">
      <c r="A14" t="s">
        <v>22</v>
      </c>
      <c r="B14">
        <v>7428</v>
      </c>
    </row>
    <row r="15" spans="1:2" x14ac:dyDescent="0.45">
      <c r="A15" t="s">
        <v>24</v>
      </c>
      <c r="B15">
        <v>37</v>
      </c>
    </row>
    <row r="16" spans="1:2" x14ac:dyDescent="0.45">
      <c r="A16" t="s">
        <v>25</v>
      </c>
      <c r="B16">
        <v>170</v>
      </c>
    </row>
    <row r="17" spans="1:2" x14ac:dyDescent="0.45">
      <c r="A17" t="s">
        <v>26</v>
      </c>
      <c r="B17">
        <v>161</v>
      </c>
    </row>
    <row r="18" spans="1:2" x14ac:dyDescent="0.45">
      <c r="A18" t="s">
        <v>27</v>
      </c>
      <c r="B18">
        <v>102897</v>
      </c>
    </row>
    <row r="19" spans="1:2" x14ac:dyDescent="0.45">
      <c r="A19" t="s">
        <v>28</v>
      </c>
      <c r="B19">
        <v>352</v>
      </c>
    </row>
    <row r="20" spans="1:2" x14ac:dyDescent="0.45">
      <c r="A20" t="s">
        <v>29</v>
      </c>
      <c r="B20">
        <v>40267</v>
      </c>
    </row>
    <row r="21" spans="1:2" x14ac:dyDescent="0.45">
      <c r="A21" t="s">
        <v>30</v>
      </c>
      <c r="B21">
        <v>52070</v>
      </c>
    </row>
    <row r="22" spans="1:2" x14ac:dyDescent="0.45">
      <c r="A22" t="s">
        <v>33</v>
      </c>
      <c r="B22">
        <v>81810</v>
      </c>
    </row>
    <row r="23" spans="1:2" x14ac:dyDescent="0.45">
      <c r="A23" t="s">
        <v>34</v>
      </c>
      <c r="B23">
        <v>5131</v>
      </c>
    </row>
    <row r="24" spans="1:2" x14ac:dyDescent="0.45">
      <c r="A24" t="s">
        <v>36</v>
      </c>
      <c r="B24">
        <v>1086</v>
      </c>
    </row>
    <row r="25" spans="1:2" x14ac:dyDescent="0.45">
      <c r="A25" t="s">
        <v>37</v>
      </c>
      <c r="B25">
        <v>11461</v>
      </c>
    </row>
    <row r="26" spans="1:2" x14ac:dyDescent="0.45">
      <c r="A26" t="s">
        <v>38</v>
      </c>
      <c r="B26">
        <v>28218</v>
      </c>
    </row>
    <row r="27" spans="1:2" x14ac:dyDescent="0.45">
      <c r="A27" t="s">
        <v>39</v>
      </c>
      <c r="B27">
        <v>52808</v>
      </c>
    </row>
    <row r="28" spans="1:2" x14ac:dyDescent="0.45">
      <c r="A28" t="s">
        <v>40</v>
      </c>
      <c r="B28">
        <v>36973</v>
      </c>
    </row>
    <row r="29" spans="1:2" x14ac:dyDescent="0.45">
      <c r="A29" t="s">
        <v>42</v>
      </c>
      <c r="B29">
        <v>415</v>
      </c>
    </row>
    <row r="30" spans="1:2" x14ac:dyDescent="0.45">
      <c r="A30" t="s">
        <v>43</v>
      </c>
      <c r="B30">
        <v>155</v>
      </c>
    </row>
    <row r="31" spans="1:2" x14ac:dyDescent="0.45">
      <c r="A31" t="s">
        <v>44</v>
      </c>
      <c r="B31">
        <v>225</v>
      </c>
    </row>
    <row r="32" spans="1:2" x14ac:dyDescent="0.45">
      <c r="A32" t="s">
        <v>46</v>
      </c>
      <c r="B32">
        <v>7821</v>
      </c>
    </row>
    <row r="33" spans="1:2" x14ac:dyDescent="0.45">
      <c r="A33" t="s">
        <v>48</v>
      </c>
      <c r="B33">
        <v>422</v>
      </c>
    </row>
    <row r="34" spans="1:2" x14ac:dyDescent="0.45">
      <c r="A34" t="s">
        <v>49</v>
      </c>
      <c r="B34">
        <v>26718</v>
      </c>
    </row>
    <row r="35" spans="1:2" x14ac:dyDescent="0.45">
      <c r="A35" t="s">
        <v>51</v>
      </c>
      <c r="B35">
        <v>56828</v>
      </c>
    </row>
    <row r="36" spans="1:2" x14ac:dyDescent="0.45">
      <c r="A36" t="s">
        <v>55</v>
      </c>
      <c r="B36">
        <v>118347</v>
      </c>
    </row>
    <row r="37" spans="1:2" x14ac:dyDescent="0.45">
      <c r="A37" t="s">
        <v>56</v>
      </c>
      <c r="B37">
        <v>1242</v>
      </c>
    </row>
    <row r="38" spans="1:2" x14ac:dyDescent="0.45">
      <c r="A38" t="s">
        <v>57</v>
      </c>
      <c r="B38">
        <v>14331</v>
      </c>
    </row>
    <row r="39" spans="1:2" x14ac:dyDescent="0.45">
      <c r="A39" t="s">
        <v>58</v>
      </c>
      <c r="B39">
        <v>121</v>
      </c>
    </row>
    <row r="40" spans="1:2" x14ac:dyDescent="0.45">
      <c r="A40" t="s">
        <v>60</v>
      </c>
      <c r="B40">
        <v>251</v>
      </c>
    </row>
    <row r="41" spans="1:2" x14ac:dyDescent="0.45">
      <c r="A41" t="s">
        <v>61</v>
      </c>
      <c r="B41">
        <v>388</v>
      </c>
    </row>
    <row r="42" spans="1:2" x14ac:dyDescent="0.45">
      <c r="A42" t="s">
        <v>62</v>
      </c>
      <c r="B42">
        <v>4435</v>
      </c>
    </row>
    <row r="43" spans="1:2" x14ac:dyDescent="0.45">
      <c r="A43" t="s">
        <v>63</v>
      </c>
      <c r="B43">
        <v>136</v>
      </c>
    </row>
    <row r="44" spans="1:2" x14ac:dyDescent="0.45">
      <c r="A44" t="s">
        <v>67</v>
      </c>
      <c r="B44">
        <v>8864</v>
      </c>
    </row>
    <row r="45" spans="1:2" x14ac:dyDescent="0.45">
      <c r="A45" t="s">
        <v>72</v>
      </c>
      <c r="B45">
        <v>305</v>
      </c>
    </row>
    <row r="46" spans="1:2" x14ac:dyDescent="0.45">
      <c r="A46" t="s">
        <v>73</v>
      </c>
      <c r="B46">
        <v>399</v>
      </c>
    </row>
    <row r="47" spans="1:2" x14ac:dyDescent="0.45">
      <c r="A47" t="s">
        <v>74</v>
      </c>
      <c r="B47">
        <v>696</v>
      </c>
    </row>
    <row r="48" spans="1:2" x14ac:dyDescent="0.45">
      <c r="A48" t="s">
        <v>76</v>
      </c>
      <c r="B48">
        <v>427</v>
      </c>
    </row>
    <row r="49" spans="1:2" x14ac:dyDescent="0.45">
      <c r="A49" t="s">
        <v>78</v>
      </c>
      <c r="B49">
        <v>108847</v>
      </c>
    </row>
    <row r="50" spans="1:2" x14ac:dyDescent="0.45">
      <c r="A50" t="s">
        <v>79</v>
      </c>
      <c r="B50">
        <v>1687</v>
      </c>
    </row>
    <row r="51" spans="1:2" x14ac:dyDescent="0.45">
      <c r="A51" t="s">
        <v>80</v>
      </c>
      <c r="B51">
        <v>9785</v>
      </c>
    </row>
    <row r="52" spans="1:2" x14ac:dyDescent="0.45">
      <c r="A52" t="s">
        <v>81</v>
      </c>
      <c r="B52">
        <v>5139</v>
      </c>
    </row>
    <row r="53" spans="1:2" x14ac:dyDescent="0.45">
      <c r="A53" t="s">
        <v>82</v>
      </c>
      <c r="B53">
        <v>2343</v>
      </c>
    </row>
    <row r="54" spans="1:2" x14ac:dyDescent="0.45">
      <c r="A54" t="s">
        <v>84</v>
      </c>
      <c r="B54">
        <v>110607</v>
      </c>
    </row>
    <row r="55" spans="1:2" x14ac:dyDescent="0.45">
      <c r="A55" t="s">
        <v>85</v>
      </c>
      <c r="B55">
        <v>88347</v>
      </c>
    </row>
    <row r="56" spans="1:2" x14ac:dyDescent="0.45">
      <c r="A56" t="s">
        <v>86</v>
      </c>
      <c r="B56">
        <v>21853</v>
      </c>
    </row>
    <row r="57" spans="1:2" x14ac:dyDescent="0.45">
      <c r="A57" t="s">
        <v>87</v>
      </c>
      <c r="B57">
        <v>1839</v>
      </c>
    </row>
    <row r="58" spans="1:2" x14ac:dyDescent="0.45">
      <c r="A58" t="s">
        <v>88</v>
      </c>
      <c r="B58">
        <v>6956</v>
      </c>
    </row>
    <row r="59" spans="1:2" x14ac:dyDescent="0.45">
      <c r="A59" t="s">
        <v>89</v>
      </c>
      <c r="B59">
        <v>2514</v>
      </c>
    </row>
    <row r="60" spans="1:2" x14ac:dyDescent="0.45">
      <c r="A60" t="s">
        <v>90</v>
      </c>
      <c r="B60">
        <v>70879</v>
      </c>
    </row>
    <row r="61" spans="1:2" x14ac:dyDescent="0.45">
      <c r="A61" t="s">
        <v>91</v>
      </c>
      <c r="B61">
        <v>86593</v>
      </c>
    </row>
    <row r="62" spans="1:2" x14ac:dyDescent="0.45">
      <c r="A62" t="s">
        <v>93</v>
      </c>
      <c r="B62">
        <v>96861</v>
      </c>
    </row>
    <row r="63" spans="1:2" x14ac:dyDescent="0.45">
      <c r="A63" t="s">
        <v>99</v>
      </c>
      <c r="B63">
        <v>194487</v>
      </c>
    </row>
    <row r="64" spans="1:2" x14ac:dyDescent="0.45">
      <c r="A64" t="s">
        <v>101</v>
      </c>
      <c r="B64">
        <v>81986</v>
      </c>
    </row>
    <row r="65" spans="1:2" x14ac:dyDescent="0.45">
      <c r="A65" t="s">
        <v>102</v>
      </c>
      <c r="B65">
        <v>81852</v>
      </c>
    </row>
    <row r="66" spans="1:2" x14ac:dyDescent="0.45">
      <c r="A66" t="s">
        <v>104</v>
      </c>
      <c r="B66">
        <v>5023</v>
      </c>
    </row>
    <row r="67" spans="1:2" x14ac:dyDescent="0.45">
      <c r="A67" t="s">
        <v>105</v>
      </c>
      <c r="B67">
        <v>5775</v>
      </c>
    </row>
    <row r="68" spans="1:2" x14ac:dyDescent="0.45">
      <c r="A68" t="s">
        <v>107</v>
      </c>
      <c r="B68">
        <v>324</v>
      </c>
    </row>
    <row r="69" spans="1:2" x14ac:dyDescent="0.45">
      <c r="A69" t="s">
        <v>109</v>
      </c>
      <c r="B69">
        <v>3189</v>
      </c>
    </row>
    <row r="70" spans="1:2" x14ac:dyDescent="0.45">
      <c r="A70" t="s">
        <v>110</v>
      </c>
      <c r="B70">
        <v>2688</v>
      </c>
    </row>
    <row r="71" spans="1:2" x14ac:dyDescent="0.45">
      <c r="A71" t="s">
        <v>111</v>
      </c>
      <c r="B71">
        <v>34</v>
      </c>
    </row>
    <row r="72" spans="1:2" x14ac:dyDescent="0.45">
      <c r="A72" t="s">
        <v>113</v>
      </c>
      <c r="B72">
        <v>12820</v>
      </c>
    </row>
    <row r="73" spans="1:2" x14ac:dyDescent="0.45">
      <c r="A73" t="s">
        <v>114</v>
      </c>
      <c r="B73">
        <v>898</v>
      </c>
    </row>
    <row r="74" spans="1:2" x14ac:dyDescent="0.45">
      <c r="A74" t="s">
        <v>116</v>
      </c>
      <c r="B74">
        <v>148</v>
      </c>
    </row>
    <row r="75" spans="1:2" x14ac:dyDescent="0.45">
      <c r="A75" t="s">
        <v>117</v>
      </c>
      <c r="B75">
        <v>2057</v>
      </c>
    </row>
    <row r="76" spans="1:2" x14ac:dyDescent="0.45">
      <c r="A76" t="s">
        <v>118</v>
      </c>
      <c r="B76">
        <v>26133</v>
      </c>
    </row>
    <row r="77" spans="1:2" x14ac:dyDescent="0.45">
      <c r="A77" t="s">
        <v>119</v>
      </c>
      <c r="B77">
        <v>2418</v>
      </c>
    </row>
    <row r="78" spans="1:2" x14ac:dyDescent="0.45">
      <c r="A78" t="s">
        <v>120</v>
      </c>
      <c r="B78">
        <v>9</v>
      </c>
    </row>
    <row r="79" spans="1:2" x14ac:dyDescent="0.45">
      <c r="A79" t="s">
        <v>121</v>
      </c>
      <c r="B79">
        <v>18</v>
      </c>
    </row>
    <row r="80" spans="1:2" x14ac:dyDescent="0.45">
      <c r="A80" t="s">
        <v>122</v>
      </c>
      <c r="B80">
        <v>80</v>
      </c>
    </row>
    <row r="81" spans="1:2" x14ac:dyDescent="0.45">
      <c r="A81" t="s">
        <v>123</v>
      </c>
      <c r="B81">
        <v>2341</v>
      </c>
    </row>
    <row r="82" spans="1:2" x14ac:dyDescent="0.45">
      <c r="A82" t="s">
        <v>125</v>
      </c>
      <c r="B82">
        <v>6459</v>
      </c>
    </row>
    <row r="83" spans="1:2" x14ac:dyDescent="0.45">
      <c r="A83" t="s">
        <v>126</v>
      </c>
      <c r="B83">
        <v>36510</v>
      </c>
    </row>
    <row r="84" spans="1:2" x14ac:dyDescent="0.45">
      <c r="A84" t="s">
        <v>127</v>
      </c>
      <c r="B84">
        <v>2202</v>
      </c>
    </row>
    <row r="85" spans="1:2" x14ac:dyDescent="0.45">
      <c r="A85" t="s">
        <v>130</v>
      </c>
      <c r="B85">
        <v>755</v>
      </c>
    </row>
    <row r="86" spans="1:2" x14ac:dyDescent="0.45">
      <c r="A86" t="s">
        <v>132</v>
      </c>
      <c r="B86">
        <v>189</v>
      </c>
    </row>
    <row r="87" spans="1:2" x14ac:dyDescent="0.45">
      <c r="A87" t="s">
        <v>138</v>
      </c>
      <c r="B87">
        <v>15845</v>
      </c>
    </row>
    <row r="88" spans="1:2" x14ac:dyDescent="0.45">
      <c r="A88" t="s">
        <v>139</v>
      </c>
      <c r="B88">
        <v>970</v>
      </c>
    </row>
    <row r="89" spans="1:2" x14ac:dyDescent="0.45">
      <c r="A89" t="s">
        <v>140</v>
      </c>
      <c r="B89">
        <v>9078</v>
      </c>
    </row>
    <row r="90" spans="1:2" x14ac:dyDescent="0.45">
      <c r="A90" t="s">
        <v>141</v>
      </c>
      <c r="B90">
        <v>9080</v>
      </c>
    </row>
    <row r="91" spans="1:2" x14ac:dyDescent="0.45">
      <c r="A91" t="s">
        <v>142</v>
      </c>
      <c r="B91">
        <v>2539</v>
      </c>
    </row>
    <row r="92" spans="1:2" x14ac:dyDescent="0.45">
      <c r="A92" t="s">
        <v>143</v>
      </c>
      <c r="B92">
        <v>1540</v>
      </c>
    </row>
    <row r="93" spans="1:2" x14ac:dyDescent="0.45">
      <c r="A93" t="s">
        <v>144</v>
      </c>
      <c r="B93">
        <v>630</v>
      </c>
    </row>
    <row r="94" spans="1:2" x14ac:dyDescent="0.45">
      <c r="A94" t="s">
        <v>146</v>
      </c>
      <c r="B94">
        <v>28134</v>
      </c>
    </row>
    <row r="95" spans="1:2" x14ac:dyDescent="0.45">
      <c r="A95" t="s">
        <v>147</v>
      </c>
      <c r="B95">
        <v>576</v>
      </c>
    </row>
    <row r="96" spans="1:2" x14ac:dyDescent="0.45">
      <c r="A96" t="s">
        <v>149</v>
      </c>
      <c r="B96">
        <v>97376</v>
      </c>
    </row>
    <row r="97" spans="1:2" x14ac:dyDescent="0.45">
      <c r="A97" t="s">
        <v>150</v>
      </c>
      <c r="B97">
        <v>2480</v>
      </c>
    </row>
    <row r="98" spans="1:2" x14ac:dyDescent="0.45">
      <c r="A98" t="s">
        <v>151</v>
      </c>
      <c r="B98">
        <v>167138</v>
      </c>
    </row>
    <row r="99" spans="1:2" x14ac:dyDescent="0.45">
      <c r="A99" t="s">
        <v>152</v>
      </c>
      <c r="B99">
        <v>61386</v>
      </c>
    </row>
    <row r="100" spans="1:2" x14ac:dyDescent="0.45">
      <c r="A100" t="s">
        <v>153</v>
      </c>
      <c r="B100">
        <v>97930</v>
      </c>
    </row>
    <row r="101" spans="1:2" x14ac:dyDescent="0.45">
      <c r="A101" t="s">
        <v>154</v>
      </c>
      <c r="B101">
        <v>6117</v>
      </c>
    </row>
    <row r="102" spans="1:2" x14ac:dyDescent="0.45">
      <c r="A102" t="s">
        <v>155</v>
      </c>
      <c r="B102">
        <v>14310</v>
      </c>
    </row>
    <row r="103" spans="1:2" x14ac:dyDescent="0.45">
      <c r="A103" t="s">
        <v>156</v>
      </c>
      <c r="B103">
        <v>10857</v>
      </c>
    </row>
    <row r="104" spans="1:2" x14ac:dyDescent="0.45">
      <c r="A104" t="s">
        <v>157</v>
      </c>
      <c r="B104">
        <v>43799</v>
      </c>
    </row>
    <row r="105" spans="1:2" x14ac:dyDescent="0.45">
      <c r="A105" t="s">
        <v>158</v>
      </c>
      <c r="B105">
        <v>52491</v>
      </c>
    </row>
    <row r="106" spans="1:2" x14ac:dyDescent="0.45">
      <c r="A106" t="s">
        <v>159</v>
      </c>
      <c r="B106">
        <v>90125</v>
      </c>
    </row>
    <row r="107" spans="1:2" x14ac:dyDescent="0.45">
      <c r="A107" t="s">
        <v>160</v>
      </c>
      <c r="B107">
        <v>90296</v>
      </c>
    </row>
    <row r="108" spans="1:2" x14ac:dyDescent="0.45">
      <c r="A108" t="s">
        <v>161</v>
      </c>
      <c r="B108">
        <v>80203</v>
      </c>
    </row>
    <row r="109" spans="1:2" x14ac:dyDescent="0.45">
      <c r="A109" t="s">
        <v>162</v>
      </c>
      <c r="B109">
        <v>48261</v>
      </c>
    </row>
    <row r="110" spans="1:2" x14ac:dyDescent="0.45">
      <c r="A110" t="s">
        <v>163</v>
      </c>
      <c r="B110">
        <v>14238</v>
      </c>
    </row>
    <row r="111" spans="1:2" x14ac:dyDescent="0.45">
      <c r="A111" t="s">
        <v>165</v>
      </c>
      <c r="B111">
        <v>27167</v>
      </c>
    </row>
    <row r="112" spans="1:2" x14ac:dyDescent="0.45">
      <c r="A112" t="s">
        <v>166</v>
      </c>
      <c r="B112">
        <v>72383</v>
      </c>
    </row>
    <row r="113" spans="1:2" x14ac:dyDescent="0.45">
      <c r="A113" t="s">
        <v>167</v>
      </c>
      <c r="B113">
        <v>48461</v>
      </c>
    </row>
    <row r="114" spans="1:2" x14ac:dyDescent="0.45">
      <c r="A114" t="s">
        <v>168</v>
      </c>
      <c r="B114">
        <v>6003</v>
      </c>
    </row>
    <row r="115" spans="1:2" x14ac:dyDescent="0.45">
      <c r="A115" t="s">
        <v>169</v>
      </c>
      <c r="B115">
        <v>81658</v>
      </c>
    </row>
    <row r="116" spans="1:2" x14ac:dyDescent="0.45">
      <c r="A116" t="s">
        <v>170</v>
      </c>
      <c r="B116">
        <v>125159</v>
      </c>
    </row>
    <row r="117" spans="1:2" x14ac:dyDescent="0.45">
      <c r="A117" t="s">
        <v>171</v>
      </c>
      <c r="B117">
        <v>611</v>
      </c>
    </row>
    <row r="118" spans="1:2" x14ac:dyDescent="0.45">
      <c r="A118" t="s">
        <v>172</v>
      </c>
      <c r="B118">
        <v>33994</v>
      </c>
    </row>
    <row r="119" spans="1:2" x14ac:dyDescent="0.45">
      <c r="A119" t="s">
        <v>173</v>
      </c>
      <c r="B119">
        <v>3109</v>
      </c>
    </row>
    <row r="120" spans="1:2" x14ac:dyDescent="0.45">
      <c r="A120" t="s">
        <v>174</v>
      </c>
      <c r="B120">
        <v>3300</v>
      </c>
    </row>
    <row r="121" spans="1:2" x14ac:dyDescent="0.45">
      <c r="A121" t="s">
        <v>175</v>
      </c>
      <c r="B121">
        <v>244</v>
      </c>
    </row>
    <row r="122" spans="1:2" x14ac:dyDescent="0.45">
      <c r="A122" t="s">
        <v>178</v>
      </c>
      <c r="B122">
        <v>4816</v>
      </c>
    </row>
    <row r="123" spans="1:2" x14ac:dyDescent="0.45">
      <c r="A123" t="s">
        <v>179</v>
      </c>
      <c r="B123">
        <v>122558</v>
      </c>
    </row>
    <row r="124" spans="1:2" x14ac:dyDescent="0.45">
      <c r="A124" t="s">
        <v>180</v>
      </c>
      <c r="B124">
        <v>2361</v>
      </c>
    </row>
    <row r="125" spans="1:2" x14ac:dyDescent="0.45">
      <c r="A125" t="s">
        <v>181</v>
      </c>
      <c r="B125">
        <v>119293</v>
      </c>
    </row>
    <row r="126" spans="1:2" x14ac:dyDescent="0.45">
      <c r="A126" t="s">
        <v>182</v>
      </c>
      <c r="B126">
        <v>818</v>
      </c>
    </row>
    <row r="127" spans="1:2" x14ac:dyDescent="0.45">
      <c r="A127" t="s">
        <v>183</v>
      </c>
      <c r="B127">
        <v>936</v>
      </c>
    </row>
    <row r="128" spans="1:2" x14ac:dyDescent="0.45">
      <c r="A128" t="s">
        <v>184</v>
      </c>
      <c r="B128">
        <v>94828</v>
      </c>
    </row>
    <row r="129" spans="1:2" x14ac:dyDescent="0.45">
      <c r="A129" t="s">
        <v>185</v>
      </c>
      <c r="B129">
        <v>943</v>
      </c>
    </row>
    <row r="130" spans="1:2" x14ac:dyDescent="0.45">
      <c r="A130" t="s">
        <v>186</v>
      </c>
      <c r="B130">
        <v>115420</v>
      </c>
    </row>
    <row r="131" spans="1:2" x14ac:dyDescent="0.45">
      <c r="A131" t="s">
        <v>187</v>
      </c>
      <c r="B131">
        <v>38549</v>
      </c>
    </row>
    <row r="132" spans="1:2" x14ac:dyDescent="0.45">
      <c r="A132" t="s">
        <v>188</v>
      </c>
      <c r="B132">
        <v>110347</v>
      </c>
    </row>
    <row r="133" spans="1:2" x14ac:dyDescent="0.45">
      <c r="A133" t="s">
        <v>190</v>
      </c>
      <c r="B133">
        <v>525</v>
      </c>
    </row>
    <row r="134" spans="1:2" x14ac:dyDescent="0.45">
      <c r="A134" t="s">
        <v>194</v>
      </c>
      <c r="B134">
        <v>209</v>
      </c>
    </row>
    <row r="135" spans="1:2" x14ac:dyDescent="0.45">
      <c r="A135" t="s">
        <v>195</v>
      </c>
      <c r="B135">
        <v>4947</v>
      </c>
    </row>
    <row r="136" spans="1:2" x14ac:dyDescent="0.45">
      <c r="A136" t="s">
        <v>196</v>
      </c>
      <c r="B136">
        <v>2095</v>
      </c>
    </row>
    <row r="137" spans="1:2" x14ac:dyDescent="0.45">
      <c r="A137" t="s">
        <v>197</v>
      </c>
      <c r="B137">
        <v>499</v>
      </c>
    </row>
    <row r="138" spans="1:2" x14ac:dyDescent="0.45">
      <c r="A138" t="s">
        <v>199</v>
      </c>
      <c r="B138">
        <v>2743</v>
      </c>
    </row>
    <row r="139" spans="1:2" x14ac:dyDescent="0.45">
      <c r="A139" t="s">
        <v>200</v>
      </c>
      <c r="B139">
        <v>1750</v>
      </c>
    </row>
    <row r="140" spans="1:2" x14ac:dyDescent="0.45">
      <c r="A140" t="s">
        <v>202</v>
      </c>
      <c r="B140">
        <v>18984</v>
      </c>
    </row>
    <row r="141" spans="1:2" x14ac:dyDescent="0.45">
      <c r="A141" t="s">
        <v>203</v>
      </c>
      <c r="B141">
        <v>2565</v>
      </c>
    </row>
    <row r="142" spans="1:2" x14ac:dyDescent="0.45">
      <c r="A142" t="s">
        <v>205</v>
      </c>
      <c r="B142">
        <v>1027</v>
      </c>
    </row>
    <row r="143" spans="1:2" x14ac:dyDescent="0.45">
      <c r="A143" t="s">
        <v>206</v>
      </c>
      <c r="B143">
        <v>22867</v>
      </c>
    </row>
    <row r="144" spans="1:2" x14ac:dyDescent="0.45">
      <c r="A144" t="s">
        <v>207</v>
      </c>
      <c r="B144">
        <v>24060</v>
      </c>
    </row>
    <row r="145" spans="1:2" x14ac:dyDescent="0.45">
      <c r="A145" t="s">
        <v>208</v>
      </c>
      <c r="B145">
        <v>38073</v>
      </c>
    </row>
    <row r="146" spans="1:2" x14ac:dyDescent="0.45">
      <c r="A146" t="s">
        <v>209</v>
      </c>
      <c r="B146">
        <v>6450</v>
      </c>
    </row>
    <row r="147" spans="1:2" x14ac:dyDescent="0.45">
      <c r="A147" t="s">
        <v>210</v>
      </c>
      <c r="B147">
        <v>34746</v>
      </c>
    </row>
    <row r="148" spans="1:2" x14ac:dyDescent="0.45">
      <c r="A148" t="s">
        <v>211</v>
      </c>
      <c r="B148">
        <v>15199</v>
      </c>
    </row>
    <row r="149" spans="1:2" x14ac:dyDescent="0.45">
      <c r="A149" t="s">
        <v>212</v>
      </c>
      <c r="B149">
        <v>14898</v>
      </c>
    </row>
    <row r="150" spans="1:2" x14ac:dyDescent="0.45">
      <c r="A150" t="s">
        <v>214</v>
      </c>
      <c r="B150">
        <v>397</v>
      </c>
    </row>
    <row r="151" spans="1:2" x14ac:dyDescent="0.45">
      <c r="A151" t="s">
        <v>215</v>
      </c>
      <c r="B151">
        <v>64</v>
      </c>
    </row>
    <row r="152" spans="1:2" x14ac:dyDescent="0.45">
      <c r="A152" t="s">
        <v>216</v>
      </c>
      <c r="B152">
        <v>84</v>
      </c>
    </row>
    <row r="153" spans="1:2" x14ac:dyDescent="0.45">
      <c r="A153" t="s">
        <v>217</v>
      </c>
      <c r="B153">
        <v>573</v>
      </c>
    </row>
    <row r="154" spans="1:2" x14ac:dyDescent="0.45">
      <c r="A154" t="s">
        <v>222</v>
      </c>
      <c r="B154">
        <v>1789</v>
      </c>
    </row>
    <row r="155" spans="1:2" x14ac:dyDescent="0.45">
      <c r="A155" t="s">
        <v>229</v>
      </c>
      <c r="B155">
        <v>5573</v>
      </c>
    </row>
    <row r="156" spans="1:2" x14ac:dyDescent="0.45">
      <c r="A156" t="s">
        <v>230</v>
      </c>
      <c r="B156">
        <v>14781</v>
      </c>
    </row>
    <row r="157" spans="1:2" x14ac:dyDescent="0.45">
      <c r="A157" t="s">
        <v>231</v>
      </c>
      <c r="B157">
        <v>712</v>
      </c>
    </row>
    <row r="158" spans="1:2" x14ac:dyDescent="0.45">
      <c r="A158" t="s">
        <v>234</v>
      </c>
      <c r="B158">
        <v>797</v>
      </c>
    </row>
    <row r="159" spans="1:2" x14ac:dyDescent="0.45">
      <c r="A159" t="s">
        <v>237</v>
      </c>
      <c r="B159">
        <v>78515</v>
      </c>
    </row>
    <row r="160" spans="1:2" x14ac:dyDescent="0.45">
      <c r="A160" t="s">
        <v>238</v>
      </c>
      <c r="B160">
        <v>21290</v>
      </c>
    </row>
    <row r="161" spans="1:2" x14ac:dyDescent="0.45">
      <c r="A161" t="s">
        <v>239</v>
      </c>
      <c r="B161">
        <v>77885</v>
      </c>
    </row>
    <row r="162" spans="1:2" x14ac:dyDescent="0.45">
      <c r="A162" t="s">
        <v>240</v>
      </c>
      <c r="B162">
        <v>116550</v>
      </c>
    </row>
    <row r="163" spans="1:2" x14ac:dyDescent="0.45">
      <c r="A163" t="s">
        <v>242</v>
      </c>
      <c r="B163">
        <v>4240</v>
      </c>
    </row>
    <row r="164" spans="1:2" x14ac:dyDescent="0.45">
      <c r="A164" t="s">
        <v>244</v>
      </c>
      <c r="B164">
        <v>124</v>
      </c>
    </row>
    <row r="165" spans="1:2" x14ac:dyDescent="0.45">
      <c r="A165" t="s">
        <v>245</v>
      </c>
      <c r="B165">
        <v>57</v>
      </c>
    </row>
    <row r="166" spans="1:2" x14ac:dyDescent="0.45">
      <c r="A166" t="s">
        <v>246</v>
      </c>
      <c r="B166">
        <v>3662</v>
      </c>
    </row>
    <row r="167" spans="1:2" x14ac:dyDescent="0.45">
      <c r="A167" t="s">
        <v>247</v>
      </c>
      <c r="B167">
        <v>1315</v>
      </c>
    </row>
    <row r="168" spans="1:2" x14ac:dyDescent="0.45">
      <c r="A168" t="s">
        <v>248</v>
      </c>
      <c r="B168">
        <v>9938</v>
      </c>
    </row>
    <row r="169" spans="1:2" x14ac:dyDescent="0.45">
      <c r="A169" t="s">
        <v>249</v>
      </c>
      <c r="B169">
        <v>3121</v>
      </c>
    </row>
    <row r="170" spans="1:2" x14ac:dyDescent="0.45">
      <c r="A170" t="s">
        <v>251</v>
      </c>
      <c r="B170">
        <v>3418</v>
      </c>
    </row>
    <row r="171" spans="1:2" x14ac:dyDescent="0.45">
      <c r="A171" t="s">
        <v>252</v>
      </c>
      <c r="B171">
        <v>5002</v>
      </c>
    </row>
    <row r="172" spans="1:2" x14ac:dyDescent="0.45">
      <c r="A172" t="s">
        <v>255</v>
      </c>
      <c r="B172">
        <v>9210</v>
      </c>
    </row>
    <row r="173" spans="1:2" x14ac:dyDescent="0.45">
      <c r="A173" t="s">
        <v>256</v>
      </c>
      <c r="B173">
        <v>12918</v>
      </c>
    </row>
    <row r="174" spans="1:2" x14ac:dyDescent="0.45">
      <c r="A174" t="s">
        <v>257</v>
      </c>
      <c r="B174">
        <v>2571</v>
      </c>
    </row>
    <row r="175" spans="1:2" x14ac:dyDescent="0.45">
      <c r="A175" t="s">
        <v>259</v>
      </c>
      <c r="B175">
        <v>21486</v>
      </c>
    </row>
    <row r="176" spans="1:2" x14ac:dyDescent="0.45">
      <c r="A176" t="s">
        <v>261</v>
      </c>
      <c r="B176">
        <v>20851</v>
      </c>
    </row>
    <row r="177" spans="1:2" x14ac:dyDescent="0.45">
      <c r="A177" t="s">
        <v>262</v>
      </c>
      <c r="B177">
        <v>100215</v>
      </c>
    </row>
    <row r="178" spans="1:2" x14ac:dyDescent="0.45">
      <c r="A178" t="s">
        <v>264</v>
      </c>
      <c r="B178">
        <v>137644</v>
      </c>
    </row>
    <row r="179" spans="1:2" x14ac:dyDescent="0.45">
      <c r="A179" t="s">
        <v>270</v>
      </c>
      <c r="B179">
        <v>4623</v>
      </c>
    </row>
    <row r="180" spans="1:2" x14ac:dyDescent="0.45">
      <c r="A180" t="s">
        <v>274</v>
      </c>
      <c r="B180">
        <v>109877</v>
      </c>
    </row>
    <row r="181" spans="1:2" x14ac:dyDescent="0.45">
      <c r="A181" t="s">
        <v>275</v>
      </c>
      <c r="B181">
        <v>97917</v>
      </c>
    </row>
    <row r="182" spans="1:2" x14ac:dyDescent="0.45">
      <c r="A182" t="s">
        <v>277</v>
      </c>
      <c r="B182">
        <v>24246</v>
      </c>
    </row>
    <row r="183" spans="1:2" x14ac:dyDescent="0.45">
      <c r="A183" t="s">
        <v>279</v>
      </c>
      <c r="B183">
        <v>3467</v>
      </c>
    </row>
    <row r="184" spans="1:2" x14ac:dyDescent="0.45">
      <c r="A184" t="s">
        <v>280</v>
      </c>
      <c r="B184">
        <v>7492</v>
      </c>
    </row>
    <row r="185" spans="1:2" x14ac:dyDescent="0.45">
      <c r="A185" t="s">
        <v>281</v>
      </c>
      <c r="B185">
        <v>5207</v>
      </c>
    </row>
    <row r="186" spans="1:2" x14ac:dyDescent="0.45">
      <c r="A186" t="s">
        <v>282</v>
      </c>
      <c r="B186">
        <v>78055</v>
      </c>
    </row>
    <row r="187" spans="1:2" x14ac:dyDescent="0.45">
      <c r="A187" t="s">
        <v>285</v>
      </c>
      <c r="B187">
        <v>97988</v>
      </c>
    </row>
    <row r="188" spans="1:2" x14ac:dyDescent="0.45">
      <c r="A188" t="s">
        <v>286</v>
      </c>
      <c r="B188">
        <v>32909</v>
      </c>
    </row>
    <row r="189" spans="1:2" x14ac:dyDescent="0.45">
      <c r="A189" t="s">
        <v>288</v>
      </c>
      <c r="B189">
        <v>6254</v>
      </c>
    </row>
    <row r="190" spans="1:2" x14ac:dyDescent="0.45">
      <c r="A190" t="s">
        <v>291</v>
      </c>
      <c r="B190">
        <v>11723</v>
      </c>
    </row>
    <row r="191" spans="1:2" x14ac:dyDescent="0.45">
      <c r="A191" t="s">
        <v>293</v>
      </c>
      <c r="B191">
        <v>116325</v>
      </c>
    </row>
    <row r="192" spans="1:2" x14ac:dyDescent="0.45">
      <c r="A192" t="s">
        <v>294</v>
      </c>
      <c r="B192">
        <v>117167</v>
      </c>
    </row>
    <row r="193" spans="1:2" x14ac:dyDescent="0.45">
      <c r="A193" t="s">
        <v>295</v>
      </c>
      <c r="B193">
        <v>10006</v>
      </c>
    </row>
    <row r="194" spans="1:2" x14ac:dyDescent="0.45">
      <c r="A194" t="s">
        <v>296</v>
      </c>
      <c r="B194">
        <v>83316</v>
      </c>
    </row>
    <row r="195" spans="1:2" x14ac:dyDescent="0.45">
      <c r="A195" t="s">
        <v>297</v>
      </c>
      <c r="B195">
        <v>20430</v>
      </c>
    </row>
    <row r="196" spans="1:2" x14ac:dyDescent="0.45">
      <c r="A196" t="s">
        <v>298</v>
      </c>
      <c r="B196">
        <v>10643</v>
      </c>
    </row>
    <row r="197" spans="1:2" x14ac:dyDescent="0.45">
      <c r="A197" t="s">
        <v>299</v>
      </c>
      <c r="B197">
        <v>10140</v>
      </c>
    </row>
    <row r="198" spans="1:2" x14ac:dyDescent="0.45">
      <c r="A198" t="s">
        <v>302</v>
      </c>
      <c r="B198">
        <v>609</v>
      </c>
    </row>
    <row r="199" spans="1:2" x14ac:dyDescent="0.45">
      <c r="A199" t="s">
        <v>304</v>
      </c>
      <c r="B199">
        <v>7797</v>
      </c>
    </row>
    <row r="200" spans="1:2" x14ac:dyDescent="0.45">
      <c r="A200" t="s">
        <v>305</v>
      </c>
      <c r="B200">
        <v>15763</v>
      </c>
    </row>
    <row r="201" spans="1:2" x14ac:dyDescent="0.45">
      <c r="A201" t="s">
        <v>306</v>
      </c>
      <c r="B201">
        <v>16673</v>
      </c>
    </row>
    <row r="202" spans="1:2" x14ac:dyDescent="0.45">
      <c r="A202" t="s">
        <v>307</v>
      </c>
      <c r="B202">
        <v>1024</v>
      </c>
    </row>
    <row r="203" spans="1:2" x14ac:dyDescent="0.45">
      <c r="A203" t="s">
        <v>308</v>
      </c>
      <c r="B203">
        <v>149839</v>
      </c>
    </row>
    <row r="204" spans="1:2" x14ac:dyDescent="0.45">
      <c r="A204" t="s">
        <v>309</v>
      </c>
      <c r="B204">
        <v>78243</v>
      </c>
    </row>
    <row r="205" spans="1:2" x14ac:dyDescent="0.45">
      <c r="A205" t="s">
        <v>310</v>
      </c>
      <c r="B205">
        <v>16946</v>
      </c>
    </row>
    <row r="206" spans="1:2" x14ac:dyDescent="0.45">
      <c r="A206" t="s">
        <v>311</v>
      </c>
      <c r="B206">
        <v>5026</v>
      </c>
    </row>
    <row r="207" spans="1:2" x14ac:dyDescent="0.45">
      <c r="A207" t="s">
        <v>312</v>
      </c>
      <c r="B207">
        <v>1706</v>
      </c>
    </row>
    <row r="208" spans="1:2" x14ac:dyDescent="0.45">
      <c r="A208" t="s">
        <v>313</v>
      </c>
      <c r="B208">
        <v>20845</v>
      </c>
    </row>
    <row r="209" spans="1:2" x14ac:dyDescent="0.45">
      <c r="A209" t="s">
        <v>314</v>
      </c>
      <c r="B209">
        <v>12055</v>
      </c>
    </row>
    <row r="210" spans="1:2" x14ac:dyDescent="0.45">
      <c r="A210" t="s">
        <v>315</v>
      </c>
      <c r="B210">
        <v>1041</v>
      </c>
    </row>
    <row r="211" spans="1:2" x14ac:dyDescent="0.45">
      <c r="A211" t="s">
        <v>316</v>
      </c>
      <c r="B211">
        <v>1494</v>
      </c>
    </row>
    <row r="212" spans="1:2" x14ac:dyDescent="0.45">
      <c r="A212" t="s">
        <v>317</v>
      </c>
      <c r="B212">
        <v>1016</v>
      </c>
    </row>
    <row r="213" spans="1:2" x14ac:dyDescent="0.45">
      <c r="A213" t="s">
        <v>319</v>
      </c>
      <c r="B213">
        <v>73632</v>
      </c>
    </row>
    <row r="214" spans="1:2" x14ac:dyDescent="0.45">
      <c r="A214" t="s">
        <v>320</v>
      </c>
      <c r="B214">
        <v>53023</v>
      </c>
    </row>
    <row r="215" spans="1:2" x14ac:dyDescent="0.45">
      <c r="A215" t="s">
        <v>321</v>
      </c>
      <c r="B215">
        <v>81405</v>
      </c>
    </row>
    <row r="216" spans="1:2" x14ac:dyDescent="0.45">
      <c r="A216" t="s">
        <v>322</v>
      </c>
      <c r="B216">
        <v>76945</v>
      </c>
    </row>
    <row r="217" spans="1:2" x14ac:dyDescent="0.45">
      <c r="A217" t="s">
        <v>324</v>
      </c>
      <c r="B217">
        <v>109644</v>
      </c>
    </row>
    <row r="218" spans="1:2" x14ac:dyDescent="0.45">
      <c r="A218" t="s">
        <v>325</v>
      </c>
      <c r="B218">
        <v>39</v>
      </c>
    </row>
    <row r="219" spans="1:2" x14ac:dyDescent="0.45">
      <c r="A219" t="s">
        <v>326</v>
      </c>
      <c r="B219">
        <v>46</v>
      </c>
    </row>
    <row r="220" spans="1:2" x14ac:dyDescent="0.45">
      <c r="A220" t="s">
        <v>328</v>
      </c>
      <c r="B220">
        <v>79031</v>
      </c>
    </row>
    <row r="221" spans="1:2" x14ac:dyDescent="0.45">
      <c r="A221" t="s">
        <v>329</v>
      </c>
      <c r="B221">
        <v>43679</v>
      </c>
    </row>
    <row r="222" spans="1:2" x14ac:dyDescent="0.45">
      <c r="A222" t="s">
        <v>330</v>
      </c>
      <c r="B222">
        <v>82098</v>
      </c>
    </row>
    <row r="223" spans="1:2" x14ac:dyDescent="0.45">
      <c r="A223" t="s">
        <v>331</v>
      </c>
      <c r="B223">
        <v>47970</v>
      </c>
    </row>
    <row r="224" spans="1:2" x14ac:dyDescent="0.45">
      <c r="A224" t="s">
        <v>332</v>
      </c>
      <c r="B224">
        <v>7781</v>
      </c>
    </row>
    <row r="225" spans="1:2" x14ac:dyDescent="0.45">
      <c r="A225" t="s">
        <v>334</v>
      </c>
      <c r="B225">
        <v>64568</v>
      </c>
    </row>
    <row r="226" spans="1:2" x14ac:dyDescent="0.45">
      <c r="A226" t="s">
        <v>335</v>
      </c>
      <c r="B226">
        <v>79481</v>
      </c>
    </row>
    <row r="227" spans="1:2" x14ac:dyDescent="0.45">
      <c r="A227" t="s">
        <v>336</v>
      </c>
      <c r="B227">
        <v>14182</v>
      </c>
    </row>
    <row r="228" spans="1:2" x14ac:dyDescent="0.45">
      <c r="A228" t="s">
        <v>337</v>
      </c>
      <c r="B228">
        <v>1166</v>
      </c>
    </row>
    <row r="229" spans="1:2" x14ac:dyDescent="0.45">
      <c r="A229" t="s">
        <v>341</v>
      </c>
      <c r="B229">
        <v>10746</v>
      </c>
    </row>
    <row r="230" spans="1:2" x14ac:dyDescent="0.45">
      <c r="A230" t="s">
        <v>342</v>
      </c>
      <c r="B230">
        <v>105093</v>
      </c>
    </row>
    <row r="231" spans="1:2" x14ac:dyDescent="0.45">
      <c r="A231" t="s">
        <v>343</v>
      </c>
      <c r="B231">
        <v>574</v>
      </c>
    </row>
    <row r="232" spans="1:2" x14ac:dyDescent="0.45">
      <c r="A232" t="s">
        <v>345</v>
      </c>
      <c r="B232">
        <v>57689</v>
      </c>
    </row>
    <row r="233" spans="1:2" x14ac:dyDescent="0.45">
      <c r="A233" t="s">
        <v>346</v>
      </c>
      <c r="B233">
        <v>12745</v>
      </c>
    </row>
    <row r="234" spans="1:2" x14ac:dyDescent="0.45">
      <c r="A234" t="s">
        <v>347</v>
      </c>
      <c r="B234">
        <v>5346</v>
      </c>
    </row>
    <row r="235" spans="1:2" x14ac:dyDescent="0.45">
      <c r="A235" t="s">
        <v>348</v>
      </c>
      <c r="B235">
        <v>4139</v>
      </c>
    </row>
    <row r="236" spans="1:2" x14ac:dyDescent="0.45">
      <c r="A236" t="s">
        <v>349</v>
      </c>
      <c r="B236">
        <v>81389</v>
      </c>
    </row>
    <row r="237" spans="1:2" x14ac:dyDescent="0.45">
      <c r="A237" t="s">
        <v>350</v>
      </c>
      <c r="B237">
        <v>349</v>
      </c>
    </row>
    <row r="238" spans="1:2" x14ac:dyDescent="0.45">
      <c r="A238" t="s">
        <v>352</v>
      </c>
      <c r="B238">
        <v>96940</v>
      </c>
    </row>
    <row r="239" spans="1:2" x14ac:dyDescent="0.45">
      <c r="A239" t="s">
        <v>353</v>
      </c>
      <c r="B239">
        <v>1262</v>
      </c>
    </row>
    <row r="240" spans="1:2" x14ac:dyDescent="0.45">
      <c r="A240" t="s">
        <v>354</v>
      </c>
      <c r="B240">
        <v>88224</v>
      </c>
    </row>
    <row r="241" spans="1:2" x14ac:dyDescent="0.45">
      <c r="A241" t="s">
        <v>355</v>
      </c>
      <c r="B241">
        <v>22503</v>
      </c>
    </row>
    <row r="242" spans="1:2" x14ac:dyDescent="0.45">
      <c r="A242" t="s">
        <v>356</v>
      </c>
      <c r="B242">
        <v>524</v>
      </c>
    </row>
    <row r="243" spans="1:2" x14ac:dyDescent="0.45">
      <c r="A243" t="s">
        <v>357</v>
      </c>
      <c r="B243">
        <v>12844</v>
      </c>
    </row>
    <row r="244" spans="1:2" x14ac:dyDescent="0.45">
      <c r="A244" t="s">
        <v>358</v>
      </c>
      <c r="B244">
        <v>11737</v>
      </c>
    </row>
    <row r="245" spans="1:2" x14ac:dyDescent="0.45">
      <c r="A245" t="s">
        <v>359</v>
      </c>
      <c r="B245">
        <v>79331</v>
      </c>
    </row>
    <row r="246" spans="1:2" x14ac:dyDescent="0.45">
      <c r="A246" t="s">
        <v>360</v>
      </c>
      <c r="B246">
        <v>113171</v>
      </c>
    </row>
    <row r="247" spans="1:2" x14ac:dyDescent="0.45">
      <c r="A247" t="s">
        <v>367</v>
      </c>
      <c r="B247">
        <v>60688</v>
      </c>
    </row>
    <row r="248" spans="1:2" x14ac:dyDescent="0.45">
      <c r="A248" t="s">
        <v>368</v>
      </c>
      <c r="B248">
        <v>28322</v>
      </c>
    </row>
    <row r="249" spans="1:2" x14ac:dyDescent="0.45">
      <c r="A249" t="s">
        <v>369</v>
      </c>
      <c r="B249">
        <v>21882</v>
      </c>
    </row>
    <row r="250" spans="1:2" x14ac:dyDescent="0.45">
      <c r="A250" t="s">
        <v>370</v>
      </c>
      <c r="B250">
        <v>15243</v>
      </c>
    </row>
    <row r="251" spans="1:2" x14ac:dyDescent="0.45">
      <c r="A251" t="s">
        <v>371</v>
      </c>
      <c r="B251">
        <v>80377</v>
      </c>
    </row>
    <row r="252" spans="1:2" x14ac:dyDescent="0.45">
      <c r="A252" t="s">
        <v>372</v>
      </c>
      <c r="B252">
        <v>4014</v>
      </c>
    </row>
    <row r="253" spans="1:2" x14ac:dyDescent="0.45">
      <c r="A253" t="s">
        <v>373</v>
      </c>
      <c r="B253">
        <v>4507</v>
      </c>
    </row>
    <row r="254" spans="1:2" x14ac:dyDescent="0.45">
      <c r="A254" t="s">
        <v>376</v>
      </c>
      <c r="B254">
        <v>2608</v>
      </c>
    </row>
    <row r="255" spans="1:2" x14ac:dyDescent="0.45">
      <c r="A255" t="s">
        <v>378</v>
      </c>
      <c r="B255">
        <v>7893</v>
      </c>
    </row>
    <row r="256" spans="1:2" x14ac:dyDescent="0.45">
      <c r="A256" t="s">
        <v>379</v>
      </c>
      <c r="B256">
        <v>4203</v>
      </c>
    </row>
    <row r="257" spans="1:2" x14ac:dyDescent="0.45">
      <c r="A257" t="s">
        <v>380</v>
      </c>
      <c r="B257">
        <v>2979</v>
      </c>
    </row>
    <row r="258" spans="1:2" x14ac:dyDescent="0.45">
      <c r="A258" t="s">
        <v>381</v>
      </c>
      <c r="B258">
        <v>90405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4E04-3C6E-436B-9FAD-ABFDE282BEC0}">
  <dimension ref="A1:B319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1018</v>
      </c>
    </row>
    <row r="3" spans="1:2" x14ac:dyDescent="0.45">
      <c r="A3" t="s">
        <v>4</v>
      </c>
      <c r="B3">
        <v>90410</v>
      </c>
    </row>
    <row r="4" spans="1:2" x14ac:dyDescent="0.45">
      <c r="A4" t="s">
        <v>5</v>
      </c>
      <c r="B4">
        <v>2365</v>
      </c>
    </row>
    <row r="5" spans="1:2" x14ac:dyDescent="0.45">
      <c r="A5" t="s">
        <v>6</v>
      </c>
      <c r="B5">
        <v>1003</v>
      </c>
    </row>
    <row r="6" spans="1:2" x14ac:dyDescent="0.45">
      <c r="A6" t="s">
        <v>7</v>
      </c>
      <c r="B6">
        <v>65276</v>
      </c>
    </row>
    <row r="7" spans="1:2" x14ac:dyDescent="0.45">
      <c r="A7" t="s">
        <v>8</v>
      </c>
      <c r="B7">
        <v>4894</v>
      </c>
    </row>
    <row r="8" spans="1:2" x14ac:dyDescent="0.45">
      <c r="A8" t="s">
        <v>9</v>
      </c>
      <c r="B8">
        <v>297</v>
      </c>
    </row>
    <row r="9" spans="1:2" x14ac:dyDescent="0.45">
      <c r="A9" t="s">
        <v>10</v>
      </c>
      <c r="B9">
        <v>80671</v>
      </c>
    </row>
    <row r="10" spans="1:2" x14ac:dyDescent="0.45">
      <c r="A10" t="s">
        <v>11</v>
      </c>
      <c r="B10">
        <v>1512</v>
      </c>
    </row>
    <row r="11" spans="1:2" x14ac:dyDescent="0.45">
      <c r="A11" t="s">
        <v>13</v>
      </c>
      <c r="B11">
        <v>93434</v>
      </c>
    </row>
    <row r="12" spans="1:2" x14ac:dyDescent="0.45">
      <c r="A12" t="s">
        <v>14</v>
      </c>
      <c r="B12">
        <v>110786</v>
      </c>
    </row>
    <row r="13" spans="1:2" x14ac:dyDescent="0.45">
      <c r="A13" t="s">
        <v>15</v>
      </c>
      <c r="B13">
        <v>33870</v>
      </c>
    </row>
    <row r="14" spans="1:2" x14ac:dyDescent="0.45">
      <c r="A14" t="s">
        <v>16</v>
      </c>
      <c r="B14">
        <v>97706</v>
      </c>
    </row>
    <row r="15" spans="1:2" x14ac:dyDescent="0.45">
      <c r="A15" t="s">
        <v>17</v>
      </c>
      <c r="B15">
        <v>26121</v>
      </c>
    </row>
    <row r="16" spans="1:2" x14ac:dyDescent="0.45">
      <c r="A16" t="s">
        <v>18</v>
      </c>
      <c r="B16">
        <v>22894</v>
      </c>
    </row>
    <row r="17" spans="1:2" x14ac:dyDescent="0.45">
      <c r="A17" t="s">
        <v>19</v>
      </c>
      <c r="B17">
        <v>16408</v>
      </c>
    </row>
    <row r="18" spans="1:2" x14ac:dyDescent="0.45">
      <c r="A18" t="s">
        <v>20</v>
      </c>
      <c r="B18">
        <v>8718</v>
      </c>
    </row>
    <row r="19" spans="1:2" x14ac:dyDescent="0.45">
      <c r="A19" t="s">
        <v>21</v>
      </c>
      <c r="B19">
        <v>7820</v>
      </c>
    </row>
    <row r="20" spans="1:2" x14ac:dyDescent="0.45">
      <c r="A20" t="s">
        <v>22</v>
      </c>
      <c r="B20">
        <v>8330</v>
      </c>
    </row>
    <row r="21" spans="1:2" x14ac:dyDescent="0.45">
      <c r="A21" t="s">
        <v>24</v>
      </c>
      <c r="B21">
        <v>42</v>
      </c>
    </row>
    <row r="22" spans="1:2" x14ac:dyDescent="0.45">
      <c r="A22" t="s">
        <v>25</v>
      </c>
      <c r="B22">
        <v>174</v>
      </c>
    </row>
    <row r="23" spans="1:2" x14ac:dyDescent="0.45">
      <c r="A23" t="s">
        <v>26</v>
      </c>
      <c r="B23">
        <v>175</v>
      </c>
    </row>
    <row r="24" spans="1:2" x14ac:dyDescent="0.45">
      <c r="A24" t="s">
        <v>27</v>
      </c>
      <c r="B24">
        <v>102509</v>
      </c>
    </row>
    <row r="25" spans="1:2" x14ac:dyDescent="0.45">
      <c r="A25" t="s">
        <v>28</v>
      </c>
      <c r="B25">
        <v>477</v>
      </c>
    </row>
    <row r="26" spans="1:2" x14ac:dyDescent="0.45">
      <c r="A26" t="s">
        <v>29</v>
      </c>
      <c r="B26">
        <v>64083</v>
      </c>
    </row>
    <row r="27" spans="1:2" x14ac:dyDescent="0.45">
      <c r="A27" t="s">
        <v>30</v>
      </c>
      <c r="B27">
        <v>73585</v>
      </c>
    </row>
    <row r="28" spans="1:2" x14ac:dyDescent="0.45">
      <c r="A28" t="s">
        <v>31</v>
      </c>
      <c r="B28">
        <v>13460</v>
      </c>
    </row>
    <row r="29" spans="1:2" x14ac:dyDescent="0.45">
      <c r="A29" t="s">
        <v>33</v>
      </c>
      <c r="B29">
        <v>78899</v>
      </c>
    </row>
    <row r="30" spans="1:2" x14ac:dyDescent="0.45">
      <c r="A30" t="s">
        <v>34</v>
      </c>
      <c r="B30">
        <v>956</v>
      </c>
    </row>
    <row r="31" spans="1:2" x14ac:dyDescent="0.45">
      <c r="A31" t="s">
        <v>35</v>
      </c>
      <c r="B31">
        <v>81886</v>
      </c>
    </row>
    <row r="32" spans="1:2" x14ac:dyDescent="0.45">
      <c r="A32" t="s">
        <v>36</v>
      </c>
      <c r="B32">
        <v>1113</v>
      </c>
    </row>
    <row r="33" spans="1:2" x14ac:dyDescent="0.45">
      <c r="A33" t="s">
        <v>37</v>
      </c>
      <c r="B33">
        <v>11721</v>
      </c>
    </row>
    <row r="34" spans="1:2" x14ac:dyDescent="0.45">
      <c r="A34" t="s">
        <v>39</v>
      </c>
      <c r="B34">
        <v>52428</v>
      </c>
    </row>
    <row r="35" spans="1:2" x14ac:dyDescent="0.45">
      <c r="A35" t="s">
        <v>40</v>
      </c>
      <c r="B35">
        <v>186923</v>
      </c>
    </row>
    <row r="36" spans="1:2" x14ac:dyDescent="0.45">
      <c r="A36" t="s">
        <v>41</v>
      </c>
      <c r="B36">
        <v>172</v>
      </c>
    </row>
    <row r="37" spans="1:2" x14ac:dyDescent="0.45">
      <c r="A37" t="s">
        <v>42</v>
      </c>
      <c r="B37">
        <v>278</v>
      </c>
    </row>
    <row r="38" spans="1:2" x14ac:dyDescent="0.45">
      <c r="A38" t="s">
        <v>43</v>
      </c>
      <c r="B38">
        <v>149</v>
      </c>
    </row>
    <row r="39" spans="1:2" x14ac:dyDescent="0.45">
      <c r="A39" t="s">
        <v>44</v>
      </c>
      <c r="B39">
        <v>203</v>
      </c>
    </row>
    <row r="40" spans="1:2" x14ac:dyDescent="0.45">
      <c r="A40" t="s">
        <v>46</v>
      </c>
      <c r="B40">
        <v>8033</v>
      </c>
    </row>
    <row r="41" spans="1:2" x14ac:dyDescent="0.45">
      <c r="A41" t="s">
        <v>47</v>
      </c>
      <c r="B41">
        <v>10978</v>
      </c>
    </row>
    <row r="42" spans="1:2" x14ac:dyDescent="0.45">
      <c r="A42" t="s">
        <v>48</v>
      </c>
      <c r="B42">
        <v>326</v>
      </c>
    </row>
    <row r="43" spans="1:2" x14ac:dyDescent="0.45">
      <c r="A43" t="s">
        <v>49</v>
      </c>
      <c r="B43">
        <v>22579</v>
      </c>
    </row>
    <row r="44" spans="1:2" x14ac:dyDescent="0.45">
      <c r="A44" t="s">
        <v>50</v>
      </c>
      <c r="B44">
        <v>243</v>
      </c>
    </row>
    <row r="45" spans="1:2" x14ac:dyDescent="0.45">
      <c r="A45" t="s">
        <v>51</v>
      </c>
      <c r="B45">
        <v>46245</v>
      </c>
    </row>
    <row r="46" spans="1:2" x14ac:dyDescent="0.45">
      <c r="A46" t="s">
        <v>55</v>
      </c>
      <c r="B46">
        <v>96370</v>
      </c>
    </row>
    <row r="47" spans="1:2" x14ac:dyDescent="0.45">
      <c r="A47" t="s">
        <v>56</v>
      </c>
      <c r="B47">
        <v>89814</v>
      </c>
    </row>
    <row r="48" spans="1:2" x14ac:dyDescent="0.45">
      <c r="A48" t="s">
        <v>57</v>
      </c>
      <c r="B48">
        <v>12526</v>
      </c>
    </row>
    <row r="49" spans="1:2" x14ac:dyDescent="0.45">
      <c r="A49" t="s">
        <v>58</v>
      </c>
      <c r="B49">
        <v>112</v>
      </c>
    </row>
    <row r="50" spans="1:2" x14ac:dyDescent="0.45">
      <c r="A50" t="s">
        <v>59</v>
      </c>
      <c r="B50">
        <v>114</v>
      </c>
    </row>
    <row r="51" spans="1:2" x14ac:dyDescent="0.45">
      <c r="A51" t="s">
        <v>60</v>
      </c>
      <c r="B51">
        <v>19</v>
      </c>
    </row>
    <row r="52" spans="1:2" x14ac:dyDescent="0.45">
      <c r="A52" t="s">
        <v>61</v>
      </c>
      <c r="B52">
        <v>33</v>
      </c>
    </row>
    <row r="53" spans="1:2" x14ac:dyDescent="0.45">
      <c r="A53" t="s">
        <v>62</v>
      </c>
      <c r="B53">
        <v>2589</v>
      </c>
    </row>
    <row r="54" spans="1:2" x14ac:dyDescent="0.45">
      <c r="A54" t="s">
        <v>63</v>
      </c>
      <c r="B54">
        <v>91</v>
      </c>
    </row>
    <row r="55" spans="1:2" x14ac:dyDescent="0.45">
      <c r="A55" t="s">
        <v>64</v>
      </c>
      <c r="B55">
        <v>85332</v>
      </c>
    </row>
    <row r="56" spans="1:2" x14ac:dyDescent="0.45">
      <c r="A56" t="s">
        <v>65</v>
      </c>
      <c r="B56">
        <v>85259</v>
      </c>
    </row>
    <row r="57" spans="1:2" x14ac:dyDescent="0.45">
      <c r="A57" t="s">
        <v>66</v>
      </c>
      <c r="B57">
        <v>79368</v>
      </c>
    </row>
    <row r="58" spans="1:2" x14ac:dyDescent="0.45">
      <c r="A58" t="s">
        <v>67</v>
      </c>
      <c r="B58">
        <v>8193</v>
      </c>
    </row>
    <row r="59" spans="1:2" x14ac:dyDescent="0.45">
      <c r="A59" t="s">
        <v>396</v>
      </c>
      <c r="B59">
        <v>172</v>
      </c>
    </row>
    <row r="60" spans="1:2" x14ac:dyDescent="0.45">
      <c r="A60" t="s">
        <v>69</v>
      </c>
      <c r="B60">
        <v>81993</v>
      </c>
    </row>
    <row r="61" spans="1:2" x14ac:dyDescent="0.45">
      <c r="A61" t="s">
        <v>70</v>
      </c>
      <c r="B61">
        <v>81133</v>
      </c>
    </row>
    <row r="62" spans="1:2" x14ac:dyDescent="0.45">
      <c r="A62" t="s">
        <v>71</v>
      </c>
      <c r="B62">
        <v>325</v>
      </c>
    </row>
    <row r="63" spans="1:2" x14ac:dyDescent="0.45">
      <c r="A63" t="s">
        <v>72</v>
      </c>
      <c r="B63">
        <v>219</v>
      </c>
    </row>
    <row r="64" spans="1:2" x14ac:dyDescent="0.45">
      <c r="A64" t="s">
        <v>73</v>
      </c>
      <c r="B64">
        <v>398</v>
      </c>
    </row>
    <row r="65" spans="1:2" x14ac:dyDescent="0.45">
      <c r="A65" t="s">
        <v>74</v>
      </c>
      <c r="B65">
        <v>786</v>
      </c>
    </row>
    <row r="66" spans="1:2" x14ac:dyDescent="0.45">
      <c r="A66" t="s">
        <v>76</v>
      </c>
      <c r="B66">
        <v>427</v>
      </c>
    </row>
    <row r="67" spans="1:2" x14ac:dyDescent="0.45">
      <c r="A67" t="s">
        <v>78</v>
      </c>
      <c r="B67">
        <v>106433</v>
      </c>
    </row>
    <row r="68" spans="1:2" x14ac:dyDescent="0.45">
      <c r="A68" t="s">
        <v>79</v>
      </c>
      <c r="B68">
        <v>924</v>
      </c>
    </row>
    <row r="69" spans="1:2" x14ac:dyDescent="0.45">
      <c r="A69" t="s">
        <v>80</v>
      </c>
      <c r="B69">
        <v>32573</v>
      </c>
    </row>
    <row r="70" spans="1:2" x14ac:dyDescent="0.45">
      <c r="A70" t="s">
        <v>81</v>
      </c>
      <c r="B70">
        <v>7875</v>
      </c>
    </row>
    <row r="71" spans="1:2" x14ac:dyDescent="0.45">
      <c r="A71" t="s">
        <v>82</v>
      </c>
      <c r="B71">
        <v>1403</v>
      </c>
    </row>
    <row r="72" spans="1:2" x14ac:dyDescent="0.45">
      <c r="A72" t="s">
        <v>83</v>
      </c>
      <c r="B72">
        <v>93605</v>
      </c>
    </row>
    <row r="73" spans="1:2" x14ac:dyDescent="0.45">
      <c r="A73" t="s">
        <v>84</v>
      </c>
      <c r="B73">
        <v>80065</v>
      </c>
    </row>
    <row r="74" spans="1:2" x14ac:dyDescent="0.45">
      <c r="A74" t="s">
        <v>86</v>
      </c>
      <c r="B74">
        <v>40130</v>
      </c>
    </row>
    <row r="75" spans="1:2" x14ac:dyDescent="0.45">
      <c r="A75" t="s">
        <v>88</v>
      </c>
      <c r="B75">
        <v>2117</v>
      </c>
    </row>
    <row r="76" spans="1:2" x14ac:dyDescent="0.45">
      <c r="A76" t="s">
        <v>89</v>
      </c>
      <c r="B76">
        <v>1849</v>
      </c>
    </row>
    <row r="77" spans="1:2" x14ac:dyDescent="0.45">
      <c r="A77" t="s">
        <v>90</v>
      </c>
      <c r="B77">
        <v>70191</v>
      </c>
    </row>
    <row r="78" spans="1:2" x14ac:dyDescent="0.45">
      <c r="A78" t="s">
        <v>91</v>
      </c>
      <c r="B78">
        <v>76651</v>
      </c>
    </row>
    <row r="79" spans="1:2" x14ac:dyDescent="0.45">
      <c r="A79" t="s">
        <v>93</v>
      </c>
      <c r="B79">
        <v>102039</v>
      </c>
    </row>
    <row r="80" spans="1:2" x14ac:dyDescent="0.45">
      <c r="A80" t="s">
        <v>94</v>
      </c>
      <c r="B80">
        <v>112845</v>
      </c>
    </row>
    <row r="81" spans="1:2" x14ac:dyDescent="0.45">
      <c r="A81" t="s">
        <v>95</v>
      </c>
      <c r="B81">
        <v>112065</v>
      </c>
    </row>
    <row r="82" spans="1:2" x14ac:dyDescent="0.45">
      <c r="A82" t="s">
        <v>96</v>
      </c>
      <c r="B82">
        <v>117853</v>
      </c>
    </row>
    <row r="83" spans="1:2" x14ac:dyDescent="0.45">
      <c r="A83" t="s">
        <v>97</v>
      </c>
      <c r="B83">
        <v>113062</v>
      </c>
    </row>
    <row r="84" spans="1:2" x14ac:dyDescent="0.45">
      <c r="A84" t="s">
        <v>98</v>
      </c>
      <c r="B84">
        <v>110560</v>
      </c>
    </row>
    <row r="85" spans="1:2" x14ac:dyDescent="0.45">
      <c r="A85" t="s">
        <v>99</v>
      </c>
      <c r="B85">
        <v>194035</v>
      </c>
    </row>
    <row r="86" spans="1:2" x14ac:dyDescent="0.45">
      <c r="A86" t="s">
        <v>100</v>
      </c>
      <c r="B86">
        <v>2872</v>
      </c>
    </row>
    <row r="87" spans="1:2" x14ac:dyDescent="0.45">
      <c r="A87" t="s">
        <v>101</v>
      </c>
      <c r="B87">
        <v>82041</v>
      </c>
    </row>
    <row r="88" spans="1:2" x14ac:dyDescent="0.45">
      <c r="A88" t="s">
        <v>102</v>
      </c>
      <c r="B88">
        <v>81707</v>
      </c>
    </row>
    <row r="89" spans="1:2" x14ac:dyDescent="0.45">
      <c r="A89" t="s">
        <v>103</v>
      </c>
      <c r="B89">
        <v>857</v>
      </c>
    </row>
    <row r="90" spans="1:2" x14ac:dyDescent="0.45">
      <c r="A90" t="s">
        <v>104</v>
      </c>
      <c r="B90">
        <v>1496</v>
      </c>
    </row>
    <row r="91" spans="1:2" x14ac:dyDescent="0.45">
      <c r="A91" t="s">
        <v>105</v>
      </c>
      <c r="B91">
        <v>3742</v>
      </c>
    </row>
    <row r="92" spans="1:2" x14ac:dyDescent="0.45">
      <c r="A92" t="s">
        <v>106</v>
      </c>
      <c r="B92">
        <v>902</v>
      </c>
    </row>
    <row r="93" spans="1:2" x14ac:dyDescent="0.45">
      <c r="A93" t="s">
        <v>107</v>
      </c>
      <c r="B93">
        <v>269</v>
      </c>
    </row>
    <row r="94" spans="1:2" x14ac:dyDescent="0.45">
      <c r="A94" t="s">
        <v>108</v>
      </c>
      <c r="B94">
        <v>6508</v>
      </c>
    </row>
    <row r="95" spans="1:2" x14ac:dyDescent="0.45">
      <c r="A95" t="s">
        <v>109</v>
      </c>
      <c r="B95">
        <v>4359</v>
      </c>
    </row>
    <row r="96" spans="1:2" x14ac:dyDescent="0.45">
      <c r="A96" t="s">
        <v>110</v>
      </c>
      <c r="B96">
        <v>2417</v>
      </c>
    </row>
    <row r="97" spans="1:2" x14ac:dyDescent="0.45">
      <c r="A97" t="s">
        <v>111</v>
      </c>
      <c r="B97">
        <v>22</v>
      </c>
    </row>
    <row r="98" spans="1:2" x14ac:dyDescent="0.45">
      <c r="A98" t="s">
        <v>113</v>
      </c>
      <c r="B98">
        <v>4998</v>
      </c>
    </row>
    <row r="99" spans="1:2" x14ac:dyDescent="0.45">
      <c r="A99" t="s">
        <v>114</v>
      </c>
      <c r="B99">
        <v>616</v>
      </c>
    </row>
    <row r="100" spans="1:2" x14ac:dyDescent="0.45">
      <c r="A100" t="s">
        <v>116</v>
      </c>
      <c r="B100">
        <v>37</v>
      </c>
    </row>
    <row r="101" spans="1:2" x14ac:dyDescent="0.45">
      <c r="A101" t="s">
        <v>117</v>
      </c>
      <c r="B101">
        <v>7236</v>
      </c>
    </row>
    <row r="102" spans="1:2" x14ac:dyDescent="0.45">
      <c r="A102" t="s">
        <v>119</v>
      </c>
      <c r="B102">
        <v>11120</v>
      </c>
    </row>
    <row r="103" spans="1:2" x14ac:dyDescent="0.45">
      <c r="A103" t="s">
        <v>122</v>
      </c>
      <c r="B103">
        <v>30</v>
      </c>
    </row>
    <row r="104" spans="1:2" x14ac:dyDescent="0.45">
      <c r="A104" t="s">
        <v>123</v>
      </c>
      <c r="B104">
        <v>5721</v>
      </c>
    </row>
    <row r="105" spans="1:2" x14ac:dyDescent="0.45">
      <c r="A105" t="s">
        <v>125</v>
      </c>
      <c r="B105">
        <v>9318</v>
      </c>
    </row>
    <row r="106" spans="1:2" x14ac:dyDescent="0.45">
      <c r="A106" t="s">
        <v>126</v>
      </c>
      <c r="B106">
        <v>31112</v>
      </c>
    </row>
    <row r="107" spans="1:2" x14ac:dyDescent="0.45">
      <c r="A107" t="s">
        <v>127</v>
      </c>
      <c r="B107">
        <v>1720</v>
      </c>
    </row>
    <row r="108" spans="1:2" x14ac:dyDescent="0.45">
      <c r="A108" t="s">
        <v>131</v>
      </c>
      <c r="B108">
        <v>2378</v>
      </c>
    </row>
    <row r="109" spans="1:2" x14ac:dyDescent="0.45">
      <c r="A109" t="s">
        <v>132</v>
      </c>
      <c r="B109">
        <v>1864</v>
      </c>
    </row>
    <row r="110" spans="1:2" x14ac:dyDescent="0.45">
      <c r="A110" t="s">
        <v>134</v>
      </c>
      <c r="B110">
        <v>53075</v>
      </c>
    </row>
    <row r="111" spans="1:2" x14ac:dyDescent="0.45">
      <c r="A111" t="s">
        <v>135</v>
      </c>
      <c r="B111">
        <v>938</v>
      </c>
    </row>
    <row r="112" spans="1:2" x14ac:dyDescent="0.45">
      <c r="A112" t="s">
        <v>136</v>
      </c>
      <c r="B112">
        <v>377</v>
      </c>
    </row>
    <row r="113" spans="1:2" x14ac:dyDescent="0.45">
      <c r="A113" t="s">
        <v>138</v>
      </c>
      <c r="B113">
        <v>24187</v>
      </c>
    </row>
    <row r="114" spans="1:2" x14ac:dyDescent="0.45">
      <c r="A114" t="s">
        <v>139</v>
      </c>
      <c r="B114">
        <v>1116</v>
      </c>
    </row>
    <row r="115" spans="1:2" x14ac:dyDescent="0.45">
      <c r="A115" t="s">
        <v>142</v>
      </c>
      <c r="B115">
        <v>930</v>
      </c>
    </row>
    <row r="116" spans="1:2" x14ac:dyDescent="0.45">
      <c r="A116" t="s">
        <v>143</v>
      </c>
      <c r="B116">
        <v>716</v>
      </c>
    </row>
    <row r="117" spans="1:2" x14ac:dyDescent="0.45">
      <c r="A117" t="s">
        <v>144</v>
      </c>
      <c r="B117">
        <v>636</v>
      </c>
    </row>
    <row r="118" spans="1:2" x14ac:dyDescent="0.45">
      <c r="A118" t="s">
        <v>146</v>
      </c>
      <c r="B118">
        <v>36865</v>
      </c>
    </row>
    <row r="119" spans="1:2" x14ac:dyDescent="0.45">
      <c r="A119" t="s">
        <v>147</v>
      </c>
      <c r="B119">
        <v>384</v>
      </c>
    </row>
    <row r="120" spans="1:2" x14ac:dyDescent="0.45">
      <c r="A120" t="s">
        <v>149</v>
      </c>
      <c r="B120">
        <v>87453</v>
      </c>
    </row>
    <row r="121" spans="1:2" x14ac:dyDescent="0.45">
      <c r="A121" t="s">
        <v>151</v>
      </c>
      <c r="B121">
        <v>160920</v>
      </c>
    </row>
    <row r="122" spans="1:2" x14ac:dyDescent="0.45">
      <c r="A122" t="s">
        <v>152</v>
      </c>
      <c r="B122">
        <v>23944</v>
      </c>
    </row>
    <row r="123" spans="1:2" x14ac:dyDescent="0.45">
      <c r="A123" t="s">
        <v>153</v>
      </c>
      <c r="B123">
        <v>66589</v>
      </c>
    </row>
    <row r="124" spans="1:2" x14ac:dyDescent="0.45">
      <c r="A124" t="s">
        <v>154</v>
      </c>
      <c r="B124">
        <v>14124</v>
      </c>
    </row>
    <row r="125" spans="1:2" x14ac:dyDescent="0.45">
      <c r="A125" t="s">
        <v>155</v>
      </c>
      <c r="B125">
        <v>18217</v>
      </c>
    </row>
    <row r="126" spans="1:2" x14ac:dyDescent="0.45">
      <c r="A126" t="s">
        <v>156</v>
      </c>
      <c r="B126">
        <v>26846</v>
      </c>
    </row>
    <row r="127" spans="1:2" x14ac:dyDescent="0.45">
      <c r="A127" t="s">
        <v>157</v>
      </c>
      <c r="B127">
        <v>55310</v>
      </c>
    </row>
    <row r="128" spans="1:2" x14ac:dyDescent="0.45">
      <c r="A128" t="s">
        <v>158</v>
      </c>
      <c r="B128">
        <v>54472</v>
      </c>
    </row>
    <row r="129" spans="1:2" x14ac:dyDescent="0.45">
      <c r="A129" t="s">
        <v>159</v>
      </c>
      <c r="B129">
        <v>2</v>
      </c>
    </row>
    <row r="130" spans="1:2" x14ac:dyDescent="0.45">
      <c r="A130" t="s">
        <v>160</v>
      </c>
      <c r="B130">
        <v>2</v>
      </c>
    </row>
    <row r="131" spans="1:2" x14ac:dyDescent="0.45">
      <c r="A131" t="s">
        <v>161</v>
      </c>
      <c r="B131">
        <v>80999</v>
      </c>
    </row>
    <row r="132" spans="1:2" x14ac:dyDescent="0.45">
      <c r="A132" t="s">
        <v>162</v>
      </c>
      <c r="B132">
        <v>77442</v>
      </c>
    </row>
    <row r="133" spans="1:2" x14ac:dyDescent="0.45">
      <c r="A133" t="s">
        <v>163</v>
      </c>
      <c r="B133">
        <v>11014</v>
      </c>
    </row>
    <row r="134" spans="1:2" x14ac:dyDescent="0.45">
      <c r="A134" t="s">
        <v>165</v>
      </c>
      <c r="B134">
        <v>26226</v>
      </c>
    </row>
    <row r="135" spans="1:2" x14ac:dyDescent="0.45">
      <c r="A135" t="s">
        <v>166</v>
      </c>
      <c r="B135">
        <v>51206</v>
      </c>
    </row>
    <row r="136" spans="1:2" x14ac:dyDescent="0.45">
      <c r="A136" t="s">
        <v>167</v>
      </c>
      <c r="B136">
        <v>68875</v>
      </c>
    </row>
    <row r="137" spans="1:2" x14ac:dyDescent="0.45">
      <c r="A137" t="s">
        <v>168</v>
      </c>
      <c r="B137">
        <v>5452</v>
      </c>
    </row>
    <row r="138" spans="1:2" x14ac:dyDescent="0.45">
      <c r="A138" t="s">
        <v>169</v>
      </c>
      <c r="B138">
        <v>67398</v>
      </c>
    </row>
    <row r="139" spans="1:2" x14ac:dyDescent="0.45">
      <c r="A139" t="s">
        <v>170</v>
      </c>
      <c r="B139">
        <v>120244</v>
      </c>
    </row>
    <row r="140" spans="1:2" x14ac:dyDescent="0.45">
      <c r="A140" t="s">
        <v>171</v>
      </c>
      <c r="B140">
        <v>516</v>
      </c>
    </row>
    <row r="141" spans="1:2" x14ac:dyDescent="0.45">
      <c r="A141" t="s">
        <v>172</v>
      </c>
      <c r="B141">
        <v>32859</v>
      </c>
    </row>
    <row r="142" spans="1:2" x14ac:dyDescent="0.45">
      <c r="A142" t="s">
        <v>173</v>
      </c>
      <c r="B142">
        <v>2949</v>
      </c>
    </row>
    <row r="143" spans="1:2" x14ac:dyDescent="0.45">
      <c r="A143" t="s">
        <v>174</v>
      </c>
      <c r="B143">
        <v>2048</v>
      </c>
    </row>
    <row r="144" spans="1:2" x14ac:dyDescent="0.45">
      <c r="A144" t="s">
        <v>175</v>
      </c>
      <c r="B144">
        <v>57</v>
      </c>
    </row>
    <row r="145" spans="1:2" x14ac:dyDescent="0.45">
      <c r="A145" t="s">
        <v>178</v>
      </c>
      <c r="B145">
        <v>1623</v>
      </c>
    </row>
    <row r="146" spans="1:2" x14ac:dyDescent="0.45">
      <c r="A146" t="s">
        <v>179</v>
      </c>
      <c r="B146">
        <v>142736</v>
      </c>
    </row>
    <row r="147" spans="1:2" x14ac:dyDescent="0.45">
      <c r="A147" t="s">
        <v>180</v>
      </c>
      <c r="B147">
        <v>879</v>
      </c>
    </row>
    <row r="148" spans="1:2" x14ac:dyDescent="0.45">
      <c r="A148" t="s">
        <v>181</v>
      </c>
      <c r="B148">
        <v>54522</v>
      </c>
    </row>
    <row r="149" spans="1:2" x14ac:dyDescent="0.45">
      <c r="A149" t="s">
        <v>182</v>
      </c>
      <c r="B149">
        <v>566</v>
      </c>
    </row>
    <row r="150" spans="1:2" x14ac:dyDescent="0.45">
      <c r="A150" t="s">
        <v>183</v>
      </c>
      <c r="B150">
        <v>727</v>
      </c>
    </row>
    <row r="151" spans="1:2" x14ac:dyDescent="0.45">
      <c r="A151" t="s">
        <v>184</v>
      </c>
      <c r="B151">
        <v>50238</v>
      </c>
    </row>
    <row r="152" spans="1:2" x14ac:dyDescent="0.45">
      <c r="A152" t="s">
        <v>185</v>
      </c>
      <c r="B152">
        <v>826</v>
      </c>
    </row>
    <row r="153" spans="1:2" x14ac:dyDescent="0.45">
      <c r="A153" t="s">
        <v>186</v>
      </c>
      <c r="B153">
        <v>113522</v>
      </c>
    </row>
    <row r="154" spans="1:2" x14ac:dyDescent="0.45">
      <c r="A154" t="s">
        <v>187</v>
      </c>
      <c r="B154">
        <v>20712</v>
      </c>
    </row>
    <row r="155" spans="1:2" x14ac:dyDescent="0.45">
      <c r="A155" t="s">
        <v>188</v>
      </c>
      <c r="B155">
        <v>117704</v>
      </c>
    </row>
    <row r="156" spans="1:2" x14ac:dyDescent="0.45">
      <c r="A156" t="s">
        <v>189</v>
      </c>
      <c r="B156">
        <v>291</v>
      </c>
    </row>
    <row r="157" spans="1:2" x14ac:dyDescent="0.45">
      <c r="A157" t="s">
        <v>190</v>
      </c>
      <c r="B157">
        <v>392</v>
      </c>
    </row>
    <row r="158" spans="1:2" x14ac:dyDescent="0.45">
      <c r="A158" t="s">
        <v>191</v>
      </c>
      <c r="B158">
        <v>220</v>
      </c>
    </row>
    <row r="159" spans="1:2" x14ac:dyDescent="0.45">
      <c r="A159" t="s">
        <v>192</v>
      </c>
      <c r="B159">
        <v>247</v>
      </c>
    </row>
    <row r="160" spans="1:2" x14ac:dyDescent="0.45">
      <c r="A160" t="s">
        <v>193</v>
      </c>
      <c r="B160">
        <v>214</v>
      </c>
    </row>
    <row r="161" spans="1:2" x14ac:dyDescent="0.45">
      <c r="A161" t="s">
        <v>194</v>
      </c>
      <c r="B161">
        <v>183</v>
      </c>
    </row>
    <row r="162" spans="1:2" x14ac:dyDescent="0.45">
      <c r="A162" t="s">
        <v>195</v>
      </c>
      <c r="B162">
        <v>2667</v>
      </c>
    </row>
    <row r="163" spans="1:2" x14ac:dyDescent="0.45">
      <c r="A163" t="s">
        <v>196</v>
      </c>
      <c r="B163">
        <v>1601</v>
      </c>
    </row>
    <row r="164" spans="1:2" x14ac:dyDescent="0.45">
      <c r="A164" t="s">
        <v>197</v>
      </c>
      <c r="B164">
        <v>468</v>
      </c>
    </row>
    <row r="165" spans="1:2" x14ac:dyDescent="0.45">
      <c r="A165" t="s">
        <v>198</v>
      </c>
      <c r="B165">
        <v>2308</v>
      </c>
    </row>
    <row r="166" spans="1:2" x14ac:dyDescent="0.45">
      <c r="A166" t="s">
        <v>199</v>
      </c>
      <c r="B166">
        <v>3101</v>
      </c>
    </row>
    <row r="167" spans="1:2" x14ac:dyDescent="0.45">
      <c r="A167" t="s">
        <v>200</v>
      </c>
      <c r="B167">
        <v>998</v>
      </c>
    </row>
    <row r="168" spans="1:2" x14ac:dyDescent="0.45">
      <c r="A168" t="s">
        <v>202</v>
      </c>
      <c r="B168">
        <v>19607</v>
      </c>
    </row>
    <row r="169" spans="1:2" x14ac:dyDescent="0.45">
      <c r="A169" t="s">
        <v>203</v>
      </c>
      <c r="B169">
        <v>4970</v>
      </c>
    </row>
    <row r="170" spans="1:2" x14ac:dyDescent="0.45">
      <c r="A170" t="s">
        <v>204</v>
      </c>
      <c r="B170">
        <v>2135</v>
      </c>
    </row>
    <row r="171" spans="1:2" x14ac:dyDescent="0.45">
      <c r="A171" t="s">
        <v>205</v>
      </c>
      <c r="B171">
        <v>2620</v>
      </c>
    </row>
    <row r="172" spans="1:2" x14ac:dyDescent="0.45">
      <c r="A172" t="s">
        <v>206</v>
      </c>
      <c r="B172">
        <v>46913</v>
      </c>
    </row>
    <row r="173" spans="1:2" x14ac:dyDescent="0.45">
      <c r="A173" t="s">
        <v>207</v>
      </c>
      <c r="B173">
        <v>80485</v>
      </c>
    </row>
    <row r="174" spans="1:2" x14ac:dyDescent="0.45">
      <c r="A174" t="s">
        <v>208</v>
      </c>
      <c r="B174">
        <v>83776</v>
      </c>
    </row>
    <row r="175" spans="1:2" x14ac:dyDescent="0.45">
      <c r="A175" t="s">
        <v>209</v>
      </c>
      <c r="B175">
        <v>2950</v>
      </c>
    </row>
    <row r="176" spans="1:2" x14ac:dyDescent="0.45">
      <c r="A176" t="s">
        <v>210</v>
      </c>
      <c r="B176">
        <v>30125</v>
      </c>
    </row>
    <row r="177" spans="1:2" x14ac:dyDescent="0.45">
      <c r="A177" t="s">
        <v>211</v>
      </c>
      <c r="B177">
        <v>17066</v>
      </c>
    </row>
    <row r="178" spans="1:2" x14ac:dyDescent="0.45">
      <c r="A178" t="s">
        <v>212</v>
      </c>
      <c r="B178">
        <v>15767</v>
      </c>
    </row>
    <row r="179" spans="1:2" x14ac:dyDescent="0.45">
      <c r="A179" t="s">
        <v>214</v>
      </c>
      <c r="B179">
        <v>414</v>
      </c>
    </row>
    <row r="180" spans="1:2" x14ac:dyDescent="0.45">
      <c r="A180" t="s">
        <v>215</v>
      </c>
      <c r="B180">
        <v>53</v>
      </c>
    </row>
    <row r="181" spans="1:2" x14ac:dyDescent="0.45">
      <c r="A181" t="s">
        <v>216</v>
      </c>
      <c r="B181">
        <v>43</v>
      </c>
    </row>
    <row r="182" spans="1:2" x14ac:dyDescent="0.45">
      <c r="A182" t="s">
        <v>217</v>
      </c>
      <c r="B182">
        <v>385</v>
      </c>
    </row>
    <row r="183" spans="1:2" x14ac:dyDescent="0.45">
      <c r="A183" t="s">
        <v>218</v>
      </c>
      <c r="B183">
        <v>619</v>
      </c>
    </row>
    <row r="184" spans="1:2" x14ac:dyDescent="0.45">
      <c r="A184" t="s">
        <v>219</v>
      </c>
      <c r="B184">
        <v>328</v>
      </c>
    </row>
    <row r="185" spans="1:2" x14ac:dyDescent="0.45">
      <c r="A185" t="s">
        <v>220</v>
      </c>
      <c r="B185">
        <v>9114</v>
      </c>
    </row>
    <row r="186" spans="1:2" x14ac:dyDescent="0.45">
      <c r="A186" t="s">
        <v>221</v>
      </c>
      <c r="B186">
        <v>523</v>
      </c>
    </row>
    <row r="187" spans="1:2" x14ac:dyDescent="0.45">
      <c r="A187" t="s">
        <v>222</v>
      </c>
      <c r="B187">
        <v>718</v>
      </c>
    </row>
    <row r="188" spans="1:2" x14ac:dyDescent="0.45">
      <c r="A188" t="s">
        <v>223</v>
      </c>
      <c r="B188">
        <v>752</v>
      </c>
    </row>
    <row r="189" spans="1:2" x14ac:dyDescent="0.45">
      <c r="A189" t="s">
        <v>225</v>
      </c>
      <c r="B189">
        <v>244</v>
      </c>
    </row>
    <row r="190" spans="1:2" x14ac:dyDescent="0.45">
      <c r="A190" t="s">
        <v>226</v>
      </c>
      <c r="B190">
        <v>548</v>
      </c>
    </row>
    <row r="191" spans="1:2" x14ac:dyDescent="0.45">
      <c r="A191" t="s">
        <v>227</v>
      </c>
      <c r="B191">
        <v>5949</v>
      </c>
    </row>
    <row r="192" spans="1:2" x14ac:dyDescent="0.45">
      <c r="A192" t="s">
        <v>228</v>
      </c>
      <c r="B192">
        <v>7210</v>
      </c>
    </row>
    <row r="193" spans="1:2" x14ac:dyDescent="0.45">
      <c r="A193" t="s">
        <v>229</v>
      </c>
      <c r="B193">
        <v>3017</v>
      </c>
    </row>
    <row r="194" spans="1:2" x14ac:dyDescent="0.45">
      <c r="A194" t="s">
        <v>230</v>
      </c>
      <c r="B194">
        <v>11323</v>
      </c>
    </row>
    <row r="195" spans="1:2" x14ac:dyDescent="0.45">
      <c r="A195" t="s">
        <v>231</v>
      </c>
      <c r="B195">
        <v>785</v>
      </c>
    </row>
    <row r="196" spans="1:2" x14ac:dyDescent="0.45">
      <c r="A196" t="s">
        <v>233</v>
      </c>
      <c r="B196">
        <v>958</v>
      </c>
    </row>
    <row r="197" spans="1:2" x14ac:dyDescent="0.45">
      <c r="A197" t="s">
        <v>234</v>
      </c>
      <c r="B197">
        <v>179</v>
      </c>
    </row>
    <row r="198" spans="1:2" x14ac:dyDescent="0.45">
      <c r="A198" t="s">
        <v>235</v>
      </c>
      <c r="B198">
        <v>67846</v>
      </c>
    </row>
    <row r="199" spans="1:2" x14ac:dyDescent="0.45">
      <c r="A199" t="s">
        <v>236</v>
      </c>
      <c r="B199">
        <v>7751</v>
      </c>
    </row>
    <row r="200" spans="1:2" x14ac:dyDescent="0.45">
      <c r="A200" t="s">
        <v>237</v>
      </c>
      <c r="B200">
        <v>81620</v>
      </c>
    </row>
    <row r="201" spans="1:2" x14ac:dyDescent="0.45">
      <c r="A201" t="s">
        <v>238</v>
      </c>
      <c r="B201">
        <v>43868</v>
      </c>
    </row>
    <row r="202" spans="1:2" x14ac:dyDescent="0.45">
      <c r="A202" t="s">
        <v>239</v>
      </c>
      <c r="B202">
        <v>81119</v>
      </c>
    </row>
    <row r="203" spans="1:2" x14ac:dyDescent="0.45">
      <c r="A203" t="s">
        <v>240</v>
      </c>
      <c r="B203">
        <v>113775</v>
      </c>
    </row>
    <row r="204" spans="1:2" x14ac:dyDescent="0.45">
      <c r="A204" t="s">
        <v>241</v>
      </c>
      <c r="B204">
        <v>127</v>
      </c>
    </row>
    <row r="205" spans="1:2" x14ac:dyDescent="0.45">
      <c r="A205" t="s">
        <v>242</v>
      </c>
      <c r="B205">
        <v>5584</v>
      </c>
    </row>
    <row r="206" spans="1:2" x14ac:dyDescent="0.45">
      <c r="A206" t="s">
        <v>244</v>
      </c>
      <c r="B206">
        <v>55</v>
      </c>
    </row>
    <row r="207" spans="1:2" x14ac:dyDescent="0.45">
      <c r="A207" t="s">
        <v>245</v>
      </c>
      <c r="B207">
        <v>30</v>
      </c>
    </row>
    <row r="208" spans="1:2" x14ac:dyDescent="0.45">
      <c r="A208" t="s">
        <v>246</v>
      </c>
      <c r="B208">
        <v>5132</v>
      </c>
    </row>
    <row r="209" spans="1:2" x14ac:dyDescent="0.45">
      <c r="A209" t="s">
        <v>247</v>
      </c>
      <c r="B209">
        <v>2946</v>
      </c>
    </row>
    <row r="210" spans="1:2" x14ac:dyDescent="0.45">
      <c r="A210" t="s">
        <v>248</v>
      </c>
      <c r="B210">
        <v>9503</v>
      </c>
    </row>
    <row r="211" spans="1:2" x14ac:dyDescent="0.45">
      <c r="A211" t="s">
        <v>249</v>
      </c>
      <c r="B211">
        <v>2</v>
      </c>
    </row>
    <row r="212" spans="1:2" x14ac:dyDescent="0.45">
      <c r="A212" t="s">
        <v>250</v>
      </c>
      <c r="B212">
        <v>1238</v>
      </c>
    </row>
    <row r="213" spans="1:2" x14ac:dyDescent="0.45">
      <c r="A213" t="s">
        <v>251</v>
      </c>
      <c r="B213">
        <v>3343</v>
      </c>
    </row>
    <row r="214" spans="1:2" x14ac:dyDescent="0.45">
      <c r="A214" t="s">
        <v>255</v>
      </c>
      <c r="B214">
        <v>7861</v>
      </c>
    </row>
    <row r="215" spans="1:2" x14ac:dyDescent="0.45">
      <c r="A215" t="s">
        <v>256</v>
      </c>
      <c r="B215">
        <v>10910</v>
      </c>
    </row>
    <row r="216" spans="1:2" x14ac:dyDescent="0.45">
      <c r="A216" t="s">
        <v>257</v>
      </c>
      <c r="B216">
        <v>1782</v>
      </c>
    </row>
    <row r="217" spans="1:2" x14ac:dyDescent="0.45">
      <c r="A217" t="s">
        <v>259</v>
      </c>
      <c r="B217">
        <v>28363</v>
      </c>
    </row>
    <row r="218" spans="1:2" x14ac:dyDescent="0.45">
      <c r="A218" t="s">
        <v>261</v>
      </c>
      <c r="B218">
        <v>24664</v>
      </c>
    </row>
    <row r="219" spans="1:2" x14ac:dyDescent="0.45">
      <c r="A219" t="s">
        <v>262</v>
      </c>
      <c r="B219">
        <v>90161</v>
      </c>
    </row>
    <row r="220" spans="1:2" x14ac:dyDescent="0.45">
      <c r="A220" t="s">
        <v>263</v>
      </c>
      <c r="B220">
        <v>81359</v>
      </c>
    </row>
    <row r="221" spans="1:2" x14ac:dyDescent="0.45">
      <c r="A221" t="s">
        <v>264</v>
      </c>
      <c r="B221">
        <v>2</v>
      </c>
    </row>
    <row r="222" spans="1:2" x14ac:dyDescent="0.45">
      <c r="A222" t="s">
        <v>266</v>
      </c>
      <c r="B222">
        <v>81180</v>
      </c>
    </row>
    <row r="223" spans="1:2" x14ac:dyDescent="0.45">
      <c r="A223" t="s">
        <v>267</v>
      </c>
      <c r="B223">
        <v>106708</v>
      </c>
    </row>
    <row r="224" spans="1:2" x14ac:dyDescent="0.45">
      <c r="A224" t="s">
        <v>268</v>
      </c>
      <c r="B224">
        <v>2</v>
      </c>
    </row>
    <row r="225" spans="1:2" x14ac:dyDescent="0.45">
      <c r="A225" t="s">
        <v>269</v>
      </c>
      <c r="B225">
        <v>81616</v>
      </c>
    </row>
    <row r="226" spans="1:2" x14ac:dyDescent="0.45">
      <c r="A226" t="s">
        <v>270</v>
      </c>
      <c r="B226">
        <v>80581</v>
      </c>
    </row>
    <row r="227" spans="1:2" x14ac:dyDescent="0.45">
      <c r="A227" t="s">
        <v>272</v>
      </c>
      <c r="B227">
        <v>2</v>
      </c>
    </row>
    <row r="228" spans="1:2" x14ac:dyDescent="0.45">
      <c r="A228" t="s">
        <v>273</v>
      </c>
      <c r="B228">
        <v>21938</v>
      </c>
    </row>
    <row r="229" spans="1:2" x14ac:dyDescent="0.45">
      <c r="A229" t="s">
        <v>274</v>
      </c>
      <c r="B229">
        <v>2</v>
      </c>
    </row>
    <row r="230" spans="1:2" x14ac:dyDescent="0.45">
      <c r="A230" t="s">
        <v>275</v>
      </c>
      <c r="B230">
        <v>95619</v>
      </c>
    </row>
    <row r="231" spans="1:2" x14ac:dyDescent="0.45">
      <c r="A231" t="s">
        <v>277</v>
      </c>
      <c r="B231">
        <v>19908</v>
      </c>
    </row>
    <row r="232" spans="1:2" x14ac:dyDescent="0.45">
      <c r="A232" t="s">
        <v>279</v>
      </c>
      <c r="B232">
        <v>1805</v>
      </c>
    </row>
    <row r="233" spans="1:2" x14ac:dyDescent="0.45">
      <c r="A233" t="s">
        <v>280</v>
      </c>
      <c r="B233">
        <v>16598</v>
      </c>
    </row>
    <row r="234" spans="1:2" x14ac:dyDescent="0.45">
      <c r="A234" t="s">
        <v>281</v>
      </c>
      <c r="B234">
        <v>8433</v>
      </c>
    </row>
    <row r="235" spans="1:2" x14ac:dyDescent="0.45">
      <c r="A235" t="s">
        <v>282</v>
      </c>
      <c r="B235">
        <v>59332</v>
      </c>
    </row>
    <row r="236" spans="1:2" x14ac:dyDescent="0.45">
      <c r="A236" t="s">
        <v>283</v>
      </c>
      <c r="B236">
        <v>85534</v>
      </c>
    </row>
    <row r="237" spans="1:2" x14ac:dyDescent="0.45">
      <c r="A237" t="s">
        <v>285</v>
      </c>
      <c r="B237">
        <v>113499</v>
      </c>
    </row>
    <row r="238" spans="1:2" x14ac:dyDescent="0.45">
      <c r="A238" t="s">
        <v>286</v>
      </c>
      <c r="B238">
        <v>89673</v>
      </c>
    </row>
    <row r="239" spans="1:2" x14ac:dyDescent="0.45">
      <c r="A239" t="s">
        <v>288</v>
      </c>
      <c r="B239">
        <v>4448</v>
      </c>
    </row>
    <row r="240" spans="1:2" x14ac:dyDescent="0.45">
      <c r="A240" t="s">
        <v>289</v>
      </c>
      <c r="B240">
        <v>4228</v>
      </c>
    </row>
    <row r="241" spans="1:2" x14ac:dyDescent="0.45">
      <c r="A241" t="s">
        <v>291</v>
      </c>
      <c r="B241">
        <v>4020</v>
      </c>
    </row>
    <row r="242" spans="1:2" x14ac:dyDescent="0.45">
      <c r="A242" t="s">
        <v>293</v>
      </c>
      <c r="B242">
        <v>108015</v>
      </c>
    </row>
    <row r="243" spans="1:2" x14ac:dyDescent="0.45">
      <c r="A243" t="s">
        <v>294</v>
      </c>
      <c r="B243">
        <v>112710</v>
      </c>
    </row>
    <row r="244" spans="1:2" x14ac:dyDescent="0.45">
      <c r="A244" t="s">
        <v>295</v>
      </c>
      <c r="B244">
        <v>106194</v>
      </c>
    </row>
    <row r="245" spans="1:2" x14ac:dyDescent="0.45">
      <c r="A245" t="s">
        <v>296</v>
      </c>
      <c r="B245">
        <v>9823</v>
      </c>
    </row>
    <row r="246" spans="1:2" x14ac:dyDescent="0.45">
      <c r="A246" t="s">
        <v>297</v>
      </c>
      <c r="B246">
        <v>45617</v>
      </c>
    </row>
    <row r="247" spans="1:2" x14ac:dyDescent="0.45">
      <c r="A247" t="s">
        <v>298</v>
      </c>
      <c r="B247">
        <v>18694</v>
      </c>
    </row>
    <row r="248" spans="1:2" x14ac:dyDescent="0.45">
      <c r="A248" t="s">
        <v>299</v>
      </c>
      <c r="B248">
        <v>31022</v>
      </c>
    </row>
    <row r="249" spans="1:2" x14ac:dyDescent="0.45">
      <c r="A249" t="s">
        <v>302</v>
      </c>
      <c r="B249">
        <v>617</v>
      </c>
    </row>
    <row r="250" spans="1:2" x14ac:dyDescent="0.45">
      <c r="A250" t="s">
        <v>304</v>
      </c>
      <c r="B250">
        <v>9398</v>
      </c>
    </row>
    <row r="251" spans="1:2" x14ac:dyDescent="0.45">
      <c r="A251" t="s">
        <v>305</v>
      </c>
      <c r="B251">
        <v>16638</v>
      </c>
    </row>
    <row r="252" spans="1:2" x14ac:dyDescent="0.45">
      <c r="A252" t="s">
        <v>306</v>
      </c>
      <c r="B252">
        <v>16981</v>
      </c>
    </row>
    <row r="253" spans="1:2" x14ac:dyDescent="0.45">
      <c r="A253" t="s">
        <v>307</v>
      </c>
      <c r="B253">
        <v>18892</v>
      </c>
    </row>
    <row r="254" spans="1:2" x14ac:dyDescent="0.45">
      <c r="A254" t="s">
        <v>308</v>
      </c>
      <c r="B254">
        <v>142907</v>
      </c>
    </row>
    <row r="255" spans="1:2" x14ac:dyDescent="0.45">
      <c r="A255" t="s">
        <v>309</v>
      </c>
      <c r="B255">
        <v>89604</v>
      </c>
    </row>
    <row r="256" spans="1:2" x14ac:dyDescent="0.45">
      <c r="A256" t="s">
        <v>310</v>
      </c>
      <c r="B256">
        <v>23360</v>
      </c>
    </row>
    <row r="257" spans="1:2" x14ac:dyDescent="0.45">
      <c r="A257" t="s">
        <v>311</v>
      </c>
      <c r="B257">
        <v>9478</v>
      </c>
    </row>
    <row r="258" spans="1:2" x14ac:dyDescent="0.45">
      <c r="A258" t="s">
        <v>312</v>
      </c>
      <c r="B258">
        <v>1439</v>
      </c>
    </row>
    <row r="259" spans="1:2" x14ac:dyDescent="0.45">
      <c r="A259" t="s">
        <v>313</v>
      </c>
      <c r="B259">
        <v>24143</v>
      </c>
    </row>
    <row r="260" spans="1:2" x14ac:dyDescent="0.45">
      <c r="A260" t="s">
        <v>314</v>
      </c>
      <c r="B260">
        <v>14095</v>
      </c>
    </row>
    <row r="261" spans="1:2" x14ac:dyDescent="0.45">
      <c r="A261" t="s">
        <v>315</v>
      </c>
      <c r="B261">
        <v>2</v>
      </c>
    </row>
    <row r="262" spans="1:2" x14ac:dyDescent="0.45">
      <c r="A262" t="s">
        <v>316</v>
      </c>
      <c r="B262">
        <v>35679</v>
      </c>
    </row>
    <row r="263" spans="1:2" x14ac:dyDescent="0.45">
      <c r="A263" t="s">
        <v>317</v>
      </c>
      <c r="B263">
        <v>127943</v>
      </c>
    </row>
    <row r="264" spans="1:2" x14ac:dyDescent="0.45">
      <c r="A264" t="s">
        <v>318</v>
      </c>
      <c r="B264">
        <v>104463</v>
      </c>
    </row>
    <row r="265" spans="1:2" x14ac:dyDescent="0.45">
      <c r="A265" t="s">
        <v>319</v>
      </c>
      <c r="B265">
        <v>143451</v>
      </c>
    </row>
    <row r="266" spans="1:2" x14ac:dyDescent="0.45">
      <c r="A266" t="s">
        <v>320</v>
      </c>
      <c r="B266">
        <v>83586</v>
      </c>
    </row>
    <row r="267" spans="1:2" x14ac:dyDescent="0.45">
      <c r="A267" t="s">
        <v>321</v>
      </c>
      <c r="B267">
        <v>85211</v>
      </c>
    </row>
    <row r="268" spans="1:2" x14ac:dyDescent="0.45">
      <c r="A268" t="s">
        <v>322</v>
      </c>
      <c r="B268">
        <v>102831</v>
      </c>
    </row>
    <row r="269" spans="1:2" x14ac:dyDescent="0.45">
      <c r="A269" t="s">
        <v>323</v>
      </c>
      <c r="B269">
        <v>443</v>
      </c>
    </row>
    <row r="270" spans="1:2" x14ac:dyDescent="0.45">
      <c r="A270" t="s">
        <v>324</v>
      </c>
      <c r="B270">
        <v>114072</v>
      </c>
    </row>
    <row r="271" spans="1:2" x14ac:dyDescent="0.45">
      <c r="A271" t="s">
        <v>325</v>
      </c>
      <c r="B271">
        <v>50</v>
      </c>
    </row>
    <row r="272" spans="1:2" x14ac:dyDescent="0.45">
      <c r="A272" t="s">
        <v>326</v>
      </c>
      <c r="B272">
        <v>44</v>
      </c>
    </row>
    <row r="273" spans="1:2" x14ac:dyDescent="0.45">
      <c r="A273" t="s">
        <v>327</v>
      </c>
      <c r="B273">
        <v>44</v>
      </c>
    </row>
    <row r="274" spans="1:2" x14ac:dyDescent="0.45">
      <c r="A274" t="s">
        <v>328</v>
      </c>
      <c r="B274">
        <v>67563</v>
      </c>
    </row>
    <row r="275" spans="1:2" x14ac:dyDescent="0.45">
      <c r="A275" t="s">
        <v>329</v>
      </c>
      <c r="B275">
        <v>80483</v>
      </c>
    </row>
    <row r="276" spans="1:2" x14ac:dyDescent="0.45">
      <c r="A276" t="s">
        <v>330</v>
      </c>
      <c r="B276">
        <v>82017</v>
      </c>
    </row>
    <row r="277" spans="1:2" x14ac:dyDescent="0.45">
      <c r="A277" t="s">
        <v>331</v>
      </c>
      <c r="B277">
        <v>47445</v>
      </c>
    </row>
    <row r="278" spans="1:2" x14ac:dyDescent="0.45">
      <c r="A278" t="s">
        <v>332</v>
      </c>
      <c r="B278">
        <v>3521</v>
      </c>
    </row>
    <row r="279" spans="1:2" x14ac:dyDescent="0.45">
      <c r="A279" t="s">
        <v>334</v>
      </c>
      <c r="B279">
        <v>66851</v>
      </c>
    </row>
    <row r="280" spans="1:2" x14ac:dyDescent="0.45">
      <c r="A280" t="s">
        <v>335</v>
      </c>
      <c r="B280">
        <v>76818</v>
      </c>
    </row>
    <row r="281" spans="1:2" x14ac:dyDescent="0.45">
      <c r="A281" t="s">
        <v>336</v>
      </c>
      <c r="B281">
        <v>120556</v>
      </c>
    </row>
    <row r="282" spans="1:2" x14ac:dyDescent="0.45">
      <c r="A282" t="s">
        <v>338</v>
      </c>
      <c r="B282">
        <v>54494</v>
      </c>
    </row>
    <row r="283" spans="1:2" x14ac:dyDescent="0.45">
      <c r="A283" t="s">
        <v>340</v>
      </c>
      <c r="B283">
        <v>58015</v>
      </c>
    </row>
    <row r="284" spans="1:2" x14ac:dyDescent="0.45">
      <c r="A284" t="s">
        <v>341</v>
      </c>
      <c r="B284">
        <v>26349</v>
      </c>
    </row>
    <row r="285" spans="1:2" x14ac:dyDescent="0.45">
      <c r="A285" t="s">
        <v>342</v>
      </c>
      <c r="B285">
        <v>102627</v>
      </c>
    </row>
    <row r="286" spans="1:2" x14ac:dyDescent="0.45">
      <c r="A286" t="s">
        <v>343</v>
      </c>
      <c r="B286">
        <v>192</v>
      </c>
    </row>
    <row r="287" spans="1:2" x14ac:dyDescent="0.45">
      <c r="A287" t="s">
        <v>344</v>
      </c>
      <c r="B287">
        <v>2312</v>
      </c>
    </row>
    <row r="288" spans="1:2" x14ac:dyDescent="0.45">
      <c r="A288" t="s">
        <v>345</v>
      </c>
      <c r="B288">
        <v>81351</v>
      </c>
    </row>
    <row r="289" spans="1:2" x14ac:dyDescent="0.45">
      <c r="A289" t="s">
        <v>346</v>
      </c>
      <c r="B289">
        <v>7490</v>
      </c>
    </row>
    <row r="290" spans="1:2" x14ac:dyDescent="0.45">
      <c r="A290" t="s">
        <v>347</v>
      </c>
      <c r="B290">
        <v>2217</v>
      </c>
    </row>
    <row r="291" spans="1:2" x14ac:dyDescent="0.45">
      <c r="A291" t="s">
        <v>348</v>
      </c>
      <c r="B291">
        <v>6743</v>
      </c>
    </row>
    <row r="292" spans="1:2" x14ac:dyDescent="0.45">
      <c r="A292" t="s">
        <v>349</v>
      </c>
      <c r="B292">
        <v>81250</v>
      </c>
    </row>
    <row r="293" spans="1:2" x14ac:dyDescent="0.45">
      <c r="A293" t="s">
        <v>350</v>
      </c>
      <c r="B293">
        <v>230</v>
      </c>
    </row>
    <row r="294" spans="1:2" x14ac:dyDescent="0.45">
      <c r="A294" t="s">
        <v>352</v>
      </c>
      <c r="B294">
        <v>92026</v>
      </c>
    </row>
    <row r="295" spans="1:2" x14ac:dyDescent="0.45">
      <c r="A295" t="s">
        <v>354</v>
      </c>
      <c r="B295">
        <v>52811</v>
      </c>
    </row>
    <row r="296" spans="1:2" x14ac:dyDescent="0.45">
      <c r="A296" t="s">
        <v>355</v>
      </c>
      <c r="B296">
        <v>15439</v>
      </c>
    </row>
    <row r="297" spans="1:2" x14ac:dyDescent="0.45">
      <c r="A297" t="s">
        <v>356</v>
      </c>
      <c r="B297">
        <v>485</v>
      </c>
    </row>
    <row r="298" spans="1:2" x14ac:dyDescent="0.45">
      <c r="A298" t="s">
        <v>357</v>
      </c>
      <c r="B298">
        <v>11923</v>
      </c>
    </row>
    <row r="299" spans="1:2" x14ac:dyDescent="0.45">
      <c r="A299" t="s">
        <v>358</v>
      </c>
      <c r="B299">
        <v>9374</v>
      </c>
    </row>
    <row r="300" spans="1:2" x14ac:dyDescent="0.45">
      <c r="A300" t="s">
        <v>359</v>
      </c>
      <c r="B300">
        <v>64252</v>
      </c>
    </row>
    <row r="301" spans="1:2" x14ac:dyDescent="0.45">
      <c r="A301" t="s">
        <v>360</v>
      </c>
      <c r="B301">
        <v>114298</v>
      </c>
    </row>
    <row r="302" spans="1:2" x14ac:dyDescent="0.45">
      <c r="A302" t="s">
        <v>361</v>
      </c>
      <c r="B302">
        <v>81866</v>
      </c>
    </row>
    <row r="303" spans="1:2" x14ac:dyDescent="0.45">
      <c r="A303" t="s">
        <v>362</v>
      </c>
      <c r="B303">
        <v>75073</v>
      </c>
    </row>
    <row r="304" spans="1:2" x14ac:dyDescent="0.45">
      <c r="A304" t="s">
        <v>363</v>
      </c>
      <c r="B304">
        <v>59569</v>
      </c>
    </row>
    <row r="305" spans="1:2" x14ac:dyDescent="0.45">
      <c r="A305" t="s">
        <v>364</v>
      </c>
      <c r="B305">
        <v>81812</v>
      </c>
    </row>
    <row r="306" spans="1:2" x14ac:dyDescent="0.45">
      <c r="A306" t="s">
        <v>365</v>
      </c>
      <c r="B306">
        <v>81569</v>
      </c>
    </row>
    <row r="307" spans="1:2" x14ac:dyDescent="0.45">
      <c r="A307" t="s">
        <v>367</v>
      </c>
      <c r="B307">
        <v>61095</v>
      </c>
    </row>
    <row r="308" spans="1:2" x14ac:dyDescent="0.45">
      <c r="A308" t="s">
        <v>368</v>
      </c>
      <c r="B308">
        <v>19350</v>
      </c>
    </row>
    <row r="309" spans="1:2" x14ac:dyDescent="0.45">
      <c r="A309" t="s">
        <v>369</v>
      </c>
      <c r="B309">
        <v>44675</v>
      </c>
    </row>
    <row r="310" spans="1:2" x14ac:dyDescent="0.45">
      <c r="A310" t="s">
        <v>370</v>
      </c>
      <c r="B310">
        <v>24732</v>
      </c>
    </row>
    <row r="311" spans="1:2" x14ac:dyDescent="0.45">
      <c r="A311" t="s">
        <v>371</v>
      </c>
      <c r="B311">
        <v>81242</v>
      </c>
    </row>
    <row r="312" spans="1:2" x14ac:dyDescent="0.45">
      <c r="A312" t="s">
        <v>372</v>
      </c>
      <c r="B312">
        <v>11941</v>
      </c>
    </row>
    <row r="313" spans="1:2" x14ac:dyDescent="0.45">
      <c r="A313" t="s">
        <v>373</v>
      </c>
      <c r="B313">
        <v>4532</v>
      </c>
    </row>
    <row r="314" spans="1:2" x14ac:dyDescent="0.45">
      <c r="A314" t="s">
        <v>374</v>
      </c>
      <c r="B314">
        <v>63232</v>
      </c>
    </row>
    <row r="315" spans="1:2" x14ac:dyDescent="0.45">
      <c r="A315" t="s">
        <v>376</v>
      </c>
      <c r="B315">
        <v>1498</v>
      </c>
    </row>
    <row r="316" spans="1:2" x14ac:dyDescent="0.45">
      <c r="A316" t="s">
        <v>378</v>
      </c>
      <c r="B316">
        <v>12928</v>
      </c>
    </row>
    <row r="317" spans="1:2" x14ac:dyDescent="0.45">
      <c r="A317" t="s">
        <v>379</v>
      </c>
      <c r="B317">
        <v>3558</v>
      </c>
    </row>
    <row r="318" spans="1:2" x14ac:dyDescent="0.45">
      <c r="A318" t="s">
        <v>380</v>
      </c>
      <c r="B318">
        <v>1594</v>
      </c>
    </row>
    <row r="319" spans="1:2" x14ac:dyDescent="0.45">
      <c r="A319" t="s">
        <v>381</v>
      </c>
      <c r="B319">
        <v>86225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1BFE-6ADA-4080-9378-5541F1170EC8}">
  <dimension ref="A1:B332"/>
  <sheetViews>
    <sheetView topLeftCell="A325" workbookViewId="0">
      <selection activeCell="B2" sqref="B2:B332"/>
    </sheetView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872</v>
      </c>
    </row>
    <row r="3" spans="1:2" x14ac:dyDescent="0.45">
      <c r="A3" t="s">
        <v>4</v>
      </c>
      <c r="B3">
        <v>85228</v>
      </c>
    </row>
    <row r="4" spans="1:2" x14ac:dyDescent="0.45">
      <c r="A4" t="s">
        <v>382</v>
      </c>
      <c r="B4">
        <v>1403</v>
      </c>
    </row>
    <row r="5" spans="1:2" x14ac:dyDescent="0.45">
      <c r="A5" t="s">
        <v>5</v>
      </c>
      <c r="B5">
        <v>1476</v>
      </c>
    </row>
    <row r="6" spans="1:2" x14ac:dyDescent="0.45">
      <c r="A6" t="s">
        <v>6</v>
      </c>
      <c r="B6">
        <v>1354</v>
      </c>
    </row>
    <row r="7" spans="1:2" x14ac:dyDescent="0.45">
      <c r="A7" t="s">
        <v>7</v>
      </c>
      <c r="B7">
        <v>62476</v>
      </c>
    </row>
    <row r="8" spans="1:2" x14ac:dyDescent="0.45">
      <c r="A8" t="s">
        <v>8</v>
      </c>
      <c r="B8">
        <v>5983</v>
      </c>
    </row>
    <row r="9" spans="1:2" x14ac:dyDescent="0.45">
      <c r="A9" t="s">
        <v>9</v>
      </c>
      <c r="B9">
        <v>225</v>
      </c>
    </row>
    <row r="10" spans="1:2" x14ac:dyDescent="0.45">
      <c r="A10" t="s">
        <v>10</v>
      </c>
      <c r="B10">
        <v>79436</v>
      </c>
    </row>
    <row r="11" spans="1:2" x14ac:dyDescent="0.45">
      <c r="A11" t="s">
        <v>11</v>
      </c>
      <c r="B11">
        <v>41856</v>
      </c>
    </row>
    <row r="12" spans="1:2" x14ac:dyDescent="0.45">
      <c r="A12" t="s">
        <v>13</v>
      </c>
      <c r="B12">
        <v>100586</v>
      </c>
    </row>
    <row r="13" spans="1:2" x14ac:dyDescent="0.45">
      <c r="A13" t="s">
        <v>14</v>
      </c>
      <c r="B13">
        <v>113429</v>
      </c>
    </row>
    <row r="14" spans="1:2" x14ac:dyDescent="0.45">
      <c r="A14" t="s">
        <v>15</v>
      </c>
      <c r="B14">
        <v>35917</v>
      </c>
    </row>
    <row r="15" spans="1:2" x14ac:dyDescent="0.45">
      <c r="A15" t="s">
        <v>16</v>
      </c>
      <c r="B15">
        <v>107012</v>
      </c>
    </row>
    <row r="16" spans="1:2" x14ac:dyDescent="0.45">
      <c r="A16" t="s">
        <v>17</v>
      </c>
      <c r="B16">
        <v>22901</v>
      </c>
    </row>
    <row r="17" spans="1:2" x14ac:dyDescent="0.45">
      <c r="A17" t="s">
        <v>18</v>
      </c>
      <c r="B17">
        <v>18211</v>
      </c>
    </row>
    <row r="18" spans="1:2" x14ac:dyDescent="0.45">
      <c r="A18" t="s">
        <v>19</v>
      </c>
      <c r="B18">
        <v>20950</v>
      </c>
    </row>
    <row r="19" spans="1:2" x14ac:dyDescent="0.45">
      <c r="A19" t="s">
        <v>20</v>
      </c>
      <c r="B19">
        <v>11150</v>
      </c>
    </row>
    <row r="20" spans="1:2" x14ac:dyDescent="0.45">
      <c r="A20" t="s">
        <v>21</v>
      </c>
      <c r="B20">
        <v>6372</v>
      </c>
    </row>
    <row r="21" spans="1:2" x14ac:dyDescent="0.45">
      <c r="A21" t="s">
        <v>22</v>
      </c>
      <c r="B21">
        <v>10017</v>
      </c>
    </row>
    <row r="22" spans="1:2" x14ac:dyDescent="0.45">
      <c r="A22" t="s">
        <v>24</v>
      </c>
      <c r="B22">
        <v>38</v>
      </c>
    </row>
    <row r="23" spans="1:2" x14ac:dyDescent="0.45">
      <c r="A23" t="s">
        <v>25</v>
      </c>
      <c r="B23">
        <v>151</v>
      </c>
    </row>
    <row r="24" spans="1:2" x14ac:dyDescent="0.45">
      <c r="A24" t="s">
        <v>26</v>
      </c>
      <c r="B24">
        <v>181</v>
      </c>
    </row>
    <row r="25" spans="1:2" x14ac:dyDescent="0.45">
      <c r="A25" t="s">
        <v>27</v>
      </c>
      <c r="B25">
        <v>101952</v>
      </c>
    </row>
    <row r="26" spans="1:2" x14ac:dyDescent="0.45">
      <c r="A26" t="s">
        <v>28</v>
      </c>
      <c r="B26">
        <v>382</v>
      </c>
    </row>
    <row r="27" spans="1:2" x14ac:dyDescent="0.45">
      <c r="A27" t="s">
        <v>29</v>
      </c>
      <c r="B27">
        <v>25809</v>
      </c>
    </row>
    <row r="28" spans="1:2" x14ac:dyDescent="0.45">
      <c r="A28" t="s">
        <v>30</v>
      </c>
      <c r="B28">
        <v>24216</v>
      </c>
    </row>
    <row r="29" spans="1:2" x14ac:dyDescent="0.45">
      <c r="A29" t="s">
        <v>31</v>
      </c>
      <c r="B29">
        <v>18926</v>
      </c>
    </row>
    <row r="30" spans="1:2" x14ac:dyDescent="0.45">
      <c r="A30" t="s">
        <v>33</v>
      </c>
      <c r="B30">
        <v>65110</v>
      </c>
    </row>
    <row r="31" spans="1:2" x14ac:dyDescent="0.45">
      <c r="A31" t="s">
        <v>34</v>
      </c>
      <c r="B31">
        <v>958</v>
      </c>
    </row>
    <row r="32" spans="1:2" x14ac:dyDescent="0.45">
      <c r="A32" t="s">
        <v>35</v>
      </c>
      <c r="B32">
        <v>82001</v>
      </c>
    </row>
    <row r="33" spans="1:2" x14ac:dyDescent="0.45">
      <c r="A33" t="s">
        <v>36</v>
      </c>
      <c r="B33">
        <v>1310</v>
      </c>
    </row>
    <row r="34" spans="1:2" x14ac:dyDescent="0.45">
      <c r="A34" t="s">
        <v>37</v>
      </c>
      <c r="B34">
        <v>10693</v>
      </c>
    </row>
    <row r="35" spans="1:2" x14ac:dyDescent="0.45">
      <c r="A35" t="s">
        <v>38</v>
      </c>
      <c r="B35">
        <v>17214</v>
      </c>
    </row>
    <row r="36" spans="1:2" x14ac:dyDescent="0.45">
      <c r="A36" t="s">
        <v>39</v>
      </c>
      <c r="B36">
        <v>36818</v>
      </c>
    </row>
    <row r="37" spans="1:2" x14ac:dyDescent="0.45">
      <c r="A37" t="s">
        <v>40</v>
      </c>
      <c r="B37">
        <v>147451</v>
      </c>
    </row>
    <row r="38" spans="1:2" x14ac:dyDescent="0.45">
      <c r="A38" t="s">
        <v>41</v>
      </c>
      <c r="B38">
        <v>177</v>
      </c>
    </row>
    <row r="39" spans="1:2" x14ac:dyDescent="0.45">
      <c r="A39" t="s">
        <v>42</v>
      </c>
      <c r="B39">
        <v>292</v>
      </c>
    </row>
    <row r="40" spans="1:2" x14ac:dyDescent="0.45">
      <c r="A40" t="s">
        <v>43</v>
      </c>
      <c r="B40">
        <v>175</v>
      </c>
    </row>
    <row r="41" spans="1:2" x14ac:dyDescent="0.45">
      <c r="A41" t="s">
        <v>44</v>
      </c>
      <c r="B41">
        <v>203</v>
      </c>
    </row>
    <row r="42" spans="1:2" x14ac:dyDescent="0.45">
      <c r="A42" t="s">
        <v>46</v>
      </c>
      <c r="B42">
        <v>8038</v>
      </c>
    </row>
    <row r="43" spans="1:2" x14ac:dyDescent="0.45">
      <c r="A43" t="s">
        <v>47</v>
      </c>
      <c r="B43">
        <v>9441</v>
      </c>
    </row>
    <row r="44" spans="1:2" x14ac:dyDescent="0.45">
      <c r="A44" t="s">
        <v>48</v>
      </c>
      <c r="B44">
        <v>338</v>
      </c>
    </row>
    <row r="45" spans="1:2" x14ac:dyDescent="0.45">
      <c r="A45" t="s">
        <v>49</v>
      </c>
      <c r="B45">
        <v>22179</v>
      </c>
    </row>
    <row r="46" spans="1:2" x14ac:dyDescent="0.45">
      <c r="A46" t="s">
        <v>50</v>
      </c>
      <c r="B46">
        <v>251</v>
      </c>
    </row>
    <row r="47" spans="1:2" x14ac:dyDescent="0.45">
      <c r="A47" t="s">
        <v>51</v>
      </c>
      <c r="B47">
        <v>33023</v>
      </c>
    </row>
    <row r="48" spans="1:2" x14ac:dyDescent="0.45">
      <c r="A48" t="s">
        <v>55</v>
      </c>
      <c r="B48">
        <v>91410</v>
      </c>
    </row>
    <row r="49" spans="1:2" x14ac:dyDescent="0.45">
      <c r="A49" t="s">
        <v>56</v>
      </c>
      <c r="B49">
        <v>88284</v>
      </c>
    </row>
    <row r="50" spans="1:2" x14ac:dyDescent="0.45">
      <c r="A50" t="s">
        <v>57</v>
      </c>
      <c r="B50">
        <v>10879</v>
      </c>
    </row>
    <row r="51" spans="1:2" x14ac:dyDescent="0.45">
      <c r="A51" t="s">
        <v>58</v>
      </c>
      <c r="B51">
        <v>157</v>
      </c>
    </row>
    <row r="52" spans="1:2" x14ac:dyDescent="0.45">
      <c r="A52" t="s">
        <v>59</v>
      </c>
      <c r="B52">
        <v>203</v>
      </c>
    </row>
    <row r="53" spans="1:2" x14ac:dyDescent="0.45">
      <c r="A53" t="s">
        <v>60</v>
      </c>
      <c r="B53">
        <v>18</v>
      </c>
    </row>
    <row r="54" spans="1:2" x14ac:dyDescent="0.45">
      <c r="A54" t="s">
        <v>61</v>
      </c>
      <c r="B54">
        <v>31</v>
      </c>
    </row>
    <row r="55" spans="1:2" x14ac:dyDescent="0.45">
      <c r="A55" t="s">
        <v>62</v>
      </c>
      <c r="B55">
        <v>1750</v>
      </c>
    </row>
    <row r="56" spans="1:2" x14ac:dyDescent="0.45">
      <c r="A56" t="s">
        <v>63</v>
      </c>
      <c r="B56">
        <v>74</v>
      </c>
    </row>
    <row r="57" spans="1:2" x14ac:dyDescent="0.45">
      <c r="A57" t="s">
        <v>64</v>
      </c>
      <c r="B57">
        <v>71187</v>
      </c>
    </row>
    <row r="58" spans="1:2" x14ac:dyDescent="0.45">
      <c r="A58" t="s">
        <v>65</v>
      </c>
      <c r="B58">
        <v>64817</v>
      </c>
    </row>
    <row r="59" spans="1:2" x14ac:dyDescent="0.45">
      <c r="A59" t="s">
        <v>66</v>
      </c>
      <c r="B59">
        <v>81133</v>
      </c>
    </row>
    <row r="60" spans="1:2" x14ac:dyDescent="0.45">
      <c r="A60" t="s">
        <v>67</v>
      </c>
      <c r="B60">
        <v>8939</v>
      </c>
    </row>
    <row r="61" spans="1:2" x14ac:dyDescent="0.45">
      <c r="A61" t="s">
        <v>69</v>
      </c>
      <c r="B61">
        <v>76368</v>
      </c>
    </row>
    <row r="62" spans="1:2" x14ac:dyDescent="0.45">
      <c r="A62" t="s">
        <v>70</v>
      </c>
      <c r="B62">
        <v>79607</v>
      </c>
    </row>
    <row r="63" spans="1:2" x14ac:dyDescent="0.45">
      <c r="A63" t="s">
        <v>71</v>
      </c>
      <c r="B63">
        <v>380</v>
      </c>
    </row>
    <row r="64" spans="1:2" x14ac:dyDescent="0.45">
      <c r="A64" t="s">
        <v>72</v>
      </c>
      <c r="B64">
        <v>275</v>
      </c>
    </row>
    <row r="65" spans="1:2" x14ac:dyDescent="0.45">
      <c r="A65" t="s">
        <v>73</v>
      </c>
      <c r="B65">
        <v>410</v>
      </c>
    </row>
    <row r="66" spans="1:2" x14ac:dyDescent="0.45">
      <c r="A66" t="s">
        <v>74</v>
      </c>
      <c r="B66">
        <v>794</v>
      </c>
    </row>
    <row r="67" spans="1:2" x14ac:dyDescent="0.45">
      <c r="A67" t="s">
        <v>76</v>
      </c>
      <c r="B67">
        <v>427</v>
      </c>
    </row>
    <row r="68" spans="1:2" x14ac:dyDescent="0.45">
      <c r="A68" t="s">
        <v>78</v>
      </c>
      <c r="B68">
        <v>109539</v>
      </c>
    </row>
    <row r="69" spans="1:2" x14ac:dyDescent="0.45">
      <c r="A69" t="s">
        <v>79</v>
      </c>
      <c r="B69">
        <v>954</v>
      </c>
    </row>
    <row r="70" spans="1:2" x14ac:dyDescent="0.45">
      <c r="A70" t="s">
        <v>80</v>
      </c>
      <c r="B70">
        <v>31877</v>
      </c>
    </row>
    <row r="71" spans="1:2" x14ac:dyDescent="0.45">
      <c r="A71" t="s">
        <v>81</v>
      </c>
      <c r="B71">
        <v>5470</v>
      </c>
    </row>
    <row r="72" spans="1:2" x14ac:dyDescent="0.45">
      <c r="A72" t="s">
        <v>82</v>
      </c>
      <c r="B72">
        <v>1481</v>
      </c>
    </row>
    <row r="73" spans="1:2" x14ac:dyDescent="0.45">
      <c r="A73" t="s">
        <v>83</v>
      </c>
      <c r="B73">
        <v>90676</v>
      </c>
    </row>
    <row r="74" spans="1:2" x14ac:dyDescent="0.45">
      <c r="A74" t="s">
        <v>84</v>
      </c>
      <c r="B74">
        <v>124802</v>
      </c>
    </row>
    <row r="75" spans="1:2" x14ac:dyDescent="0.45">
      <c r="A75" t="s">
        <v>85</v>
      </c>
      <c r="B75">
        <v>87992</v>
      </c>
    </row>
    <row r="76" spans="1:2" x14ac:dyDescent="0.45">
      <c r="A76" t="s">
        <v>86</v>
      </c>
      <c r="B76">
        <v>47089</v>
      </c>
    </row>
    <row r="77" spans="1:2" x14ac:dyDescent="0.45">
      <c r="A77" t="s">
        <v>87</v>
      </c>
      <c r="B77">
        <v>77639</v>
      </c>
    </row>
    <row r="78" spans="1:2" x14ac:dyDescent="0.45">
      <c r="A78" t="s">
        <v>88</v>
      </c>
      <c r="B78">
        <v>4158</v>
      </c>
    </row>
    <row r="79" spans="1:2" x14ac:dyDescent="0.45">
      <c r="A79" t="s">
        <v>89</v>
      </c>
      <c r="B79">
        <v>988</v>
      </c>
    </row>
    <row r="80" spans="1:2" x14ac:dyDescent="0.45">
      <c r="A80" t="s">
        <v>90</v>
      </c>
      <c r="B80">
        <v>71427</v>
      </c>
    </row>
    <row r="81" spans="1:2" x14ac:dyDescent="0.45">
      <c r="A81" t="s">
        <v>91</v>
      </c>
      <c r="B81">
        <v>95503</v>
      </c>
    </row>
    <row r="82" spans="1:2" x14ac:dyDescent="0.45">
      <c r="A82" t="s">
        <v>93</v>
      </c>
      <c r="B82">
        <v>98956</v>
      </c>
    </row>
    <row r="83" spans="1:2" x14ac:dyDescent="0.45">
      <c r="A83" t="s">
        <v>94</v>
      </c>
      <c r="B83">
        <v>111982</v>
      </c>
    </row>
    <row r="84" spans="1:2" x14ac:dyDescent="0.45">
      <c r="A84" t="s">
        <v>95</v>
      </c>
      <c r="B84">
        <v>112105</v>
      </c>
    </row>
    <row r="85" spans="1:2" x14ac:dyDescent="0.45">
      <c r="A85" t="s">
        <v>96</v>
      </c>
      <c r="B85">
        <v>85900</v>
      </c>
    </row>
    <row r="86" spans="1:2" x14ac:dyDescent="0.45">
      <c r="A86" t="s">
        <v>97</v>
      </c>
      <c r="B86">
        <v>110201</v>
      </c>
    </row>
    <row r="87" spans="1:2" x14ac:dyDescent="0.45">
      <c r="A87" t="s">
        <v>98</v>
      </c>
      <c r="B87">
        <v>108414</v>
      </c>
    </row>
    <row r="88" spans="1:2" x14ac:dyDescent="0.45">
      <c r="A88" t="s">
        <v>99</v>
      </c>
      <c r="B88">
        <v>186677</v>
      </c>
    </row>
    <row r="89" spans="1:2" x14ac:dyDescent="0.45">
      <c r="A89" t="s">
        <v>100</v>
      </c>
      <c r="B89">
        <v>2249</v>
      </c>
    </row>
    <row r="90" spans="1:2" x14ac:dyDescent="0.45">
      <c r="A90" t="s">
        <v>101</v>
      </c>
      <c r="B90">
        <v>81987</v>
      </c>
    </row>
    <row r="91" spans="1:2" x14ac:dyDescent="0.45">
      <c r="A91" t="s">
        <v>102</v>
      </c>
      <c r="B91">
        <v>82106</v>
      </c>
    </row>
    <row r="92" spans="1:2" x14ac:dyDescent="0.45">
      <c r="A92" t="s">
        <v>103</v>
      </c>
      <c r="B92">
        <v>1328</v>
      </c>
    </row>
    <row r="93" spans="1:2" x14ac:dyDescent="0.45">
      <c r="A93" t="s">
        <v>104</v>
      </c>
      <c r="B93">
        <v>2193</v>
      </c>
    </row>
    <row r="94" spans="1:2" x14ac:dyDescent="0.45">
      <c r="A94" t="s">
        <v>105</v>
      </c>
      <c r="B94">
        <v>3643</v>
      </c>
    </row>
    <row r="95" spans="1:2" x14ac:dyDescent="0.45">
      <c r="A95" t="s">
        <v>106</v>
      </c>
      <c r="B95">
        <v>861</v>
      </c>
    </row>
    <row r="96" spans="1:2" x14ac:dyDescent="0.45">
      <c r="A96" t="s">
        <v>107</v>
      </c>
      <c r="B96">
        <v>218</v>
      </c>
    </row>
    <row r="97" spans="1:2" x14ac:dyDescent="0.45">
      <c r="A97" t="s">
        <v>108</v>
      </c>
      <c r="B97">
        <v>5572</v>
      </c>
    </row>
    <row r="98" spans="1:2" x14ac:dyDescent="0.45">
      <c r="A98" t="s">
        <v>109</v>
      </c>
      <c r="B98">
        <v>4549</v>
      </c>
    </row>
    <row r="99" spans="1:2" x14ac:dyDescent="0.45">
      <c r="A99" t="s">
        <v>110</v>
      </c>
      <c r="B99">
        <v>1801</v>
      </c>
    </row>
    <row r="100" spans="1:2" x14ac:dyDescent="0.45">
      <c r="A100" t="s">
        <v>111</v>
      </c>
      <c r="B100">
        <v>26</v>
      </c>
    </row>
    <row r="101" spans="1:2" x14ac:dyDescent="0.45">
      <c r="A101" t="s">
        <v>113</v>
      </c>
      <c r="B101">
        <v>11712</v>
      </c>
    </row>
    <row r="102" spans="1:2" x14ac:dyDescent="0.45">
      <c r="A102" t="s">
        <v>114</v>
      </c>
      <c r="B102">
        <v>550</v>
      </c>
    </row>
    <row r="103" spans="1:2" x14ac:dyDescent="0.45">
      <c r="A103" t="s">
        <v>116</v>
      </c>
      <c r="B103">
        <v>37</v>
      </c>
    </row>
    <row r="104" spans="1:2" x14ac:dyDescent="0.45">
      <c r="A104" t="s">
        <v>117</v>
      </c>
      <c r="B104">
        <v>902</v>
      </c>
    </row>
    <row r="105" spans="1:2" x14ac:dyDescent="0.45">
      <c r="A105" t="s">
        <v>118</v>
      </c>
      <c r="B105">
        <v>28277</v>
      </c>
    </row>
    <row r="106" spans="1:2" x14ac:dyDescent="0.45">
      <c r="A106" t="s">
        <v>119</v>
      </c>
      <c r="B106">
        <v>3825</v>
      </c>
    </row>
    <row r="107" spans="1:2" x14ac:dyDescent="0.45">
      <c r="A107" t="s">
        <v>120</v>
      </c>
      <c r="B107">
        <v>9</v>
      </c>
    </row>
    <row r="108" spans="1:2" x14ac:dyDescent="0.45">
      <c r="A108" t="s">
        <v>121</v>
      </c>
      <c r="B108">
        <v>16</v>
      </c>
    </row>
    <row r="109" spans="1:2" x14ac:dyDescent="0.45">
      <c r="A109" t="s">
        <v>122</v>
      </c>
      <c r="B109">
        <v>31</v>
      </c>
    </row>
    <row r="110" spans="1:2" x14ac:dyDescent="0.45">
      <c r="A110" t="s">
        <v>123</v>
      </c>
      <c r="B110">
        <v>3132</v>
      </c>
    </row>
    <row r="111" spans="1:2" x14ac:dyDescent="0.45">
      <c r="A111" t="s">
        <v>125</v>
      </c>
      <c r="B111">
        <v>9080</v>
      </c>
    </row>
    <row r="112" spans="1:2" x14ac:dyDescent="0.45">
      <c r="A112" t="s">
        <v>126</v>
      </c>
      <c r="B112">
        <v>36911</v>
      </c>
    </row>
    <row r="113" spans="1:2" x14ac:dyDescent="0.45">
      <c r="A113" t="s">
        <v>127</v>
      </c>
      <c r="B113">
        <v>1652</v>
      </c>
    </row>
    <row r="114" spans="1:2" x14ac:dyDescent="0.45">
      <c r="A114" t="s">
        <v>130</v>
      </c>
      <c r="B114">
        <v>49570</v>
      </c>
    </row>
    <row r="115" spans="1:2" x14ac:dyDescent="0.45">
      <c r="A115" t="s">
        <v>131</v>
      </c>
      <c r="B115">
        <v>5699</v>
      </c>
    </row>
    <row r="116" spans="1:2" x14ac:dyDescent="0.45">
      <c r="A116" t="s">
        <v>132</v>
      </c>
      <c r="B116">
        <v>448</v>
      </c>
    </row>
    <row r="117" spans="1:2" x14ac:dyDescent="0.45">
      <c r="A117" t="s">
        <v>134</v>
      </c>
      <c r="B117">
        <v>11561</v>
      </c>
    </row>
    <row r="118" spans="1:2" x14ac:dyDescent="0.45">
      <c r="A118" t="s">
        <v>135</v>
      </c>
      <c r="B118">
        <v>961</v>
      </c>
    </row>
    <row r="119" spans="1:2" x14ac:dyDescent="0.45">
      <c r="A119" t="s">
        <v>136</v>
      </c>
      <c r="B119">
        <v>424</v>
      </c>
    </row>
    <row r="120" spans="1:2" x14ac:dyDescent="0.45">
      <c r="A120" t="s">
        <v>138</v>
      </c>
      <c r="B120">
        <v>6441</v>
      </c>
    </row>
    <row r="121" spans="1:2" x14ac:dyDescent="0.45">
      <c r="A121" t="s">
        <v>139</v>
      </c>
      <c r="B121">
        <v>1219</v>
      </c>
    </row>
    <row r="122" spans="1:2" x14ac:dyDescent="0.45">
      <c r="A122" t="s">
        <v>140</v>
      </c>
      <c r="B122">
        <v>2</v>
      </c>
    </row>
    <row r="123" spans="1:2" x14ac:dyDescent="0.45">
      <c r="A123" t="s">
        <v>141</v>
      </c>
      <c r="B123">
        <v>2</v>
      </c>
    </row>
    <row r="124" spans="1:2" x14ac:dyDescent="0.45">
      <c r="A124" t="s">
        <v>142</v>
      </c>
      <c r="B124">
        <v>1165</v>
      </c>
    </row>
    <row r="125" spans="1:2" x14ac:dyDescent="0.45">
      <c r="A125" t="s">
        <v>143</v>
      </c>
      <c r="B125">
        <v>569</v>
      </c>
    </row>
    <row r="126" spans="1:2" x14ac:dyDescent="0.45">
      <c r="A126" t="s">
        <v>144</v>
      </c>
      <c r="B126">
        <v>470</v>
      </c>
    </row>
    <row r="127" spans="1:2" x14ac:dyDescent="0.45">
      <c r="A127" t="s">
        <v>146</v>
      </c>
      <c r="B127">
        <v>41258</v>
      </c>
    </row>
    <row r="128" spans="1:2" x14ac:dyDescent="0.45">
      <c r="A128" t="s">
        <v>147</v>
      </c>
      <c r="B128">
        <v>287</v>
      </c>
    </row>
    <row r="129" spans="1:2" x14ac:dyDescent="0.45">
      <c r="A129" t="s">
        <v>149</v>
      </c>
      <c r="B129">
        <v>95535</v>
      </c>
    </row>
    <row r="130" spans="1:2" x14ac:dyDescent="0.45">
      <c r="A130" t="s">
        <v>150</v>
      </c>
      <c r="B130">
        <v>60248</v>
      </c>
    </row>
    <row r="131" spans="1:2" x14ac:dyDescent="0.45">
      <c r="A131" t="s">
        <v>151</v>
      </c>
      <c r="B131">
        <v>115341</v>
      </c>
    </row>
    <row r="132" spans="1:2" x14ac:dyDescent="0.45">
      <c r="A132" t="s">
        <v>152</v>
      </c>
      <c r="B132">
        <v>38800</v>
      </c>
    </row>
    <row r="133" spans="1:2" x14ac:dyDescent="0.45">
      <c r="A133" t="s">
        <v>153</v>
      </c>
      <c r="B133">
        <v>87667</v>
      </c>
    </row>
    <row r="134" spans="1:2" x14ac:dyDescent="0.45">
      <c r="A134" t="s">
        <v>154</v>
      </c>
      <c r="B134">
        <v>18634</v>
      </c>
    </row>
    <row r="135" spans="1:2" x14ac:dyDescent="0.45">
      <c r="A135" t="s">
        <v>155</v>
      </c>
      <c r="B135">
        <v>8732</v>
      </c>
    </row>
    <row r="136" spans="1:2" x14ac:dyDescent="0.45">
      <c r="A136" t="s">
        <v>156</v>
      </c>
      <c r="B136">
        <v>25704</v>
      </c>
    </row>
    <row r="137" spans="1:2" x14ac:dyDescent="0.45">
      <c r="A137" t="s">
        <v>157</v>
      </c>
      <c r="B137">
        <v>27308</v>
      </c>
    </row>
    <row r="138" spans="1:2" x14ac:dyDescent="0.45">
      <c r="A138" t="s">
        <v>158</v>
      </c>
      <c r="B138">
        <v>75387</v>
      </c>
    </row>
    <row r="139" spans="1:2" x14ac:dyDescent="0.45">
      <c r="A139" t="s">
        <v>159</v>
      </c>
      <c r="B139">
        <v>2</v>
      </c>
    </row>
    <row r="140" spans="1:2" x14ac:dyDescent="0.45">
      <c r="A140" t="s">
        <v>160</v>
      </c>
      <c r="B140">
        <v>41122</v>
      </c>
    </row>
    <row r="141" spans="1:2" x14ac:dyDescent="0.45">
      <c r="A141" t="s">
        <v>161</v>
      </c>
      <c r="B141">
        <v>79393</v>
      </c>
    </row>
    <row r="142" spans="1:2" x14ac:dyDescent="0.45">
      <c r="A142" t="s">
        <v>162</v>
      </c>
      <c r="B142">
        <v>80779</v>
      </c>
    </row>
    <row r="143" spans="1:2" x14ac:dyDescent="0.45">
      <c r="A143" t="s">
        <v>163</v>
      </c>
      <c r="B143">
        <v>9916</v>
      </c>
    </row>
    <row r="144" spans="1:2" x14ac:dyDescent="0.45">
      <c r="A144" t="s">
        <v>165</v>
      </c>
      <c r="B144">
        <v>21812</v>
      </c>
    </row>
    <row r="145" spans="1:2" x14ac:dyDescent="0.45">
      <c r="A145" t="s">
        <v>166</v>
      </c>
      <c r="B145">
        <v>31330</v>
      </c>
    </row>
    <row r="146" spans="1:2" x14ac:dyDescent="0.45">
      <c r="A146" t="s">
        <v>167</v>
      </c>
      <c r="B146">
        <v>73748</v>
      </c>
    </row>
    <row r="147" spans="1:2" x14ac:dyDescent="0.45">
      <c r="A147" t="s">
        <v>168</v>
      </c>
      <c r="B147">
        <v>3144</v>
      </c>
    </row>
    <row r="148" spans="1:2" x14ac:dyDescent="0.45">
      <c r="A148" t="s">
        <v>169</v>
      </c>
      <c r="B148">
        <v>69597</v>
      </c>
    </row>
    <row r="149" spans="1:2" x14ac:dyDescent="0.45">
      <c r="A149" t="s">
        <v>170</v>
      </c>
      <c r="B149">
        <v>47978</v>
      </c>
    </row>
    <row r="150" spans="1:2" x14ac:dyDescent="0.45">
      <c r="A150" t="s">
        <v>171</v>
      </c>
      <c r="B150">
        <v>520</v>
      </c>
    </row>
    <row r="151" spans="1:2" x14ac:dyDescent="0.45">
      <c r="A151" t="s">
        <v>172</v>
      </c>
      <c r="B151">
        <v>35765</v>
      </c>
    </row>
    <row r="152" spans="1:2" x14ac:dyDescent="0.45">
      <c r="A152" t="s">
        <v>173</v>
      </c>
      <c r="B152">
        <v>2668</v>
      </c>
    </row>
    <row r="153" spans="1:2" x14ac:dyDescent="0.45">
      <c r="A153" t="s">
        <v>174</v>
      </c>
      <c r="B153">
        <v>2305</v>
      </c>
    </row>
    <row r="154" spans="1:2" x14ac:dyDescent="0.45">
      <c r="A154" t="s">
        <v>175</v>
      </c>
      <c r="B154">
        <v>68</v>
      </c>
    </row>
    <row r="155" spans="1:2" x14ac:dyDescent="0.45">
      <c r="A155" t="s">
        <v>178</v>
      </c>
      <c r="B155">
        <v>2198</v>
      </c>
    </row>
    <row r="156" spans="1:2" x14ac:dyDescent="0.45">
      <c r="A156" t="s">
        <v>179</v>
      </c>
      <c r="B156">
        <v>123755</v>
      </c>
    </row>
    <row r="157" spans="1:2" x14ac:dyDescent="0.45">
      <c r="A157" t="s">
        <v>180</v>
      </c>
      <c r="B157">
        <v>1152</v>
      </c>
    </row>
    <row r="158" spans="1:2" x14ac:dyDescent="0.45">
      <c r="A158" t="s">
        <v>181</v>
      </c>
      <c r="B158">
        <v>118287</v>
      </c>
    </row>
    <row r="159" spans="1:2" x14ac:dyDescent="0.45">
      <c r="A159" t="s">
        <v>182</v>
      </c>
      <c r="B159">
        <v>568</v>
      </c>
    </row>
    <row r="160" spans="1:2" x14ac:dyDescent="0.45">
      <c r="A160" t="s">
        <v>183</v>
      </c>
      <c r="B160">
        <v>727</v>
      </c>
    </row>
    <row r="161" spans="1:2" x14ac:dyDescent="0.45">
      <c r="A161" t="s">
        <v>184</v>
      </c>
      <c r="B161">
        <v>44782</v>
      </c>
    </row>
    <row r="162" spans="1:2" x14ac:dyDescent="0.45">
      <c r="A162" t="s">
        <v>185</v>
      </c>
      <c r="B162">
        <v>993</v>
      </c>
    </row>
    <row r="163" spans="1:2" x14ac:dyDescent="0.45">
      <c r="A163" t="s">
        <v>186</v>
      </c>
      <c r="B163">
        <v>113670</v>
      </c>
    </row>
    <row r="164" spans="1:2" x14ac:dyDescent="0.45">
      <c r="A164" t="s">
        <v>187</v>
      </c>
      <c r="B164">
        <v>25883</v>
      </c>
    </row>
    <row r="165" spans="1:2" x14ac:dyDescent="0.45">
      <c r="A165" t="s">
        <v>188</v>
      </c>
      <c r="B165">
        <v>115309</v>
      </c>
    </row>
    <row r="166" spans="1:2" x14ac:dyDescent="0.45">
      <c r="A166" t="s">
        <v>189</v>
      </c>
      <c r="B166">
        <v>252</v>
      </c>
    </row>
    <row r="167" spans="1:2" x14ac:dyDescent="0.45">
      <c r="A167" t="s">
        <v>190</v>
      </c>
      <c r="B167">
        <v>465</v>
      </c>
    </row>
    <row r="168" spans="1:2" x14ac:dyDescent="0.45">
      <c r="A168" t="s">
        <v>191</v>
      </c>
      <c r="B168">
        <v>225</v>
      </c>
    </row>
    <row r="169" spans="1:2" x14ac:dyDescent="0.45">
      <c r="A169" t="s">
        <v>192</v>
      </c>
      <c r="B169">
        <v>303</v>
      </c>
    </row>
    <row r="170" spans="1:2" x14ac:dyDescent="0.45">
      <c r="A170" t="s">
        <v>193</v>
      </c>
      <c r="B170">
        <v>243</v>
      </c>
    </row>
    <row r="171" spans="1:2" x14ac:dyDescent="0.45">
      <c r="A171" t="s">
        <v>194</v>
      </c>
      <c r="B171">
        <v>192</v>
      </c>
    </row>
    <row r="172" spans="1:2" x14ac:dyDescent="0.45">
      <c r="A172" t="s">
        <v>195</v>
      </c>
      <c r="B172">
        <v>7352</v>
      </c>
    </row>
    <row r="173" spans="1:2" x14ac:dyDescent="0.45">
      <c r="A173" t="s">
        <v>196</v>
      </c>
      <c r="B173">
        <v>1524</v>
      </c>
    </row>
    <row r="174" spans="1:2" x14ac:dyDescent="0.45">
      <c r="A174" t="s">
        <v>197</v>
      </c>
      <c r="B174">
        <v>317</v>
      </c>
    </row>
    <row r="175" spans="1:2" x14ac:dyDescent="0.45">
      <c r="A175" t="s">
        <v>198</v>
      </c>
      <c r="B175">
        <v>2149</v>
      </c>
    </row>
    <row r="176" spans="1:2" x14ac:dyDescent="0.45">
      <c r="A176" t="s">
        <v>199</v>
      </c>
      <c r="B176">
        <v>1153</v>
      </c>
    </row>
    <row r="177" spans="1:2" x14ac:dyDescent="0.45">
      <c r="A177" t="s">
        <v>200</v>
      </c>
      <c r="B177">
        <v>807</v>
      </c>
    </row>
    <row r="178" spans="1:2" x14ac:dyDescent="0.45">
      <c r="A178" t="s">
        <v>202</v>
      </c>
      <c r="B178">
        <v>15632</v>
      </c>
    </row>
    <row r="179" spans="1:2" x14ac:dyDescent="0.45">
      <c r="A179" t="s">
        <v>203</v>
      </c>
      <c r="B179">
        <v>2596</v>
      </c>
    </row>
    <row r="180" spans="1:2" x14ac:dyDescent="0.45">
      <c r="A180" t="s">
        <v>204</v>
      </c>
      <c r="B180">
        <v>1874</v>
      </c>
    </row>
    <row r="181" spans="1:2" x14ac:dyDescent="0.45">
      <c r="A181" t="s">
        <v>205</v>
      </c>
      <c r="B181">
        <v>2181</v>
      </c>
    </row>
    <row r="182" spans="1:2" x14ac:dyDescent="0.45">
      <c r="A182" t="s">
        <v>206</v>
      </c>
      <c r="B182">
        <v>30147</v>
      </c>
    </row>
    <row r="183" spans="1:2" x14ac:dyDescent="0.45">
      <c r="A183" t="s">
        <v>207</v>
      </c>
      <c r="B183">
        <v>80858</v>
      </c>
    </row>
    <row r="184" spans="1:2" x14ac:dyDescent="0.45">
      <c r="A184" t="s">
        <v>208</v>
      </c>
      <c r="B184">
        <v>38043</v>
      </c>
    </row>
    <row r="185" spans="1:2" x14ac:dyDescent="0.45">
      <c r="A185" t="s">
        <v>209</v>
      </c>
      <c r="B185">
        <v>9123</v>
      </c>
    </row>
    <row r="186" spans="1:2" x14ac:dyDescent="0.45">
      <c r="A186" t="s">
        <v>210</v>
      </c>
      <c r="B186">
        <v>20274</v>
      </c>
    </row>
    <row r="187" spans="1:2" x14ac:dyDescent="0.45">
      <c r="A187" t="s">
        <v>211</v>
      </c>
      <c r="B187">
        <v>14930</v>
      </c>
    </row>
    <row r="188" spans="1:2" x14ac:dyDescent="0.45">
      <c r="A188" t="s">
        <v>212</v>
      </c>
      <c r="B188">
        <v>18339</v>
      </c>
    </row>
    <row r="189" spans="1:2" x14ac:dyDescent="0.45">
      <c r="A189" t="s">
        <v>214</v>
      </c>
      <c r="B189">
        <v>310</v>
      </c>
    </row>
    <row r="190" spans="1:2" x14ac:dyDescent="0.45">
      <c r="A190" t="s">
        <v>215</v>
      </c>
      <c r="B190">
        <v>118</v>
      </c>
    </row>
    <row r="191" spans="1:2" x14ac:dyDescent="0.45">
      <c r="A191" t="s">
        <v>216</v>
      </c>
      <c r="B191">
        <v>46</v>
      </c>
    </row>
    <row r="192" spans="1:2" x14ac:dyDescent="0.45">
      <c r="A192" t="s">
        <v>217</v>
      </c>
      <c r="B192">
        <v>533</v>
      </c>
    </row>
    <row r="193" spans="1:2" x14ac:dyDescent="0.45">
      <c r="A193" t="s">
        <v>218</v>
      </c>
      <c r="B193">
        <v>545</v>
      </c>
    </row>
    <row r="194" spans="1:2" x14ac:dyDescent="0.45">
      <c r="A194" t="s">
        <v>219</v>
      </c>
      <c r="B194">
        <v>344</v>
      </c>
    </row>
    <row r="195" spans="1:2" x14ac:dyDescent="0.45">
      <c r="A195" t="s">
        <v>220</v>
      </c>
      <c r="B195">
        <v>9114</v>
      </c>
    </row>
    <row r="196" spans="1:2" x14ac:dyDescent="0.45">
      <c r="A196" t="s">
        <v>221</v>
      </c>
      <c r="B196">
        <v>404</v>
      </c>
    </row>
    <row r="197" spans="1:2" x14ac:dyDescent="0.45">
      <c r="A197" t="s">
        <v>222</v>
      </c>
      <c r="B197">
        <v>640</v>
      </c>
    </row>
    <row r="198" spans="1:2" x14ac:dyDescent="0.45">
      <c r="A198" t="s">
        <v>223</v>
      </c>
      <c r="B198">
        <v>1354</v>
      </c>
    </row>
    <row r="199" spans="1:2" x14ac:dyDescent="0.45">
      <c r="A199" t="s">
        <v>225</v>
      </c>
      <c r="B199">
        <v>271</v>
      </c>
    </row>
    <row r="200" spans="1:2" x14ac:dyDescent="0.45">
      <c r="A200" t="s">
        <v>226</v>
      </c>
      <c r="B200">
        <v>401</v>
      </c>
    </row>
    <row r="201" spans="1:2" x14ac:dyDescent="0.45">
      <c r="A201" t="s">
        <v>227</v>
      </c>
      <c r="B201">
        <v>5949</v>
      </c>
    </row>
    <row r="202" spans="1:2" x14ac:dyDescent="0.45">
      <c r="A202" t="s">
        <v>228</v>
      </c>
      <c r="B202">
        <v>4182</v>
      </c>
    </row>
    <row r="203" spans="1:2" x14ac:dyDescent="0.45">
      <c r="A203" t="s">
        <v>229</v>
      </c>
      <c r="B203">
        <v>9937</v>
      </c>
    </row>
    <row r="204" spans="1:2" x14ac:dyDescent="0.45">
      <c r="A204" t="s">
        <v>230</v>
      </c>
      <c r="B204">
        <v>16331</v>
      </c>
    </row>
    <row r="205" spans="1:2" x14ac:dyDescent="0.45">
      <c r="A205" t="s">
        <v>231</v>
      </c>
      <c r="B205">
        <v>888</v>
      </c>
    </row>
    <row r="206" spans="1:2" x14ac:dyDescent="0.45">
      <c r="A206" t="s">
        <v>233</v>
      </c>
      <c r="B206">
        <v>899</v>
      </c>
    </row>
    <row r="207" spans="1:2" x14ac:dyDescent="0.45">
      <c r="A207" t="s">
        <v>234</v>
      </c>
      <c r="B207">
        <v>169</v>
      </c>
    </row>
    <row r="208" spans="1:2" x14ac:dyDescent="0.45">
      <c r="A208" t="s">
        <v>235</v>
      </c>
      <c r="B208">
        <v>61620</v>
      </c>
    </row>
    <row r="209" spans="1:2" x14ac:dyDescent="0.45">
      <c r="A209" t="s">
        <v>236</v>
      </c>
      <c r="B209">
        <v>6798</v>
      </c>
    </row>
    <row r="210" spans="1:2" x14ac:dyDescent="0.45">
      <c r="A210" t="s">
        <v>237</v>
      </c>
      <c r="B210">
        <v>81110</v>
      </c>
    </row>
    <row r="211" spans="1:2" x14ac:dyDescent="0.45">
      <c r="A211" t="s">
        <v>238</v>
      </c>
      <c r="B211">
        <v>43148</v>
      </c>
    </row>
    <row r="212" spans="1:2" x14ac:dyDescent="0.45">
      <c r="A212" t="s">
        <v>239</v>
      </c>
      <c r="B212">
        <v>79709</v>
      </c>
    </row>
    <row r="213" spans="1:2" x14ac:dyDescent="0.45">
      <c r="A213" t="s">
        <v>240</v>
      </c>
      <c r="B213">
        <v>103461</v>
      </c>
    </row>
    <row r="214" spans="1:2" x14ac:dyDescent="0.45">
      <c r="A214" t="s">
        <v>241</v>
      </c>
      <c r="B214">
        <v>153</v>
      </c>
    </row>
    <row r="215" spans="1:2" x14ac:dyDescent="0.45">
      <c r="A215" t="s">
        <v>242</v>
      </c>
      <c r="B215">
        <v>7025</v>
      </c>
    </row>
    <row r="216" spans="1:2" x14ac:dyDescent="0.45">
      <c r="A216" t="s">
        <v>244</v>
      </c>
      <c r="B216">
        <v>73</v>
      </c>
    </row>
    <row r="217" spans="1:2" x14ac:dyDescent="0.45">
      <c r="A217" t="s">
        <v>245</v>
      </c>
      <c r="B217">
        <v>25</v>
      </c>
    </row>
    <row r="218" spans="1:2" x14ac:dyDescent="0.45">
      <c r="A218" t="s">
        <v>246</v>
      </c>
      <c r="B218">
        <v>5132</v>
      </c>
    </row>
    <row r="219" spans="1:2" x14ac:dyDescent="0.45">
      <c r="A219" t="s">
        <v>247</v>
      </c>
      <c r="B219">
        <v>2422</v>
      </c>
    </row>
    <row r="220" spans="1:2" x14ac:dyDescent="0.45">
      <c r="A220" t="s">
        <v>248</v>
      </c>
      <c r="B220">
        <v>9577</v>
      </c>
    </row>
    <row r="221" spans="1:2" x14ac:dyDescent="0.45">
      <c r="A221" t="s">
        <v>249</v>
      </c>
      <c r="B221">
        <v>3257</v>
      </c>
    </row>
    <row r="222" spans="1:2" x14ac:dyDescent="0.45">
      <c r="A222" t="s">
        <v>250</v>
      </c>
      <c r="B222">
        <v>1260</v>
      </c>
    </row>
    <row r="223" spans="1:2" x14ac:dyDescent="0.45">
      <c r="A223" t="s">
        <v>251</v>
      </c>
      <c r="B223">
        <v>5849</v>
      </c>
    </row>
    <row r="224" spans="1:2" x14ac:dyDescent="0.45">
      <c r="A224" t="s">
        <v>252</v>
      </c>
      <c r="B224">
        <v>3885</v>
      </c>
    </row>
    <row r="225" spans="1:2" x14ac:dyDescent="0.45">
      <c r="A225" t="s">
        <v>255</v>
      </c>
      <c r="B225">
        <v>7542</v>
      </c>
    </row>
    <row r="226" spans="1:2" x14ac:dyDescent="0.45">
      <c r="A226" t="s">
        <v>256</v>
      </c>
      <c r="B226">
        <v>16804</v>
      </c>
    </row>
    <row r="227" spans="1:2" x14ac:dyDescent="0.45">
      <c r="A227" t="s">
        <v>257</v>
      </c>
      <c r="B227">
        <v>1651</v>
      </c>
    </row>
    <row r="228" spans="1:2" x14ac:dyDescent="0.45">
      <c r="A228" t="s">
        <v>259</v>
      </c>
      <c r="B228">
        <v>28505</v>
      </c>
    </row>
    <row r="229" spans="1:2" x14ac:dyDescent="0.45">
      <c r="A229" t="s">
        <v>261</v>
      </c>
      <c r="B229">
        <v>24005</v>
      </c>
    </row>
    <row r="230" spans="1:2" x14ac:dyDescent="0.45">
      <c r="A230" t="s">
        <v>262</v>
      </c>
      <c r="B230">
        <v>92089</v>
      </c>
    </row>
    <row r="231" spans="1:2" x14ac:dyDescent="0.45">
      <c r="A231" t="s">
        <v>263</v>
      </c>
      <c r="B231">
        <v>64161</v>
      </c>
    </row>
    <row r="232" spans="1:2" x14ac:dyDescent="0.45">
      <c r="A232" t="s">
        <v>264</v>
      </c>
      <c r="B232">
        <v>2</v>
      </c>
    </row>
    <row r="233" spans="1:2" x14ac:dyDescent="0.45">
      <c r="A233" t="s">
        <v>266</v>
      </c>
      <c r="B233">
        <v>81630</v>
      </c>
    </row>
    <row r="234" spans="1:2" x14ac:dyDescent="0.45">
      <c r="A234" t="s">
        <v>267</v>
      </c>
      <c r="B234">
        <v>106365</v>
      </c>
    </row>
    <row r="235" spans="1:2" x14ac:dyDescent="0.45">
      <c r="A235" t="s">
        <v>268</v>
      </c>
      <c r="B235">
        <v>2</v>
      </c>
    </row>
    <row r="236" spans="1:2" x14ac:dyDescent="0.45">
      <c r="A236" t="s">
        <v>269</v>
      </c>
      <c r="B236">
        <v>81752</v>
      </c>
    </row>
    <row r="237" spans="1:2" x14ac:dyDescent="0.45">
      <c r="A237" t="s">
        <v>270</v>
      </c>
      <c r="B237">
        <v>52287</v>
      </c>
    </row>
    <row r="238" spans="1:2" x14ac:dyDescent="0.45">
      <c r="A238" t="s">
        <v>272</v>
      </c>
      <c r="B238">
        <v>2</v>
      </c>
    </row>
    <row r="239" spans="1:2" x14ac:dyDescent="0.45">
      <c r="A239" t="s">
        <v>273</v>
      </c>
      <c r="B239">
        <v>2</v>
      </c>
    </row>
    <row r="240" spans="1:2" x14ac:dyDescent="0.45">
      <c r="A240" t="s">
        <v>274</v>
      </c>
      <c r="B240">
        <v>61835</v>
      </c>
    </row>
    <row r="241" spans="1:2" x14ac:dyDescent="0.45">
      <c r="A241" t="s">
        <v>275</v>
      </c>
      <c r="B241">
        <v>90200</v>
      </c>
    </row>
    <row r="242" spans="1:2" x14ac:dyDescent="0.45">
      <c r="A242" t="s">
        <v>277</v>
      </c>
      <c r="B242">
        <v>17958</v>
      </c>
    </row>
    <row r="243" spans="1:2" x14ac:dyDescent="0.45">
      <c r="A243" t="s">
        <v>279</v>
      </c>
      <c r="B243">
        <v>3200</v>
      </c>
    </row>
    <row r="244" spans="1:2" x14ac:dyDescent="0.45">
      <c r="A244" t="s">
        <v>280</v>
      </c>
      <c r="B244">
        <v>8900</v>
      </c>
    </row>
    <row r="245" spans="1:2" x14ac:dyDescent="0.45">
      <c r="A245" t="s">
        <v>281</v>
      </c>
      <c r="B245">
        <v>16663</v>
      </c>
    </row>
    <row r="246" spans="1:2" x14ac:dyDescent="0.45">
      <c r="A246" t="s">
        <v>282</v>
      </c>
      <c r="B246">
        <v>52545</v>
      </c>
    </row>
    <row r="247" spans="1:2" x14ac:dyDescent="0.45">
      <c r="A247" t="s">
        <v>283</v>
      </c>
      <c r="B247">
        <v>39582</v>
      </c>
    </row>
    <row r="248" spans="1:2" x14ac:dyDescent="0.45">
      <c r="A248" t="s">
        <v>285</v>
      </c>
      <c r="B248">
        <v>116217</v>
      </c>
    </row>
    <row r="249" spans="1:2" x14ac:dyDescent="0.45">
      <c r="A249" t="s">
        <v>286</v>
      </c>
      <c r="B249">
        <v>87909</v>
      </c>
    </row>
    <row r="250" spans="1:2" x14ac:dyDescent="0.45">
      <c r="A250" t="s">
        <v>288</v>
      </c>
      <c r="B250">
        <v>5805</v>
      </c>
    </row>
    <row r="251" spans="1:2" x14ac:dyDescent="0.45">
      <c r="A251" t="s">
        <v>289</v>
      </c>
      <c r="B251">
        <v>5810</v>
      </c>
    </row>
    <row r="252" spans="1:2" x14ac:dyDescent="0.45">
      <c r="A252" t="s">
        <v>291</v>
      </c>
      <c r="B252">
        <v>4436</v>
      </c>
    </row>
    <row r="253" spans="1:2" x14ac:dyDescent="0.45">
      <c r="A253" t="s">
        <v>293</v>
      </c>
      <c r="B253">
        <v>118202</v>
      </c>
    </row>
    <row r="254" spans="1:2" x14ac:dyDescent="0.45">
      <c r="A254" t="s">
        <v>294</v>
      </c>
      <c r="B254">
        <v>112090</v>
      </c>
    </row>
    <row r="255" spans="1:2" x14ac:dyDescent="0.45">
      <c r="A255" t="s">
        <v>295</v>
      </c>
      <c r="B255">
        <v>110299</v>
      </c>
    </row>
    <row r="256" spans="1:2" x14ac:dyDescent="0.45">
      <c r="A256" t="s">
        <v>296</v>
      </c>
      <c r="B256">
        <v>13279</v>
      </c>
    </row>
    <row r="257" spans="1:2" x14ac:dyDescent="0.45">
      <c r="A257" t="s">
        <v>297</v>
      </c>
      <c r="B257">
        <v>23998</v>
      </c>
    </row>
    <row r="258" spans="1:2" x14ac:dyDescent="0.45">
      <c r="A258" t="s">
        <v>298</v>
      </c>
      <c r="B258">
        <v>29888</v>
      </c>
    </row>
    <row r="259" spans="1:2" x14ac:dyDescent="0.45">
      <c r="A259" t="s">
        <v>299</v>
      </c>
      <c r="B259">
        <v>25007</v>
      </c>
    </row>
    <row r="260" spans="1:2" x14ac:dyDescent="0.45">
      <c r="A260" t="s">
        <v>302</v>
      </c>
      <c r="B260">
        <v>620</v>
      </c>
    </row>
    <row r="261" spans="1:2" x14ac:dyDescent="0.45">
      <c r="A261" t="s">
        <v>304</v>
      </c>
      <c r="B261">
        <v>9103</v>
      </c>
    </row>
    <row r="262" spans="1:2" x14ac:dyDescent="0.45">
      <c r="A262" t="s">
        <v>305</v>
      </c>
      <c r="B262">
        <v>18382</v>
      </c>
    </row>
    <row r="263" spans="1:2" x14ac:dyDescent="0.45">
      <c r="A263" t="s">
        <v>306</v>
      </c>
      <c r="B263">
        <v>19598</v>
      </c>
    </row>
    <row r="264" spans="1:2" x14ac:dyDescent="0.45">
      <c r="A264" t="s">
        <v>307</v>
      </c>
      <c r="B264">
        <v>17813</v>
      </c>
    </row>
    <row r="265" spans="1:2" x14ac:dyDescent="0.45">
      <c r="A265" t="s">
        <v>308</v>
      </c>
      <c r="B265">
        <v>160191</v>
      </c>
    </row>
    <row r="266" spans="1:2" x14ac:dyDescent="0.45">
      <c r="A266" t="s">
        <v>309</v>
      </c>
      <c r="B266">
        <v>85404</v>
      </c>
    </row>
    <row r="267" spans="1:2" x14ac:dyDescent="0.45">
      <c r="A267" t="s">
        <v>310</v>
      </c>
      <c r="B267">
        <v>17382</v>
      </c>
    </row>
    <row r="268" spans="1:2" x14ac:dyDescent="0.45">
      <c r="A268" t="s">
        <v>311</v>
      </c>
      <c r="B268">
        <v>15956</v>
      </c>
    </row>
    <row r="269" spans="1:2" x14ac:dyDescent="0.45">
      <c r="A269" t="s">
        <v>312</v>
      </c>
      <c r="B269">
        <v>1368</v>
      </c>
    </row>
    <row r="270" spans="1:2" x14ac:dyDescent="0.45">
      <c r="A270" t="s">
        <v>313</v>
      </c>
      <c r="B270">
        <v>52572</v>
      </c>
    </row>
    <row r="271" spans="1:2" x14ac:dyDescent="0.45">
      <c r="A271" t="s">
        <v>314</v>
      </c>
      <c r="B271">
        <v>19975</v>
      </c>
    </row>
    <row r="272" spans="1:2" x14ac:dyDescent="0.45">
      <c r="A272" t="s">
        <v>315</v>
      </c>
      <c r="B272">
        <v>2</v>
      </c>
    </row>
    <row r="273" spans="1:2" x14ac:dyDescent="0.45">
      <c r="A273" t="s">
        <v>316</v>
      </c>
      <c r="B273">
        <v>99145</v>
      </c>
    </row>
    <row r="274" spans="1:2" x14ac:dyDescent="0.45">
      <c r="A274" t="s">
        <v>317</v>
      </c>
      <c r="B274">
        <v>136850</v>
      </c>
    </row>
    <row r="275" spans="1:2" x14ac:dyDescent="0.45">
      <c r="A275" t="s">
        <v>318</v>
      </c>
      <c r="B275">
        <v>103687</v>
      </c>
    </row>
    <row r="276" spans="1:2" x14ac:dyDescent="0.45">
      <c r="A276" t="s">
        <v>319</v>
      </c>
      <c r="B276">
        <v>139282</v>
      </c>
    </row>
    <row r="277" spans="1:2" x14ac:dyDescent="0.45">
      <c r="A277" t="s">
        <v>320</v>
      </c>
      <c r="B277">
        <v>80879</v>
      </c>
    </row>
    <row r="278" spans="1:2" x14ac:dyDescent="0.45">
      <c r="A278" t="s">
        <v>321</v>
      </c>
      <c r="B278">
        <v>82406</v>
      </c>
    </row>
    <row r="279" spans="1:2" x14ac:dyDescent="0.45">
      <c r="A279" t="s">
        <v>322</v>
      </c>
      <c r="B279">
        <v>107990</v>
      </c>
    </row>
    <row r="280" spans="1:2" x14ac:dyDescent="0.45">
      <c r="A280" t="s">
        <v>323</v>
      </c>
      <c r="B280">
        <v>591</v>
      </c>
    </row>
    <row r="281" spans="1:2" x14ac:dyDescent="0.45">
      <c r="A281" t="s">
        <v>324</v>
      </c>
      <c r="B281">
        <v>107558</v>
      </c>
    </row>
    <row r="282" spans="1:2" x14ac:dyDescent="0.45">
      <c r="A282" t="s">
        <v>325</v>
      </c>
      <c r="B282">
        <v>46</v>
      </c>
    </row>
    <row r="283" spans="1:2" x14ac:dyDescent="0.45">
      <c r="A283" t="s">
        <v>326</v>
      </c>
      <c r="B283">
        <v>41</v>
      </c>
    </row>
    <row r="284" spans="1:2" x14ac:dyDescent="0.45">
      <c r="A284" t="s">
        <v>327</v>
      </c>
      <c r="B284">
        <v>46</v>
      </c>
    </row>
    <row r="285" spans="1:2" x14ac:dyDescent="0.45">
      <c r="A285" t="s">
        <v>328</v>
      </c>
      <c r="B285">
        <v>68438</v>
      </c>
    </row>
    <row r="286" spans="1:2" x14ac:dyDescent="0.45">
      <c r="A286" t="s">
        <v>329</v>
      </c>
      <c r="B286">
        <v>36276</v>
      </c>
    </row>
    <row r="287" spans="1:2" x14ac:dyDescent="0.45">
      <c r="A287" t="s">
        <v>330</v>
      </c>
      <c r="B287">
        <v>80541</v>
      </c>
    </row>
    <row r="288" spans="1:2" x14ac:dyDescent="0.45">
      <c r="A288" t="s">
        <v>331</v>
      </c>
      <c r="B288">
        <v>50057</v>
      </c>
    </row>
    <row r="289" spans="1:2" x14ac:dyDescent="0.45">
      <c r="A289" t="s">
        <v>332</v>
      </c>
      <c r="B289">
        <v>6417</v>
      </c>
    </row>
    <row r="290" spans="1:2" x14ac:dyDescent="0.45">
      <c r="A290" t="s">
        <v>334</v>
      </c>
      <c r="B290">
        <v>66851</v>
      </c>
    </row>
    <row r="291" spans="1:2" x14ac:dyDescent="0.45">
      <c r="A291" t="s">
        <v>335</v>
      </c>
      <c r="B291">
        <v>79134</v>
      </c>
    </row>
    <row r="292" spans="1:2" x14ac:dyDescent="0.45">
      <c r="A292" t="s">
        <v>336</v>
      </c>
      <c r="B292">
        <v>133686</v>
      </c>
    </row>
    <row r="293" spans="1:2" x14ac:dyDescent="0.45">
      <c r="A293" t="s">
        <v>337</v>
      </c>
      <c r="B293">
        <v>93675</v>
      </c>
    </row>
    <row r="294" spans="1:2" x14ac:dyDescent="0.45">
      <c r="A294" t="s">
        <v>338</v>
      </c>
      <c r="B294">
        <v>48157</v>
      </c>
    </row>
    <row r="295" spans="1:2" x14ac:dyDescent="0.45">
      <c r="A295" t="s">
        <v>340</v>
      </c>
      <c r="B295">
        <v>34052</v>
      </c>
    </row>
    <row r="296" spans="1:2" x14ac:dyDescent="0.45">
      <c r="A296" t="s">
        <v>341</v>
      </c>
      <c r="B296">
        <v>13099</v>
      </c>
    </row>
    <row r="297" spans="1:2" x14ac:dyDescent="0.45">
      <c r="A297" t="s">
        <v>342</v>
      </c>
      <c r="B297">
        <v>108779</v>
      </c>
    </row>
    <row r="298" spans="1:2" x14ac:dyDescent="0.45">
      <c r="A298" t="s">
        <v>343</v>
      </c>
      <c r="B298">
        <v>378</v>
      </c>
    </row>
    <row r="299" spans="1:2" x14ac:dyDescent="0.45">
      <c r="A299" t="s">
        <v>344</v>
      </c>
      <c r="B299">
        <v>2312</v>
      </c>
    </row>
    <row r="300" spans="1:2" x14ac:dyDescent="0.45">
      <c r="A300" t="s">
        <v>345</v>
      </c>
      <c r="B300">
        <v>80025</v>
      </c>
    </row>
    <row r="301" spans="1:2" x14ac:dyDescent="0.45">
      <c r="A301" t="s">
        <v>346</v>
      </c>
      <c r="B301">
        <v>13960</v>
      </c>
    </row>
    <row r="302" spans="1:2" x14ac:dyDescent="0.45">
      <c r="A302" t="s">
        <v>347</v>
      </c>
      <c r="B302">
        <v>3068</v>
      </c>
    </row>
    <row r="303" spans="1:2" x14ac:dyDescent="0.45">
      <c r="A303" t="s">
        <v>348</v>
      </c>
      <c r="B303">
        <v>4887</v>
      </c>
    </row>
    <row r="304" spans="1:2" x14ac:dyDescent="0.45">
      <c r="A304" t="s">
        <v>349</v>
      </c>
      <c r="B304">
        <v>79447</v>
      </c>
    </row>
    <row r="305" spans="1:2" x14ac:dyDescent="0.45">
      <c r="A305" t="s">
        <v>350</v>
      </c>
      <c r="B305">
        <v>203</v>
      </c>
    </row>
    <row r="306" spans="1:2" x14ac:dyDescent="0.45">
      <c r="A306" t="s">
        <v>352</v>
      </c>
      <c r="B306">
        <v>101238</v>
      </c>
    </row>
    <row r="307" spans="1:2" x14ac:dyDescent="0.45">
      <c r="A307" t="s">
        <v>353</v>
      </c>
      <c r="B307">
        <v>51096</v>
      </c>
    </row>
    <row r="308" spans="1:2" x14ac:dyDescent="0.45">
      <c r="A308" t="s">
        <v>354</v>
      </c>
      <c r="B308">
        <v>77681</v>
      </c>
    </row>
    <row r="309" spans="1:2" x14ac:dyDescent="0.45">
      <c r="A309" t="s">
        <v>355</v>
      </c>
      <c r="B309">
        <v>20036</v>
      </c>
    </row>
    <row r="310" spans="1:2" x14ac:dyDescent="0.45">
      <c r="A310" t="s">
        <v>356</v>
      </c>
      <c r="B310">
        <v>435</v>
      </c>
    </row>
    <row r="311" spans="1:2" x14ac:dyDescent="0.45">
      <c r="A311" t="s">
        <v>357</v>
      </c>
      <c r="B311">
        <v>10553</v>
      </c>
    </row>
    <row r="312" spans="1:2" x14ac:dyDescent="0.45">
      <c r="A312" t="s">
        <v>358</v>
      </c>
      <c r="B312">
        <v>9758</v>
      </c>
    </row>
    <row r="313" spans="1:2" x14ac:dyDescent="0.45">
      <c r="A313" t="s">
        <v>359</v>
      </c>
      <c r="B313">
        <v>43156</v>
      </c>
    </row>
    <row r="314" spans="1:2" x14ac:dyDescent="0.45">
      <c r="A314" t="s">
        <v>360</v>
      </c>
      <c r="B314">
        <v>115562</v>
      </c>
    </row>
    <row r="315" spans="1:2" x14ac:dyDescent="0.45">
      <c r="A315" t="s">
        <v>361</v>
      </c>
      <c r="B315">
        <v>79652</v>
      </c>
    </row>
    <row r="316" spans="1:2" x14ac:dyDescent="0.45">
      <c r="A316" t="s">
        <v>362</v>
      </c>
      <c r="B316">
        <v>51441</v>
      </c>
    </row>
    <row r="317" spans="1:2" x14ac:dyDescent="0.45">
      <c r="A317" t="s">
        <v>363</v>
      </c>
      <c r="B317">
        <v>79195</v>
      </c>
    </row>
    <row r="318" spans="1:2" x14ac:dyDescent="0.45">
      <c r="A318" t="s">
        <v>364</v>
      </c>
      <c r="B318">
        <v>79409</v>
      </c>
    </row>
    <row r="319" spans="1:2" x14ac:dyDescent="0.45">
      <c r="A319" t="s">
        <v>365</v>
      </c>
      <c r="B319">
        <v>79566</v>
      </c>
    </row>
    <row r="320" spans="1:2" x14ac:dyDescent="0.45">
      <c r="A320" t="s">
        <v>367</v>
      </c>
      <c r="B320">
        <v>85083</v>
      </c>
    </row>
    <row r="321" spans="1:2" x14ac:dyDescent="0.45">
      <c r="A321" t="s">
        <v>368</v>
      </c>
      <c r="B321">
        <v>24987</v>
      </c>
    </row>
    <row r="322" spans="1:2" x14ac:dyDescent="0.45">
      <c r="A322" t="s">
        <v>369</v>
      </c>
      <c r="B322">
        <v>21357</v>
      </c>
    </row>
    <row r="323" spans="1:2" x14ac:dyDescent="0.45">
      <c r="A323" t="s">
        <v>370</v>
      </c>
      <c r="B323">
        <v>17579</v>
      </c>
    </row>
    <row r="324" spans="1:2" x14ac:dyDescent="0.45">
      <c r="A324" t="s">
        <v>371</v>
      </c>
      <c r="B324">
        <v>81051</v>
      </c>
    </row>
    <row r="325" spans="1:2" x14ac:dyDescent="0.45">
      <c r="A325" t="s">
        <v>372</v>
      </c>
      <c r="B325">
        <v>13056</v>
      </c>
    </row>
    <row r="326" spans="1:2" x14ac:dyDescent="0.45">
      <c r="A326" t="s">
        <v>373</v>
      </c>
      <c r="B326">
        <v>4360</v>
      </c>
    </row>
    <row r="327" spans="1:2" x14ac:dyDescent="0.45">
      <c r="A327" t="s">
        <v>374</v>
      </c>
      <c r="B327">
        <v>51900</v>
      </c>
    </row>
    <row r="328" spans="1:2" x14ac:dyDescent="0.45">
      <c r="A328" t="s">
        <v>376</v>
      </c>
      <c r="B328">
        <v>1596</v>
      </c>
    </row>
    <row r="329" spans="1:2" x14ac:dyDescent="0.45">
      <c r="A329" t="s">
        <v>378</v>
      </c>
      <c r="B329">
        <v>15788</v>
      </c>
    </row>
    <row r="330" spans="1:2" x14ac:dyDescent="0.45">
      <c r="A330" t="s">
        <v>379</v>
      </c>
      <c r="B330">
        <v>3419</v>
      </c>
    </row>
    <row r="331" spans="1:2" x14ac:dyDescent="0.45">
      <c r="A331" t="s">
        <v>380</v>
      </c>
      <c r="B331">
        <v>1910</v>
      </c>
    </row>
    <row r="332" spans="1:2" x14ac:dyDescent="0.45">
      <c r="A332" t="s">
        <v>381</v>
      </c>
      <c r="B332">
        <v>89279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CB83-0FCF-4179-A5F3-78EB6DC5E982}">
  <dimension ref="A1:B380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4</v>
      </c>
      <c r="B3">
        <v>89771</v>
      </c>
    </row>
    <row r="4" spans="1:2" x14ac:dyDescent="0.45">
      <c r="A4" t="s">
        <v>5</v>
      </c>
      <c r="B4">
        <v>2048</v>
      </c>
    </row>
    <row r="5" spans="1:2" x14ac:dyDescent="0.45">
      <c r="A5" t="s">
        <v>6</v>
      </c>
      <c r="B5">
        <v>1619</v>
      </c>
    </row>
    <row r="6" spans="1:2" x14ac:dyDescent="0.45">
      <c r="A6" t="s">
        <v>7</v>
      </c>
      <c r="B6">
        <v>53661</v>
      </c>
    </row>
    <row r="7" spans="1:2" x14ac:dyDescent="0.45">
      <c r="A7" t="s">
        <v>8</v>
      </c>
      <c r="B7">
        <v>14314</v>
      </c>
    </row>
    <row r="8" spans="1:2" x14ac:dyDescent="0.45">
      <c r="A8" t="s">
        <v>9</v>
      </c>
      <c r="B8">
        <v>663</v>
      </c>
    </row>
    <row r="9" spans="1:2" x14ac:dyDescent="0.45">
      <c r="A9" t="s">
        <v>10</v>
      </c>
      <c r="B9">
        <v>81267</v>
      </c>
    </row>
    <row r="10" spans="1:2" x14ac:dyDescent="0.45">
      <c r="A10" t="s">
        <v>11</v>
      </c>
      <c r="B10">
        <v>59582</v>
      </c>
    </row>
    <row r="11" spans="1:2" x14ac:dyDescent="0.45">
      <c r="A11" t="s">
        <v>12</v>
      </c>
      <c r="B11">
        <v>9595</v>
      </c>
    </row>
    <row r="12" spans="1:2" x14ac:dyDescent="0.45">
      <c r="A12" t="s">
        <v>13</v>
      </c>
      <c r="B12">
        <v>102219</v>
      </c>
    </row>
    <row r="13" spans="1:2" x14ac:dyDescent="0.45">
      <c r="A13" t="s">
        <v>14</v>
      </c>
      <c r="B13">
        <v>115449</v>
      </c>
    </row>
    <row r="14" spans="1:2" x14ac:dyDescent="0.45">
      <c r="A14" t="s">
        <v>15</v>
      </c>
      <c r="B14">
        <v>33518</v>
      </c>
    </row>
    <row r="15" spans="1:2" x14ac:dyDescent="0.45">
      <c r="A15" t="s">
        <v>16</v>
      </c>
      <c r="B15">
        <v>97844</v>
      </c>
    </row>
    <row r="16" spans="1:2" x14ac:dyDescent="0.45">
      <c r="A16" t="s">
        <v>17</v>
      </c>
      <c r="B16">
        <v>25452</v>
      </c>
    </row>
    <row r="17" spans="1:2" x14ac:dyDescent="0.45">
      <c r="A17" t="s">
        <v>18</v>
      </c>
      <c r="B17">
        <v>17633</v>
      </c>
    </row>
    <row r="18" spans="1:2" x14ac:dyDescent="0.45">
      <c r="A18" t="s">
        <v>19</v>
      </c>
      <c r="B18">
        <v>13120</v>
      </c>
    </row>
    <row r="19" spans="1:2" x14ac:dyDescent="0.45">
      <c r="A19" t="s">
        <v>20</v>
      </c>
      <c r="B19">
        <v>10779</v>
      </c>
    </row>
    <row r="20" spans="1:2" x14ac:dyDescent="0.45">
      <c r="A20" t="s">
        <v>21</v>
      </c>
      <c r="B20">
        <v>12481</v>
      </c>
    </row>
    <row r="21" spans="1:2" x14ac:dyDescent="0.45">
      <c r="A21" t="s">
        <v>22</v>
      </c>
      <c r="B21">
        <v>8402</v>
      </c>
    </row>
    <row r="22" spans="1:2" x14ac:dyDescent="0.45">
      <c r="A22" t="s">
        <v>23</v>
      </c>
      <c r="B22">
        <v>76086</v>
      </c>
    </row>
    <row r="23" spans="1:2" x14ac:dyDescent="0.45">
      <c r="A23" t="s">
        <v>24</v>
      </c>
      <c r="B23">
        <v>37</v>
      </c>
    </row>
    <row r="24" spans="1:2" x14ac:dyDescent="0.45">
      <c r="A24" t="s">
        <v>25</v>
      </c>
      <c r="B24">
        <v>170</v>
      </c>
    </row>
    <row r="25" spans="1:2" x14ac:dyDescent="0.45">
      <c r="A25" t="s">
        <v>26</v>
      </c>
      <c r="B25">
        <v>161</v>
      </c>
    </row>
    <row r="26" spans="1:2" x14ac:dyDescent="0.45">
      <c r="A26" t="s">
        <v>27</v>
      </c>
      <c r="B26">
        <v>101564</v>
      </c>
    </row>
    <row r="27" spans="1:2" x14ac:dyDescent="0.45">
      <c r="A27" t="s">
        <v>28</v>
      </c>
      <c r="B27">
        <v>352</v>
      </c>
    </row>
    <row r="28" spans="1:2" x14ac:dyDescent="0.45">
      <c r="A28" t="s">
        <v>29</v>
      </c>
      <c r="B28">
        <v>49449</v>
      </c>
    </row>
    <row r="29" spans="1:2" x14ac:dyDescent="0.45">
      <c r="A29" t="s">
        <v>30</v>
      </c>
      <c r="B29">
        <v>28585</v>
      </c>
    </row>
    <row r="30" spans="1:2" x14ac:dyDescent="0.45">
      <c r="A30" t="s">
        <v>31</v>
      </c>
      <c r="B30">
        <v>13702</v>
      </c>
    </row>
    <row r="31" spans="1:2" x14ac:dyDescent="0.45">
      <c r="A31" t="s">
        <v>32</v>
      </c>
      <c r="B31">
        <v>26763</v>
      </c>
    </row>
    <row r="32" spans="1:2" x14ac:dyDescent="0.45">
      <c r="A32" t="s">
        <v>33</v>
      </c>
      <c r="B32">
        <v>79899</v>
      </c>
    </row>
    <row r="33" spans="1:2" x14ac:dyDescent="0.45">
      <c r="A33" t="s">
        <v>34</v>
      </c>
      <c r="B33">
        <v>1356</v>
      </c>
    </row>
    <row r="34" spans="1:2" x14ac:dyDescent="0.45">
      <c r="A34" t="s">
        <v>35</v>
      </c>
      <c r="B34">
        <v>81928</v>
      </c>
    </row>
    <row r="35" spans="1:2" x14ac:dyDescent="0.45">
      <c r="A35" t="s">
        <v>36</v>
      </c>
      <c r="B35">
        <v>2232</v>
      </c>
    </row>
    <row r="36" spans="1:2" x14ac:dyDescent="0.45">
      <c r="A36" t="s">
        <v>37</v>
      </c>
      <c r="B36">
        <v>10924</v>
      </c>
    </row>
    <row r="37" spans="1:2" x14ac:dyDescent="0.45">
      <c r="A37" t="s">
        <v>38</v>
      </c>
      <c r="B37">
        <v>28742</v>
      </c>
    </row>
    <row r="38" spans="1:2" x14ac:dyDescent="0.45">
      <c r="A38" t="s">
        <v>39</v>
      </c>
      <c r="B38">
        <v>51297</v>
      </c>
    </row>
    <row r="39" spans="1:2" x14ac:dyDescent="0.45">
      <c r="A39" t="s">
        <v>40</v>
      </c>
      <c r="B39">
        <v>193561</v>
      </c>
    </row>
    <row r="40" spans="1:2" x14ac:dyDescent="0.45">
      <c r="A40" t="s">
        <v>41</v>
      </c>
      <c r="B40">
        <v>213</v>
      </c>
    </row>
    <row r="41" spans="1:2" x14ac:dyDescent="0.45">
      <c r="A41" t="s">
        <v>42</v>
      </c>
      <c r="B41">
        <v>415</v>
      </c>
    </row>
    <row r="42" spans="1:2" x14ac:dyDescent="0.45">
      <c r="A42" t="s">
        <v>43</v>
      </c>
      <c r="B42">
        <v>155</v>
      </c>
    </row>
    <row r="43" spans="1:2" x14ac:dyDescent="0.45">
      <c r="A43" t="s">
        <v>44</v>
      </c>
      <c r="B43">
        <v>225</v>
      </c>
    </row>
    <row r="44" spans="1:2" x14ac:dyDescent="0.45">
      <c r="A44" t="s">
        <v>45</v>
      </c>
      <c r="B44">
        <v>6475</v>
      </c>
    </row>
    <row r="45" spans="1:2" x14ac:dyDescent="0.45">
      <c r="A45" t="s">
        <v>46</v>
      </c>
      <c r="B45">
        <v>8014</v>
      </c>
    </row>
    <row r="46" spans="1:2" x14ac:dyDescent="0.45">
      <c r="A46" t="s">
        <v>47</v>
      </c>
      <c r="B46">
        <v>9860</v>
      </c>
    </row>
    <row r="47" spans="1:2" x14ac:dyDescent="0.45">
      <c r="A47" t="s">
        <v>48</v>
      </c>
      <c r="B47">
        <v>422</v>
      </c>
    </row>
    <row r="48" spans="1:2" x14ac:dyDescent="0.45">
      <c r="A48" t="s">
        <v>49</v>
      </c>
      <c r="B48">
        <v>23838</v>
      </c>
    </row>
    <row r="49" spans="1:2" x14ac:dyDescent="0.45">
      <c r="A49" t="s">
        <v>50</v>
      </c>
      <c r="B49">
        <v>336</v>
      </c>
    </row>
    <row r="50" spans="1:2" x14ac:dyDescent="0.45">
      <c r="A50" t="s">
        <v>51</v>
      </c>
      <c r="B50">
        <v>57298</v>
      </c>
    </row>
    <row r="51" spans="1:2" x14ac:dyDescent="0.45">
      <c r="A51" t="s">
        <v>52</v>
      </c>
      <c r="B51">
        <v>606</v>
      </c>
    </row>
    <row r="52" spans="1:2" x14ac:dyDescent="0.45">
      <c r="A52" t="s">
        <v>53</v>
      </c>
      <c r="B52">
        <v>755</v>
      </c>
    </row>
    <row r="53" spans="1:2" x14ac:dyDescent="0.45">
      <c r="A53" t="s">
        <v>54</v>
      </c>
      <c r="B53">
        <v>496</v>
      </c>
    </row>
    <row r="54" spans="1:2" x14ac:dyDescent="0.45">
      <c r="A54" t="s">
        <v>55</v>
      </c>
      <c r="B54">
        <v>116660</v>
      </c>
    </row>
    <row r="55" spans="1:2" x14ac:dyDescent="0.45">
      <c r="A55" t="s">
        <v>56</v>
      </c>
      <c r="B55">
        <v>112980</v>
      </c>
    </row>
    <row r="56" spans="1:2" x14ac:dyDescent="0.45">
      <c r="A56" t="s">
        <v>57</v>
      </c>
      <c r="B56">
        <v>63707</v>
      </c>
    </row>
    <row r="57" spans="1:2" x14ac:dyDescent="0.45">
      <c r="A57" t="s">
        <v>58</v>
      </c>
      <c r="B57">
        <v>121</v>
      </c>
    </row>
    <row r="58" spans="1:2" x14ac:dyDescent="0.45">
      <c r="A58" t="s">
        <v>59</v>
      </c>
      <c r="B58">
        <v>191</v>
      </c>
    </row>
    <row r="59" spans="1:2" x14ac:dyDescent="0.45">
      <c r="A59" t="s">
        <v>60</v>
      </c>
      <c r="B59">
        <v>251</v>
      </c>
    </row>
    <row r="60" spans="1:2" x14ac:dyDescent="0.45">
      <c r="A60" t="s">
        <v>61</v>
      </c>
      <c r="B60">
        <v>388</v>
      </c>
    </row>
    <row r="61" spans="1:2" x14ac:dyDescent="0.45">
      <c r="A61" t="s">
        <v>62</v>
      </c>
      <c r="B61">
        <v>3110</v>
      </c>
    </row>
    <row r="62" spans="1:2" x14ac:dyDescent="0.45">
      <c r="A62" t="s">
        <v>63</v>
      </c>
      <c r="B62">
        <v>136</v>
      </c>
    </row>
    <row r="63" spans="1:2" x14ac:dyDescent="0.45">
      <c r="A63" t="s">
        <v>64</v>
      </c>
      <c r="B63">
        <v>56053</v>
      </c>
    </row>
    <row r="64" spans="1:2" x14ac:dyDescent="0.45">
      <c r="A64" t="s">
        <v>65</v>
      </c>
      <c r="B64">
        <v>85395</v>
      </c>
    </row>
    <row r="65" spans="1:2" x14ac:dyDescent="0.45">
      <c r="A65" t="s">
        <v>66</v>
      </c>
      <c r="B65">
        <v>81342</v>
      </c>
    </row>
    <row r="66" spans="1:2" x14ac:dyDescent="0.45">
      <c r="A66" t="s">
        <v>67</v>
      </c>
      <c r="B66">
        <v>9582</v>
      </c>
    </row>
    <row r="67" spans="1:2" x14ac:dyDescent="0.45">
      <c r="A67" t="s">
        <v>68</v>
      </c>
      <c r="B67">
        <v>80529</v>
      </c>
    </row>
    <row r="68" spans="1:2" x14ac:dyDescent="0.45">
      <c r="A68" t="s">
        <v>69</v>
      </c>
      <c r="B68">
        <v>81576</v>
      </c>
    </row>
    <row r="69" spans="1:2" x14ac:dyDescent="0.45">
      <c r="A69" t="s">
        <v>70</v>
      </c>
      <c r="B69">
        <v>80455</v>
      </c>
    </row>
    <row r="70" spans="1:2" x14ac:dyDescent="0.45">
      <c r="A70" t="s">
        <v>71</v>
      </c>
      <c r="B70">
        <v>311</v>
      </c>
    </row>
    <row r="71" spans="1:2" x14ac:dyDescent="0.45">
      <c r="A71" t="s">
        <v>72</v>
      </c>
      <c r="B71">
        <v>305</v>
      </c>
    </row>
    <row r="72" spans="1:2" x14ac:dyDescent="0.45">
      <c r="A72" t="s">
        <v>73</v>
      </c>
      <c r="B72">
        <v>399</v>
      </c>
    </row>
    <row r="73" spans="1:2" x14ac:dyDescent="0.45">
      <c r="A73" t="s">
        <v>74</v>
      </c>
      <c r="B73">
        <v>696</v>
      </c>
    </row>
    <row r="74" spans="1:2" x14ac:dyDescent="0.45">
      <c r="A74" t="s">
        <v>75</v>
      </c>
      <c r="B74">
        <v>415</v>
      </c>
    </row>
    <row r="75" spans="1:2" x14ac:dyDescent="0.45">
      <c r="A75" t="s">
        <v>76</v>
      </c>
      <c r="B75">
        <v>427</v>
      </c>
    </row>
    <row r="76" spans="1:2" x14ac:dyDescent="0.45">
      <c r="A76" t="s">
        <v>77</v>
      </c>
      <c r="B76">
        <v>103498</v>
      </c>
    </row>
    <row r="77" spans="1:2" x14ac:dyDescent="0.45">
      <c r="A77" t="s">
        <v>78</v>
      </c>
      <c r="B77">
        <v>115065</v>
      </c>
    </row>
    <row r="78" spans="1:2" x14ac:dyDescent="0.45">
      <c r="A78" t="s">
        <v>79</v>
      </c>
      <c r="B78">
        <v>1065</v>
      </c>
    </row>
    <row r="79" spans="1:2" x14ac:dyDescent="0.45">
      <c r="A79" t="s">
        <v>80</v>
      </c>
      <c r="B79">
        <v>21625</v>
      </c>
    </row>
    <row r="80" spans="1:2" x14ac:dyDescent="0.45">
      <c r="A80" t="s">
        <v>81</v>
      </c>
      <c r="B80">
        <v>4740</v>
      </c>
    </row>
    <row r="81" spans="1:2" x14ac:dyDescent="0.45">
      <c r="A81" t="s">
        <v>82</v>
      </c>
      <c r="B81">
        <v>3409</v>
      </c>
    </row>
    <row r="82" spans="1:2" x14ac:dyDescent="0.45">
      <c r="A82" t="s">
        <v>83</v>
      </c>
      <c r="B82">
        <v>91904</v>
      </c>
    </row>
    <row r="83" spans="1:2" x14ac:dyDescent="0.45">
      <c r="A83" t="s">
        <v>84</v>
      </c>
      <c r="B83">
        <v>117614</v>
      </c>
    </row>
    <row r="84" spans="1:2" x14ac:dyDescent="0.45">
      <c r="A84" t="s">
        <v>85</v>
      </c>
      <c r="B84">
        <v>88288</v>
      </c>
    </row>
    <row r="85" spans="1:2" x14ac:dyDescent="0.45">
      <c r="A85" t="s">
        <v>86</v>
      </c>
      <c r="B85">
        <v>40736</v>
      </c>
    </row>
    <row r="86" spans="1:2" x14ac:dyDescent="0.45">
      <c r="A86" t="s">
        <v>87</v>
      </c>
      <c r="B86">
        <v>78814</v>
      </c>
    </row>
    <row r="87" spans="1:2" x14ac:dyDescent="0.45">
      <c r="A87" t="s">
        <v>88</v>
      </c>
      <c r="B87">
        <v>2541</v>
      </c>
    </row>
    <row r="88" spans="1:2" x14ac:dyDescent="0.45">
      <c r="A88" t="s">
        <v>89</v>
      </c>
      <c r="B88">
        <v>1343</v>
      </c>
    </row>
    <row r="89" spans="1:2" x14ac:dyDescent="0.45">
      <c r="A89" t="s">
        <v>90</v>
      </c>
      <c r="B89">
        <v>73317</v>
      </c>
    </row>
    <row r="90" spans="1:2" x14ac:dyDescent="0.45">
      <c r="A90" t="s">
        <v>91</v>
      </c>
      <c r="B90">
        <v>96132</v>
      </c>
    </row>
    <row r="91" spans="1:2" x14ac:dyDescent="0.45">
      <c r="A91" t="s">
        <v>92</v>
      </c>
      <c r="B91">
        <v>105653</v>
      </c>
    </row>
    <row r="92" spans="1:2" x14ac:dyDescent="0.45">
      <c r="A92" t="s">
        <v>93</v>
      </c>
      <c r="B92">
        <v>101633</v>
      </c>
    </row>
    <row r="93" spans="1:2" x14ac:dyDescent="0.45">
      <c r="A93" t="s">
        <v>94</v>
      </c>
      <c r="B93">
        <v>114700</v>
      </c>
    </row>
    <row r="94" spans="1:2" x14ac:dyDescent="0.45">
      <c r="A94" t="s">
        <v>95</v>
      </c>
      <c r="B94">
        <v>115211</v>
      </c>
    </row>
    <row r="95" spans="1:2" x14ac:dyDescent="0.45">
      <c r="A95" t="s">
        <v>96</v>
      </c>
      <c r="B95">
        <v>115454</v>
      </c>
    </row>
    <row r="96" spans="1:2" x14ac:dyDescent="0.45">
      <c r="A96" t="s">
        <v>97</v>
      </c>
      <c r="B96">
        <v>7039</v>
      </c>
    </row>
    <row r="97" spans="1:2" x14ac:dyDescent="0.45">
      <c r="A97" t="s">
        <v>98</v>
      </c>
      <c r="B97">
        <v>115374</v>
      </c>
    </row>
    <row r="98" spans="1:2" x14ac:dyDescent="0.45">
      <c r="A98" t="s">
        <v>99</v>
      </c>
      <c r="B98">
        <v>184950</v>
      </c>
    </row>
    <row r="99" spans="1:2" x14ac:dyDescent="0.45">
      <c r="A99" t="s">
        <v>100</v>
      </c>
      <c r="B99">
        <v>6222</v>
      </c>
    </row>
    <row r="100" spans="1:2" x14ac:dyDescent="0.45">
      <c r="A100" t="s">
        <v>101</v>
      </c>
      <c r="B100">
        <v>81500</v>
      </c>
    </row>
    <row r="101" spans="1:2" x14ac:dyDescent="0.45">
      <c r="A101" t="s">
        <v>102</v>
      </c>
      <c r="B101">
        <v>81640</v>
      </c>
    </row>
    <row r="102" spans="1:2" x14ac:dyDescent="0.45">
      <c r="A102" t="s">
        <v>103</v>
      </c>
      <c r="B102">
        <v>1049</v>
      </c>
    </row>
    <row r="103" spans="1:2" x14ac:dyDescent="0.45">
      <c r="A103" t="s">
        <v>104</v>
      </c>
      <c r="B103">
        <v>1729</v>
      </c>
    </row>
    <row r="104" spans="1:2" x14ac:dyDescent="0.45">
      <c r="A104" t="s">
        <v>105</v>
      </c>
      <c r="B104">
        <v>3170</v>
      </c>
    </row>
    <row r="105" spans="1:2" x14ac:dyDescent="0.45">
      <c r="A105" t="s">
        <v>106</v>
      </c>
      <c r="B105">
        <v>14589</v>
      </c>
    </row>
    <row r="106" spans="1:2" x14ac:dyDescent="0.45">
      <c r="A106" t="s">
        <v>107</v>
      </c>
      <c r="B106">
        <v>324</v>
      </c>
    </row>
    <row r="107" spans="1:2" x14ac:dyDescent="0.45">
      <c r="A107" t="s">
        <v>108</v>
      </c>
      <c r="B107">
        <v>6569</v>
      </c>
    </row>
    <row r="108" spans="1:2" x14ac:dyDescent="0.45">
      <c r="A108" t="s">
        <v>109</v>
      </c>
      <c r="B108">
        <v>3424</v>
      </c>
    </row>
    <row r="109" spans="1:2" x14ac:dyDescent="0.45">
      <c r="A109" t="s">
        <v>110</v>
      </c>
      <c r="B109">
        <v>1362</v>
      </c>
    </row>
    <row r="110" spans="1:2" x14ac:dyDescent="0.45">
      <c r="A110" t="s">
        <v>111</v>
      </c>
      <c r="B110">
        <v>34</v>
      </c>
    </row>
    <row r="111" spans="1:2" x14ac:dyDescent="0.45">
      <c r="A111" t="s">
        <v>112</v>
      </c>
      <c r="B111">
        <v>8893</v>
      </c>
    </row>
    <row r="112" spans="1:2" x14ac:dyDescent="0.45">
      <c r="A112" t="s">
        <v>113</v>
      </c>
      <c r="B112">
        <v>7746</v>
      </c>
    </row>
    <row r="113" spans="1:2" x14ac:dyDescent="0.45">
      <c r="A113" t="s">
        <v>114</v>
      </c>
      <c r="B113">
        <v>898</v>
      </c>
    </row>
    <row r="114" spans="1:2" x14ac:dyDescent="0.45">
      <c r="A114" t="s">
        <v>115</v>
      </c>
      <c r="B114">
        <v>80002</v>
      </c>
    </row>
    <row r="115" spans="1:2" x14ac:dyDescent="0.45">
      <c r="A115" t="s">
        <v>116</v>
      </c>
      <c r="B115">
        <v>148</v>
      </c>
    </row>
    <row r="116" spans="1:2" x14ac:dyDescent="0.45">
      <c r="A116" t="s">
        <v>117</v>
      </c>
      <c r="B116">
        <v>9253</v>
      </c>
    </row>
    <row r="117" spans="1:2" x14ac:dyDescent="0.45">
      <c r="A117" t="s">
        <v>118</v>
      </c>
      <c r="B117">
        <v>30201</v>
      </c>
    </row>
    <row r="118" spans="1:2" x14ac:dyDescent="0.45">
      <c r="A118" t="s">
        <v>119</v>
      </c>
      <c r="B118">
        <v>2117</v>
      </c>
    </row>
    <row r="119" spans="1:2" x14ac:dyDescent="0.45">
      <c r="A119" t="s">
        <v>120</v>
      </c>
      <c r="B119">
        <v>9</v>
      </c>
    </row>
    <row r="120" spans="1:2" x14ac:dyDescent="0.45">
      <c r="A120" t="s">
        <v>121</v>
      </c>
      <c r="B120">
        <v>18</v>
      </c>
    </row>
    <row r="121" spans="1:2" x14ac:dyDescent="0.45">
      <c r="A121" t="s">
        <v>122</v>
      </c>
      <c r="B121">
        <v>80</v>
      </c>
    </row>
    <row r="122" spans="1:2" x14ac:dyDescent="0.45">
      <c r="A122" t="s">
        <v>123</v>
      </c>
      <c r="B122">
        <v>12062</v>
      </c>
    </row>
    <row r="123" spans="1:2" x14ac:dyDescent="0.45">
      <c r="A123" t="s">
        <v>124</v>
      </c>
      <c r="B123">
        <v>65713</v>
      </c>
    </row>
    <row r="124" spans="1:2" x14ac:dyDescent="0.45">
      <c r="A124" t="s">
        <v>125</v>
      </c>
      <c r="B124">
        <v>6179</v>
      </c>
    </row>
    <row r="125" spans="1:2" x14ac:dyDescent="0.45">
      <c r="A125" t="s">
        <v>126</v>
      </c>
      <c r="B125">
        <v>35808</v>
      </c>
    </row>
    <row r="126" spans="1:2" x14ac:dyDescent="0.45">
      <c r="A126" t="s">
        <v>127</v>
      </c>
      <c r="B126">
        <v>2236</v>
      </c>
    </row>
    <row r="127" spans="1:2" x14ac:dyDescent="0.45">
      <c r="A127" t="s">
        <v>128</v>
      </c>
      <c r="B127">
        <v>1691</v>
      </c>
    </row>
    <row r="128" spans="1:2" x14ac:dyDescent="0.45">
      <c r="A128" t="s">
        <v>129</v>
      </c>
      <c r="B128">
        <v>582</v>
      </c>
    </row>
    <row r="129" spans="1:2" x14ac:dyDescent="0.45">
      <c r="A129" t="s">
        <v>130</v>
      </c>
      <c r="B129">
        <v>755</v>
      </c>
    </row>
    <row r="130" spans="1:2" x14ac:dyDescent="0.45">
      <c r="A130" t="s">
        <v>131</v>
      </c>
      <c r="B130">
        <v>430</v>
      </c>
    </row>
    <row r="131" spans="1:2" x14ac:dyDescent="0.45">
      <c r="A131" t="s">
        <v>132</v>
      </c>
      <c r="B131">
        <v>189</v>
      </c>
    </row>
    <row r="132" spans="1:2" x14ac:dyDescent="0.45">
      <c r="A132" t="s">
        <v>133</v>
      </c>
      <c r="B132">
        <v>24682</v>
      </c>
    </row>
    <row r="133" spans="1:2" x14ac:dyDescent="0.45">
      <c r="A133" t="s">
        <v>134</v>
      </c>
      <c r="B133">
        <v>16577</v>
      </c>
    </row>
    <row r="134" spans="1:2" x14ac:dyDescent="0.45">
      <c r="A134" t="s">
        <v>135</v>
      </c>
      <c r="B134">
        <v>1639</v>
      </c>
    </row>
    <row r="135" spans="1:2" x14ac:dyDescent="0.45">
      <c r="A135" t="s">
        <v>136</v>
      </c>
      <c r="B135">
        <v>841</v>
      </c>
    </row>
    <row r="136" spans="1:2" x14ac:dyDescent="0.45">
      <c r="A136" t="s">
        <v>137</v>
      </c>
      <c r="B136">
        <v>61869</v>
      </c>
    </row>
    <row r="137" spans="1:2" x14ac:dyDescent="0.45">
      <c r="A137" t="s">
        <v>138</v>
      </c>
      <c r="B137">
        <v>7619</v>
      </c>
    </row>
    <row r="138" spans="1:2" x14ac:dyDescent="0.45">
      <c r="A138" t="s">
        <v>139</v>
      </c>
      <c r="B138">
        <v>970</v>
      </c>
    </row>
    <row r="139" spans="1:2" x14ac:dyDescent="0.45">
      <c r="A139" t="s">
        <v>140</v>
      </c>
      <c r="B139">
        <v>9702</v>
      </c>
    </row>
    <row r="140" spans="1:2" x14ac:dyDescent="0.45">
      <c r="A140" t="s">
        <v>141</v>
      </c>
      <c r="B140">
        <v>9694</v>
      </c>
    </row>
    <row r="141" spans="1:2" x14ac:dyDescent="0.45">
      <c r="A141" t="s">
        <v>142</v>
      </c>
      <c r="B141">
        <v>1235</v>
      </c>
    </row>
    <row r="142" spans="1:2" x14ac:dyDescent="0.45">
      <c r="A142" t="s">
        <v>143</v>
      </c>
      <c r="B142">
        <v>1260</v>
      </c>
    </row>
    <row r="143" spans="1:2" x14ac:dyDescent="0.45">
      <c r="A143" t="s">
        <v>144</v>
      </c>
      <c r="B143">
        <v>630</v>
      </c>
    </row>
    <row r="144" spans="1:2" x14ac:dyDescent="0.45">
      <c r="A144" t="s">
        <v>145</v>
      </c>
      <c r="B144">
        <v>103699</v>
      </c>
    </row>
    <row r="145" spans="1:2" x14ac:dyDescent="0.45">
      <c r="A145" t="s">
        <v>146</v>
      </c>
      <c r="B145">
        <v>25803</v>
      </c>
    </row>
    <row r="146" spans="1:2" x14ac:dyDescent="0.45">
      <c r="A146" t="s">
        <v>147</v>
      </c>
      <c r="B146">
        <v>576</v>
      </c>
    </row>
    <row r="147" spans="1:2" x14ac:dyDescent="0.45">
      <c r="A147" t="s">
        <v>148</v>
      </c>
      <c r="B147">
        <v>101920</v>
      </c>
    </row>
    <row r="148" spans="1:2" x14ac:dyDescent="0.45">
      <c r="A148" t="s">
        <v>149</v>
      </c>
      <c r="B148">
        <v>89859</v>
      </c>
    </row>
    <row r="149" spans="1:2" x14ac:dyDescent="0.45">
      <c r="A149" t="s">
        <v>150</v>
      </c>
      <c r="B149">
        <v>62368</v>
      </c>
    </row>
    <row r="150" spans="1:2" x14ac:dyDescent="0.45">
      <c r="A150" t="s">
        <v>151</v>
      </c>
      <c r="B150">
        <v>167406</v>
      </c>
    </row>
    <row r="151" spans="1:2" x14ac:dyDescent="0.45">
      <c r="A151" t="s">
        <v>152</v>
      </c>
      <c r="B151">
        <v>80254</v>
      </c>
    </row>
    <row r="152" spans="1:2" x14ac:dyDescent="0.45">
      <c r="A152" t="s">
        <v>153</v>
      </c>
      <c r="B152">
        <v>78173</v>
      </c>
    </row>
    <row r="153" spans="1:2" x14ac:dyDescent="0.45">
      <c r="A153" t="s">
        <v>154</v>
      </c>
      <c r="B153">
        <v>27064</v>
      </c>
    </row>
    <row r="154" spans="1:2" x14ac:dyDescent="0.45">
      <c r="A154" t="s">
        <v>155</v>
      </c>
      <c r="B154">
        <v>18339</v>
      </c>
    </row>
    <row r="155" spans="1:2" x14ac:dyDescent="0.45">
      <c r="A155" t="s">
        <v>156</v>
      </c>
      <c r="B155">
        <v>24308</v>
      </c>
    </row>
    <row r="156" spans="1:2" x14ac:dyDescent="0.45">
      <c r="A156" t="s">
        <v>157</v>
      </c>
      <c r="B156">
        <v>95974</v>
      </c>
    </row>
    <row r="157" spans="1:2" x14ac:dyDescent="0.45">
      <c r="A157" t="s">
        <v>158</v>
      </c>
      <c r="B157">
        <v>83593</v>
      </c>
    </row>
    <row r="158" spans="1:2" x14ac:dyDescent="0.45">
      <c r="A158" t="s">
        <v>159</v>
      </c>
      <c r="B158">
        <v>92287</v>
      </c>
    </row>
    <row r="159" spans="1:2" x14ac:dyDescent="0.45">
      <c r="A159" t="s">
        <v>160</v>
      </c>
      <c r="B159">
        <v>92296</v>
      </c>
    </row>
    <row r="160" spans="1:2" x14ac:dyDescent="0.45">
      <c r="A160" t="s">
        <v>161</v>
      </c>
      <c r="B160">
        <v>80464</v>
      </c>
    </row>
    <row r="161" spans="1:2" x14ac:dyDescent="0.45">
      <c r="A161" t="s">
        <v>162</v>
      </c>
      <c r="B161">
        <v>80465</v>
      </c>
    </row>
    <row r="162" spans="1:2" x14ac:dyDescent="0.45">
      <c r="A162" t="s">
        <v>163</v>
      </c>
      <c r="B162">
        <v>15430</v>
      </c>
    </row>
    <row r="163" spans="1:2" x14ac:dyDescent="0.45">
      <c r="A163" t="s">
        <v>164</v>
      </c>
      <c r="B163">
        <v>9212</v>
      </c>
    </row>
    <row r="164" spans="1:2" x14ac:dyDescent="0.45">
      <c r="A164" t="s">
        <v>165</v>
      </c>
      <c r="B164">
        <v>21881</v>
      </c>
    </row>
    <row r="165" spans="1:2" x14ac:dyDescent="0.45">
      <c r="A165" t="s">
        <v>166</v>
      </c>
      <c r="B165">
        <v>31507</v>
      </c>
    </row>
    <row r="166" spans="1:2" x14ac:dyDescent="0.45">
      <c r="A166" t="s">
        <v>167</v>
      </c>
      <c r="B166">
        <v>69993</v>
      </c>
    </row>
    <row r="167" spans="1:2" x14ac:dyDescent="0.45">
      <c r="A167" t="s">
        <v>168</v>
      </c>
      <c r="B167">
        <v>11456</v>
      </c>
    </row>
    <row r="168" spans="1:2" x14ac:dyDescent="0.45">
      <c r="A168" t="s">
        <v>169</v>
      </c>
      <c r="B168">
        <v>81224</v>
      </c>
    </row>
    <row r="169" spans="1:2" x14ac:dyDescent="0.45">
      <c r="A169" t="s">
        <v>170</v>
      </c>
      <c r="B169">
        <v>120808</v>
      </c>
    </row>
    <row r="170" spans="1:2" x14ac:dyDescent="0.45">
      <c r="A170" t="s">
        <v>171</v>
      </c>
      <c r="B170">
        <v>611</v>
      </c>
    </row>
    <row r="171" spans="1:2" x14ac:dyDescent="0.45">
      <c r="A171" t="s">
        <v>172</v>
      </c>
      <c r="B171">
        <v>41370</v>
      </c>
    </row>
    <row r="172" spans="1:2" x14ac:dyDescent="0.45">
      <c r="A172" t="s">
        <v>173</v>
      </c>
      <c r="B172">
        <v>2059</v>
      </c>
    </row>
    <row r="173" spans="1:2" x14ac:dyDescent="0.45">
      <c r="A173" t="s">
        <v>174</v>
      </c>
      <c r="B173">
        <v>1790</v>
      </c>
    </row>
    <row r="174" spans="1:2" x14ac:dyDescent="0.45">
      <c r="A174" t="s">
        <v>175</v>
      </c>
      <c r="B174">
        <v>244</v>
      </c>
    </row>
    <row r="175" spans="1:2" x14ac:dyDescent="0.45">
      <c r="A175" t="s">
        <v>176</v>
      </c>
      <c r="B175">
        <v>2757</v>
      </c>
    </row>
    <row r="176" spans="1:2" x14ac:dyDescent="0.45">
      <c r="A176" t="s">
        <v>177</v>
      </c>
      <c r="B176">
        <v>2266</v>
      </c>
    </row>
    <row r="177" spans="1:2" x14ac:dyDescent="0.45">
      <c r="A177" t="s">
        <v>178</v>
      </c>
      <c r="B177">
        <v>2508</v>
      </c>
    </row>
    <row r="178" spans="1:2" x14ac:dyDescent="0.45">
      <c r="A178" t="s">
        <v>179</v>
      </c>
      <c r="B178">
        <v>106380</v>
      </c>
    </row>
    <row r="179" spans="1:2" x14ac:dyDescent="0.45">
      <c r="A179" t="s">
        <v>180</v>
      </c>
      <c r="B179">
        <v>1228</v>
      </c>
    </row>
    <row r="180" spans="1:2" x14ac:dyDescent="0.45">
      <c r="A180" t="s">
        <v>181</v>
      </c>
      <c r="B180">
        <v>54983</v>
      </c>
    </row>
    <row r="181" spans="1:2" x14ac:dyDescent="0.45">
      <c r="A181" t="s">
        <v>182</v>
      </c>
      <c r="B181">
        <v>818</v>
      </c>
    </row>
    <row r="182" spans="1:2" x14ac:dyDescent="0.45">
      <c r="A182" t="s">
        <v>183</v>
      </c>
      <c r="B182">
        <v>936</v>
      </c>
    </row>
    <row r="183" spans="1:2" x14ac:dyDescent="0.45">
      <c r="A183" t="s">
        <v>184</v>
      </c>
      <c r="B183">
        <v>57681</v>
      </c>
    </row>
    <row r="184" spans="1:2" x14ac:dyDescent="0.45">
      <c r="A184" t="s">
        <v>185</v>
      </c>
      <c r="B184">
        <v>943</v>
      </c>
    </row>
    <row r="185" spans="1:2" x14ac:dyDescent="0.45">
      <c r="A185" t="s">
        <v>186</v>
      </c>
      <c r="B185">
        <v>117718</v>
      </c>
    </row>
    <row r="186" spans="1:2" x14ac:dyDescent="0.45">
      <c r="A186" t="s">
        <v>187</v>
      </c>
      <c r="B186">
        <v>34614</v>
      </c>
    </row>
    <row r="187" spans="1:2" x14ac:dyDescent="0.45">
      <c r="A187" t="s">
        <v>188</v>
      </c>
      <c r="B187">
        <v>105914</v>
      </c>
    </row>
    <row r="188" spans="1:2" x14ac:dyDescent="0.45">
      <c r="A188" t="s">
        <v>189</v>
      </c>
      <c r="B188">
        <v>242</v>
      </c>
    </row>
    <row r="189" spans="1:2" x14ac:dyDescent="0.45">
      <c r="A189" t="s">
        <v>190</v>
      </c>
      <c r="B189">
        <v>525</v>
      </c>
    </row>
    <row r="190" spans="1:2" x14ac:dyDescent="0.45">
      <c r="A190" t="s">
        <v>191</v>
      </c>
      <c r="B190">
        <v>401</v>
      </c>
    </row>
    <row r="191" spans="1:2" x14ac:dyDescent="0.45">
      <c r="A191" t="s">
        <v>192</v>
      </c>
      <c r="B191">
        <v>369</v>
      </c>
    </row>
    <row r="192" spans="1:2" x14ac:dyDescent="0.45">
      <c r="A192" t="s">
        <v>193</v>
      </c>
      <c r="B192">
        <v>399</v>
      </c>
    </row>
    <row r="193" spans="1:2" x14ac:dyDescent="0.45">
      <c r="A193" t="s">
        <v>194</v>
      </c>
      <c r="B193">
        <v>209</v>
      </c>
    </row>
    <row r="194" spans="1:2" x14ac:dyDescent="0.45">
      <c r="A194" t="s">
        <v>195</v>
      </c>
      <c r="B194">
        <v>4519</v>
      </c>
    </row>
    <row r="195" spans="1:2" x14ac:dyDescent="0.45">
      <c r="A195" t="s">
        <v>196</v>
      </c>
      <c r="B195">
        <v>4680</v>
      </c>
    </row>
    <row r="196" spans="1:2" x14ac:dyDescent="0.45">
      <c r="A196" t="s">
        <v>197</v>
      </c>
      <c r="B196">
        <v>499</v>
      </c>
    </row>
    <row r="197" spans="1:2" x14ac:dyDescent="0.45">
      <c r="A197" t="s">
        <v>198</v>
      </c>
      <c r="B197">
        <v>4034</v>
      </c>
    </row>
    <row r="198" spans="1:2" x14ac:dyDescent="0.45">
      <c r="A198" t="s">
        <v>199</v>
      </c>
      <c r="B198">
        <v>5128</v>
      </c>
    </row>
    <row r="199" spans="1:2" x14ac:dyDescent="0.45">
      <c r="A199" t="s">
        <v>200</v>
      </c>
      <c r="B199">
        <v>1966</v>
      </c>
    </row>
    <row r="200" spans="1:2" x14ac:dyDescent="0.45">
      <c r="A200" t="s">
        <v>201</v>
      </c>
      <c r="B200">
        <v>112973</v>
      </c>
    </row>
    <row r="201" spans="1:2" x14ac:dyDescent="0.45">
      <c r="A201" t="s">
        <v>202</v>
      </c>
      <c r="B201">
        <v>22697</v>
      </c>
    </row>
    <row r="202" spans="1:2" x14ac:dyDescent="0.45">
      <c r="A202" t="s">
        <v>203</v>
      </c>
      <c r="B202">
        <v>3061</v>
      </c>
    </row>
    <row r="203" spans="1:2" x14ac:dyDescent="0.45">
      <c r="A203" t="s">
        <v>204</v>
      </c>
      <c r="B203">
        <v>2522</v>
      </c>
    </row>
    <row r="204" spans="1:2" x14ac:dyDescent="0.45">
      <c r="A204" t="s">
        <v>205</v>
      </c>
      <c r="B204">
        <v>1027</v>
      </c>
    </row>
    <row r="205" spans="1:2" x14ac:dyDescent="0.45">
      <c r="A205" t="s">
        <v>206</v>
      </c>
      <c r="B205">
        <v>80366</v>
      </c>
    </row>
    <row r="206" spans="1:2" x14ac:dyDescent="0.45">
      <c r="A206" t="s">
        <v>207</v>
      </c>
      <c r="B206">
        <v>19662</v>
      </c>
    </row>
    <row r="207" spans="1:2" x14ac:dyDescent="0.45">
      <c r="A207" t="s">
        <v>208</v>
      </c>
      <c r="B207">
        <v>63856</v>
      </c>
    </row>
    <row r="208" spans="1:2" x14ac:dyDescent="0.45">
      <c r="A208" t="s">
        <v>209</v>
      </c>
      <c r="B208">
        <v>2852</v>
      </c>
    </row>
    <row r="209" spans="1:2" x14ac:dyDescent="0.45">
      <c r="A209" t="s">
        <v>210</v>
      </c>
      <c r="B209">
        <v>20987</v>
      </c>
    </row>
    <row r="210" spans="1:2" x14ac:dyDescent="0.45">
      <c r="A210" t="s">
        <v>211</v>
      </c>
      <c r="B210">
        <v>42511</v>
      </c>
    </row>
    <row r="211" spans="1:2" x14ac:dyDescent="0.45">
      <c r="A211" t="s">
        <v>212</v>
      </c>
      <c r="B211">
        <v>37299</v>
      </c>
    </row>
    <row r="212" spans="1:2" x14ac:dyDescent="0.45">
      <c r="A212" t="s">
        <v>213</v>
      </c>
      <c r="B212">
        <v>35956</v>
      </c>
    </row>
    <row r="213" spans="1:2" x14ac:dyDescent="0.45">
      <c r="A213" t="s">
        <v>214</v>
      </c>
      <c r="B213">
        <v>397</v>
      </c>
    </row>
    <row r="214" spans="1:2" x14ac:dyDescent="0.45">
      <c r="A214" t="s">
        <v>215</v>
      </c>
      <c r="B214">
        <v>64</v>
      </c>
    </row>
    <row r="215" spans="1:2" x14ac:dyDescent="0.45">
      <c r="A215" t="s">
        <v>216</v>
      </c>
      <c r="B215">
        <v>84</v>
      </c>
    </row>
    <row r="216" spans="1:2" x14ac:dyDescent="0.45">
      <c r="A216" t="s">
        <v>217</v>
      </c>
      <c r="B216">
        <v>573</v>
      </c>
    </row>
    <row r="217" spans="1:2" x14ac:dyDescent="0.45">
      <c r="A217" t="s">
        <v>218</v>
      </c>
      <c r="B217">
        <v>638</v>
      </c>
    </row>
    <row r="218" spans="1:2" x14ac:dyDescent="0.45">
      <c r="A218" t="s">
        <v>219</v>
      </c>
      <c r="B218">
        <v>421</v>
      </c>
    </row>
    <row r="219" spans="1:2" x14ac:dyDescent="0.45">
      <c r="A219" t="s">
        <v>220</v>
      </c>
      <c r="B219">
        <v>9114</v>
      </c>
    </row>
    <row r="220" spans="1:2" x14ac:dyDescent="0.45">
      <c r="A220" t="s">
        <v>221</v>
      </c>
      <c r="B220">
        <v>1270</v>
      </c>
    </row>
    <row r="221" spans="1:2" x14ac:dyDescent="0.45">
      <c r="A221" t="s">
        <v>222</v>
      </c>
      <c r="B221">
        <v>1352</v>
      </c>
    </row>
    <row r="222" spans="1:2" x14ac:dyDescent="0.45">
      <c r="A222" t="s">
        <v>223</v>
      </c>
      <c r="B222">
        <v>1816</v>
      </c>
    </row>
    <row r="223" spans="1:2" x14ac:dyDescent="0.45">
      <c r="A223" t="s">
        <v>224</v>
      </c>
      <c r="B223">
        <v>437</v>
      </c>
    </row>
    <row r="224" spans="1:2" x14ac:dyDescent="0.45">
      <c r="A224" t="s">
        <v>225</v>
      </c>
      <c r="B224">
        <v>423</v>
      </c>
    </row>
    <row r="225" spans="1:2" x14ac:dyDescent="0.45">
      <c r="A225" t="s">
        <v>226</v>
      </c>
      <c r="B225">
        <v>834</v>
      </c>
    </row>
    <row r="226" spans="1:2" x14ac:dyDescent="0.45">
      <c r="A226" t="s">
        <v>227</v>
      </c>
      <c r="B226">
        <v>5949</v>
      </c>
    </row>
    <row r="227" spans="1:2" x14ac:dyDescent="0.45">
      <c r="A227" t="s">
        <v>228</v>
      </c>
      <c r="B227">
        <v>3925</v>
      </c>
    </row>
    <row r="228" spans="1:2" x14ac:dyDescent="0.45">
      <c r="A228" t="s">
        <v>229</v>
      </c>
      <c r="B228">
        <v>3814</v>
      </c>
    </row>
    <row r="229" spans="1:2" x14ac:dyDescent="0.45">
      <c r="A229" t="s">
        <v>230</v>
      </c>
      <c r="B229">
        <v>14808</v>
      </c>
    </row>
    <row r="230" spans="1:2" x14ac:dyDescent="0.45">
      <c r="A230" t="s">
        <v>231</v>
      </c>
      <c r="B230">
        <v>712</v>
      </c>
    </row>
    <row r="231" spans="1:2" x14ac:dyDescent="0.45">
      <c r="A231" t="s">
        <v>232</v>
      </c>
      <c r="B231">
        <v>16284</v>
      </c>
    </row>
    <row r="232" spans="1:2" x14ac:dyDescent="0.45">
      <c r="A232" t="s">
        <v>233</v>
      </c>
      <c r="B232">
        <v>730</v>
      </c>
    </row>
    <row r="233" spans="1:2" x14ac:dyDescent="0.45">
      <c r="A233" t="s">
        <v>234</v>
      </c>
      <c r="B233">
        <v>797</v>
      </c>
    </row>
    <row r="234" spans="1:2" x14ac:dyDescent="0.45">
      <c r="A234" t="s">
        <v>235</v>
      </c>
      <c r="B234">
        <v>34487</v>
      </c>
    </row>
    <row r="235" spans="1:2" x14ac:dyDescent="0.45">
      <c r="A235" t="s">
        <v>236</v>
      </c>
      <c r="B235">
        <v>18497</v>
      </c>
    </row>
    <row r="236" spans="1:2" x14ac:dyDescent="0.45">
      <c r="A236" t="s">
        <v>237</v>
      </c>
      <c r="B236">
        <v>81581</v>
      </c>
    </row>
    <row r="237" spans="1:2" x14ac:dyDescent="0.45">
      <c r="A237" t="s">
        <v>238</v>
      </c>
      <c r="B237">
        <v>20507</v>
      </c>
    </row>
    <row r="238" spans="1:2" x14ac:dyDescent="0.45">
      <c r="A238" t="s">
        <v>239</v>
      </c>
      <c r="B238">
        <v>80274</v>
      </c>
    </row>
    <row r="239" spans="1:2" x14ac:dyDescent="0.45">
      <c r="A239" t="s">
        <v>240</v>
      </c>
      <c r="B239">
        <v>115185</v>
      </c>
    </row>
    <row r="240" spans="1:2" x14ac:dyDescent="0.45">
      <c r="A240" t="s">
        <v>241</v>
      </c>
      <c r="B240">
        <v>192</v>
      </c>
    </row>
    <row r="241" spans="1:2" x14ac:dyDescent="0.45">
      <c r="A241" t="s">
        <v>242</v>
      </c>
      <c r="B241">
        <v>5893</v>
      </c>
    </row>
    <row r="242" spans="1:2" x14ac:dyDescent="0.45">
      <c r="A242" t="s">
        <v>243</v>
      </c>
      <c r="B242">
        <v>11089</v>
      </c>
    </row>
    <row r="243" spans="1:2" x14ac:dyDescent="0.45">
      <c r="A243" t="s">
        <v>244</v>
      </c>
      <c r="B243">
        <v>124</v>
      </c>
    </row>
    <row r="244" spans="1:2" x14ac:dyDescent="0.45">
      <c r="A244" t="s">
        <v>245</v>
      </c>
      <c r="B244">
        <v>57</v>
      </c>
    </row>
    <row r="245" spans="1:2" x14ac:dyDescent="0.45">
      <c r="A245" t="s">
        <v>246</v>
      </c>
      <c r="B245">
        <v>5132</v>
      </c>
    </row>
    <row r="246" spans="1:2" x14ac:dyDescent="0.45">
      <c r="A246" t="s">
        <v>247</v>
      </c>
      <c r="B246">
        <v>1826</v>
      </c>
    </row>
    <row r="247" spans="1:2" x14ac:dyDescent="0.45">
      <c r="A247" t="s">
        <v>248</v>
      </c>
      <c r="B247">
        <v>13423</v>
      </c>
    </row>
    <row r="248" spans="1:2" x14ac:dyDescent="0.45">
      <c r="A248" t="s">
        <v>249</v>
      </c>
      <c r="B248">
        <v>4183</v>
      </c>
    </row>
    <row r="249" spans="1:2" x14ac:dyDescent="0.45">
      <c r="A249" t="s">
        <v>250</v>
      </c>
      <c r="B249">
        <v>2085</v>
      </c>
    </row>
    <row r="250" spans="1:2" x14ac:dyDescent="0.45">
      <c r="A250" t="s">
        <v>251</v>
      </c>
      <c r="B250">
        <v>3484</v>
      </c>
    </row>
    <row r="251" spans="1:2" x14ac:dyDescent="0.45">
      <c r="A251" t="s">
        <v>252</v>
      </c>
      <c r="B251">
        <v>7705</v>
      </c>
    </row>
    <row r="252" spans="1:2" x14ac:dyDescent="0.45">
      <c r="A252" t="s">
        <v>253</v>
      </c>
      <c r="B252">
        <v>4520</v>
      </c>
    </row>
    <row r="253" spans="1:2" x14ac:dyDescent="0.45">
      <c r="A253" t="s">
        <v>254</v>
      </c>
      <c r="B253">
        <v>1217</v>
      </c>
    </row>
    <row r="254" spans="1:2" x14ac:dyDescent="0.45">
      <c r="A254" t="s">
        <v>255</v>
      </c>
      <c r="B254">
        <v>9682</v>
      </c>
    </row>
    <row r="255" spans="1:2" x14ac:dyDescent="0.45">
      <c r="A255" t="s">
        <v>256</v>
      </c>
      <c r="B255">
        <v>13004</v>
      </c>
    </row>
    <row r="256" spans="1:2" x14ac:dyDescent="0.45">
      <c r="A256" t="s">
        <v>257</v>
      </c>
      <c r="B256">
        <v>1660</v>
      </c>
    </row>
    <row r="257" spans="1:2" x14ac:dyDescent="0.45">
      <c r="A257" t="s">
        <v>258</v>
      </c>
      <c r="B257">
        <v>12862</v>
      </c>
    </row>
    <row r="258" spans="1:2" x14ac:dyDescent="0.45">
      <c r="A258" t="s">
        <v>259</v>
      </c>
      <c r="B258">
        <v>47792</v>
      </c>
    </row>
    <row r="259" spans="1:2" x14ac:dyDescent="0.45">
      <c r="A259" t="s">
        <v>260</v>
      </c>
      <c r="B259">
        <v>108459</v>
      </c>
    </row>
    <row r="260" spans="1:2" x14ac:dyDescent="0.45">
      <c r="A260" t="s">
        <v>261</v>
      </c>
      <c r="B260">
        <v>39823</v>
      </c>
    </row>
    <row r="261" spans="1:2" x14ac:dyDescent="0.45">
      <c r="A261" t="s">
        <v>262</v>
      </c>
      <c r="B261">
        <v>92505</v>
      </c>
    </row>
    <row r="262" spans="1:2" x14ac:dyDescent="0.45">
      <c r="A262" t="s">
        <v>263</v>
      </c>
      <c r="B262">
        <v>44163</v>
      </c>
    </row>
    <row r="263" spans="1:2" x14ac:dyDescent="0.45">
      <c r="A263" t="s">
        <v>264</v>
      </c>
      <c r="B263">
        <v>114751</v>
      </c>
    </row>
    <row r="264" spans="1:2" x14ac:dyDescent="0.45">
      <c r="A264" t="s">
        <v>265</v>
      </c>
      <c r="B264">
        <v>113615</v>
      </c>
    </row>
    <row r="265" spans="1:2" x14ac:dyDescent="0.45">
      <c r="A265" t="s">
        <v>266</v>
      </c>
      <c r="B265">
        <v>80901</v>
      </c>
    </row>
    <row r="266" spans="1:2" x14ac:dyDescent="0.45">
      <c r="A266" t="s">
        <v>267</v>
      </c>
      <c r="B266">
        <v>106582</v>
      </c>
    </row>
    <row r="267" spans="1:2" x14ac:dyDescent="0.45">
      <c r="A267" t="s">
        <v>268</v>
      </c>
      <c r="B267">
        <v>109561</v>
      </c>
    </row>
    <row r="268" spans="1:2" x14ac:dyDescent="0.45">
      <c r="A268" t="s">
        <v>269</v>
      </c>
      <c r="B268">
        <v>81160</v>
      </c>
    </row>
    <row r="269" spans="1:2" x14ac:dyDescent="0.45">
      <c r="A269" t="s">
        <v>270</v>
      </c>
      <c r="B269">
        <v>47674</v>
      </c>
    </row>
    <row r="270" spans="1:2" x14ac:dyDescent="0.45">
      <c r="A270" t="s">
        <v>271</v>
      </c>
      <c r="B270">
        <v>108535</v>
      </c>
    </row>
    <row r="271" spans="1:2" x14ac:dyDescent="0.45">
      <c r="A271" t="s">
        <v>272</v>
      </c>
      <c r="B271">
        <v>101579</v>
      </c>
    </row>
    <row r="272" spans="1:2" x14ac:dyDescent="0.45">
      <c r="A272" t="s">
        <v>273</v>
      </c>
      <c r="B272">
        <v>100382</v>
      </c>
    </row>
    <row r="273" spans="1:2" x14ac:dyDescent="0.45">
      <c r="A273" t="s">
        <v>274</v>
      </c>
      <c r="B273">
        <v>106378</v>
      </c>
    </row>
    <row r="274" spans="1:2" x14ac:dyDescent="0.45">
      <c r="A274" t="s">
        <v>275</v>
      </c>
      <c r="B274">
        <v>95442</v>
      </c>
    </row>
    <row r="275" spans="1:2" x14ac:dyDescent="0.45">
      <c r="A275" t="s">
        <v>276</v>
      </c>
      <c r="B275">
        <v>115443</v>
      </c>
    </row>
    <row r="276" spans="1:2" x14ac:dyDescent="0.45">
      <c r="A276" t="s">
        <v>277</v>
      </c>
      <c r="B276">
        <v>25594</v>
      </c>
    </row>
    <row r="277" spans="1:2" x14ac:dyDescent="0.45">
      <c r="A277" t="s">
        <v>278</v>
      </c>
      <c r="B277">
        <v>93396</v>
      </c>
    </row>
    <row r="278" spans="1:2" x14ac:dyDescent="0.45">
      <c r="A278" t="s">
        <v>279</v>
      </c>
      <c r="B278">
        <v>3807</v>
      </c>
    </row>
    <row r="279" spans="1:2" x14ac:dyDescent="0.45">
      <c r="A279" t="s">
        <v>280</v>
      </c>
      <c r="B279">
        <v>13203</v>
      </c>
    </row>
    <row r="280" spans="1:2" x14ac:dyDescent="0.45">
      <c r="A280" t="s">
        <v>281</v>
      </c>
      <c r="B280">
        <v>16028</v>
      </c>
    </row>
    <row r="281" spans="1:2" x14ac:dyDescent="0.45">
      <c r="A281" t="s">
        <v>282</v>
      </c>
      <c r="B281">
        <v>80659</v>
      </c>
    </row>
    <row r="282" spans="1:2" x14ac:dyDescent="0.45">
      <c r="A282" t="s">
        <v>283</v>
      </c>
      <c r="B282">
        <v>44836</v>
      </c>
    </row>
    <row r="283" spans="1:2" x14ac:dyDescent="0.45">
      <c r="A283" t="s">
        <v>284</v>
      </c>
      <c r="B283">
        <v>52795</v>
      </c>
    </row>
    <row r="284" spans="1:2" x14ac:dyDescent="0.45">
      <c r="A284" t="s">
        <v>285</v>
      </c>
      <c r="B284">
        <v>119757</v>
      </c>
    </row>
    <row r="285" spans="1:2" x14ac:dyDescent="0.45">
      <c r="A285" t="s">
        <v>286</v>
      </c>
      <c r="B285">
        <v>92272</v>
      </c>
    </row>
    <row r="286" spans="1:2" x14ac:dyDescent="0.45">
      <c r="A286" t="s">
        <v>287</v>
      </c>
      <c r="B286">
        <v>12348</v>
      </c>
    </row>
    <row r="287" spans="1:2" x14ac:dyDescent="0.45">
      <c r="A287" t="s">
        <v>288</v>
      </c>
      <c r="B287">
        <v>11096</v>
      </c>
    </row>
    <row r="288" spans="1:2" x14ac:dyDescent="0.45">
      <c r="A288" t="s">
        <v>289</v>
      </c>
      <c r="B288">
        <v>6861</v>
      </c>
    </row>
    <row r="289" spans="1:2" x14ac:dyDescent="0.45">
      <c r="A289" t="s">
        <v>290</v>
      </c>
      <c r="B289">
        <v>22858</v>
      </c>
    </row>
    <row r="290" spans="1:2" x14ac:dyDescent="0.45">
      <c r="A290" t="s">
        <v>291</v>
      </c>
      <c r="B290">
        <v>3949</v>
      </c>
    </row>
    <row r="291" spans="1:2" x14ac:dyDescent="0.45">
      <c r="A291" t="s">
        <v>292</v>
      </c>
      <c r="B291">
        <v>12081</v>
      </c>
    </row>
    <row r="292" spans="1:2" x14ac:dyDescent="0.45">
      <c r="A292" t="s">
        <v>293</v>
      </c>
      <c r="B292">
        <v>118702</v>
      </c>
    </row>
    <row r="293" spans="1:2" x14ac:dyDescent="0.45">
      <c r="A293" t="s">
        <v>294</v>
      </c>
      <c r="B293">
        <v>106239</v>
      </c>
    </row>
    <row r="294" spans="1:2" x14ac:dyDescent="0.45">
      <c r="A294" t="s">
        <v>295</v>
      </c>
      <c r="B294">
        <v>103733</v>
      </c>
    </row>
    <row r="295" spans="1:2" x14ac:dyDescent="0.45">
      <c r="A295" t="s">
        <v>296</v>
      </c>
      <c r="B295">
        <v>71169</v>
      </c>
    </row>
    <row r="296" spans="1:2" x14ac:dyDescent="0.45">
      <c r="A296" t="s">
        <v>297</v>
      </c>
      <c r="B296">
        <v>23038</v>
      </c>
    </row>
    <row r="297" spans="1:2" x14ac:dyDescent="0.45">
      <c r="A297" t="s">
        <v>298</v>
      </c>
      <c r="B297">
        <v>17693</v>
      </c>
    </row>
    <row r="298" spans="1:2" x14ac:dyDescent="0.45">
      <c r="A298" t="s">
        <v>299</v>
      </c>
      <c r="B298">
        <v>34825</v>
      </c>
    </row>
    <row r="299" spans="1:2" x14ac:dyDescent="0.45">
      <c r="A299" t="s">
        <v>300</v>
      </c>
      <c r="B299">
        <v>19300</v>
      </c>
    </row>
    <row r="300" spans="1:2" x14ac:dyDescent="0.45">
      <c r="A300" t="s">
        <v>301</v>
      </c>
      <c r="B300">
        <v>29339</v>
      </c>
    </row>
    <row r="301" spans="1:2" x14ac:dyDescent="0.45">
      <c r="A301" t="s">
        <v>302</v>
      </c>
      <c r="B301">
        <v>609</v>
      </c>
    </row>
    <row r="302" spans="1:2" x14ac:dyDescent="0.45">
      <c r="A302" t="s">
        <v>303</v>
      </c>
      <c r="B302">
        <v>19934</v>
      </c>
    </row>
    <row r="303" spans="1:2" x14ac:dyDescent="0.45">
      <c r="A303" t="s">
        <v>304</v>
      </c>
      <c r="B303">
        <v>9611</v>
      </c>
    </row>
    <row r="304" spans="1:2" x14ac:dyDescent="0.45">
      <c r="A304" t="s">
        <v>305</v>
      </c>
      <c r="B304">
        <v>29255</v>
      </c>
    </row>
    <row r="305" spans="1:2" x14ac:dyDescent="0.45">
      <c r="A305" t="s">
        <v>306</v>
      </c>
      <c r="B305">
        <v>16673</v>
      </c>
    </row>
    <row r="306" spans="1:2" x14ac:dyDescent="0.45">
      <c r="A306" t="s">
        <v>307</v>
      </c>
      <c r="B306">
        <v>18105</v>
      </c>
    </row>
    <row r="307" spans="1:2" x14ac:dyDescent="0.45">
      <c r="A307" t="s">
        <v>308</v>
      </c>
      <c r="B307">
        <v>145253</v>
      </c>
    </row>
    <row r="308" spans="1:2" x14ac:dyDescent="0.45">
      <c r="A308" t="s">
        <v>309</v>
      </c>
      <c r="B308">
        <v>84084</v>
      </c>
    </row>
    <row r="309" spans="1:2" x14ac:dyDescent="0.45">
      <c r="A309" t="s">
        <v>310</v>
      </c>
      <c r="B309">
        <v>27076</v>
      </c>
    </row>
    <row r="310" spans="1:2" x14ac:dyDescent="0.45">
      <c r="A310" t="s">
        <v>311</v>
      </c>
      <c r="B310">
        <v>6341</v>
      </c>
    </row>
    <row r="311" spans="1:2" x14ac:dyDescent="0.45">
      <c r="A311" t="s">
        <v>312</v>
      </c>
      <c r="B311">
        <v>1369</v>
      </c>
    </row>
    <row r="312" spans="1:2" x14ac:dyDescent="0.45">
      <c r="A312" t="s">
        <v>313</v>
      </c>
      <c r="B312">
        <v>29504</v>
      </c>
    </row>
    <row r="313" spans="1:2" x14ac:dyDescent="0.45">
      <c r="A313" t="s">
        <v>314</v>
      </c>
      <c r="B313">
        <v>5551</v>
      </c>
    </row>
    <row r="314" spans="1:2" x14ac:dyDescent="0.45">
      <c r="A314" t="s">
        <v>315</v>
      </c>
      <c r="B314">
        <v>129530</v>
      </c>
    </row>
    <row r="315" spans="1:2" x14ac:dyDescent="0.45">
      <c r="A315" t="s">
        <v>316</v>
      </c>
      <c r="B315">
        <v>130727</v>
      </c>
    </row>
    <row r="316" spans="1:2" x14ac:dyDescent="0.45">
      <c r="A316" t="s">
        <v>317</v>
      </c>
      <c r="B316">
        <v>120579</v>
      </c>
    </row>
    <row r="317" spans="1:2" x14ac:dyDescent="0.45">
      <c r="A317" t="s">
        <v>318</v>
      </c>
      <c r="B317">
        <v>104732</v>
      </c>
    </row>
    <row r="318" spans="1:2" x14ac:dyDescent="0.45">
      <c r="A318" t="s">
        <v>319</v>
      </c>
      <c r="B318">
        <v>123858</v>
      </c>
    </row>
    <row r="319" spans="1:2" x14ac:dyDescent="0.45">
      <c r="A319" t="s">
        <v>320</v>
      </c>
      <c r="B319">
        <v>81921</v>
      </c>
    </row>
    <row r="320" spans="1:2" x14ac:dyDescent="0.45">
      <c r="A320" t="s">
        <v>321</v>
      </c>
      <c r="B320">
        <v>84056</v>
      </c>
    </row>
    <row r="321" spans="1:2" x14ac:dyDescent="0.45">
      <c r="A321" t="s">
        <v>322</v>
      </c>
      <c r="B321">
        <v>116558</v>
      </c>
    </row>
    <row r="322" spans="1:2" x14ac:dyDescent="0.45">
      <c r="A322" t="s">
        <v>323</v>
      </c>
      <c r="B322">
        <v>1827</v>
      </c>
    </row>
    <row r="323" spans="1:2" x14ac:dyDescent="0.45">
      <c r="A323" t="s">
        <v>324</v>
      </c>
      <c r="B323">
        <v>107312</v>
      </c>
    </row>
    <row r="324" spans="1:2" x14ac:dyDescent="0.45">
      <c r="A324" t="s">
        <v>325</v>
      </c>
      <c r="B324">
        <v>39</v>
      </c>
    </row>
    <row r="325" spans="1:2" x14ac:dyDescent="0.45">
      <c r="A325" t="s">
        <v>326</v>
      </c>
      <c r="B325">
        <v>46</v>
      </c>
    </row>
    <row r="326" spans="1:2" x14ac:dyDescent="0.45">
      <c r="A326" t="s">
        <v>327</v>
      </c>
      <c r="B326">
        <v>41</v>
      </c>
    </row>
    <row r="327" spans="1:2" x14ac:dyDescent="0.45">
      <c r="A327" t="s">
        <v>328</v>
      </c>
      <c r="B327">
        <v>59478</v>
      </c>
    </row>
    <row r="328" spans="1:2" x14ac:dyDescent="0.45">
      <c r="A328" t="s">
        <v>329</v>
      </c>
      <c r="B328">
        <v>32214</v>
      </c>
    </row>
    <row r="329" spans="1:2" x14ac:dyDescent="0.45">
      <c r="A329" t="s">
        <v>330</v>
      </c>
      <c r="B329">
        <v>80937</v>
      </c>
    </row>
    <row r="330" spans="1:2" x14ac:dyDescent="0.45">
      <c r="A330" t="s">
        <v>331</v>
      </c>
      <c r="B330">
        <v>80924</v>
      </c>
    </row>
    <row r="331" spans="1:2" x14ac:dyDescent="0.45">
      <c r="A331" t="s">
        <v>332</v>
      </c>
      <c r="B331">
        <v>7233</v>
      </c>
    </row>
    <row r="332" spans="1:2" x14ac:dyDescent="0.45">
      <c r="A332" t="s">
        <v>333</v>
      </c>
      <c r="B332">
        <v>56646</v>
      </c>
    </row>
    <row r="333" spans="1:2" x14ac:dyDescent="0.45">
      <c r="A333" t="s">
        <v>334</v>
      </c>
      <c r="B333">
        <v>66851</v>
      </c>
    </row>
    <row r="334" spans="1:2" x14ac:dyDescent="0.45">
      <c r="A334" t="s">
        <v>335</v>
      </c>
      <c r="B334">
        <v>78856</v>
      </c>
    </row>
    <row r="335" spans="1:2" x14ac:dyDescent="0.45">
      <c r="A335" t="s">
        <v>336</v>
      </c>
      <c r="B335">
        <v>127153</v>
      </c>
    </row>
    <row r="336" spans="1:2" x14ac:dyDescent="0.45">
      <c r="A336" t="s">
        <v>337</v>
      </c>
      <c r="B336">
        <v>94059</v>
      </c>
    </row>
    <row r="337" spans="1:2" x14ac:dyDescent="0.45">
      <c r="A337" t="s">
        <v>338</v>
      </c>
      <c r="B337">
        <v>74778</v>
      </c>
    </row>
    <row r="338" spans="1:2" x14ac:dyDescent="0.45">
      <c r="A338" t="s">
        <v>339</v>
      </c>
      <c r="B338">
        <v>116554</v>
      </c>
    </row>
    <row r="339" spans="1:2" x14ac:dyDescent="0.45">
      <c r="A339" t="s">
        <v>340</v>
      </c>
      <c r="B339">
        <v>32037</v>
      </c>
    </row>
    <row r="340" spans="1:2" x14ac:dyDescent="0.45">
      <c r="A340" t="s">
        <v>341</v>
      </c>
      <c r="B340">
        <v>20721</v>
      </c>
    </row>
    <row r="341" spans="1:2" x14ac:dyDescent="0.45">
      <c r="A341" t="s">
        <v>342</v>
      </c>
      <c r="B341">
        <v>113527</v>
      </c>
    </row>
    <row r="342" spans="1:2" x14ac:dyDescent="0.45">
      <c r="A342" t="s">
        <v>343</v>
      </c>
      <c r="B342">
        <v>574</v>
      </c>
    </row>
    <row r="343" spans="1:2" x14ac:dyDescent="0.45">
      <c r="A343" t="s">
        <v>344</v>
      </c>
      <c r="B343">
        <v>2312</v>
      </c>
    </row>
    <row r="344" spans="1:2" x14ac:dyDescent="0.45">
      <c r="A344" t="s">
        <v>345</v>
      </c>
      <c r="B344">
        <v>80870</v>
      </c>
    </row>
    <row r="345" spans="1:2" x14ac:dyDescent="0.45">
      <c r="A345" t="s">
        <v>346</v>
      </c>
      <c r="B345">
        <v>8085</v>
      </c>
    </row>
    <row r="346" spans="1:2" x14ac:dyDescent="0.45">
      <c r="A346" t="s">
        <v>347</v>
      </c>
      <c r="B346">
        <v>3644</v>
      </c>
    </row>
    <row r="347" spans="1:2" x14ac:dyDescent="0.45">
      <c r="A347" t="s">
        <v>348</v>
      </c>
      <c r="B347">
        <v>3696</v>
      </c>
    </row>
    <row r="348" spans="1:2" x14ac:dyDescent="0.45">
      <c r="A348" t="s">
        <v>349</v>
      </c>
      <c r="B348">
        <v>80195</v>
      </c>
    </row>
    <row r="349" spans="1:2" x14ac:dyDescent="0.45">
      <c r="A349" t="s">
        <v>350</v>
      </c>
      <c r="B349">
        <v>349</v>
      </c>
    </row>
    <row r="350" spans="1:2" x14ac:dyDescent="0.45">
      <c r="A350" t="s">
        <v>351</v>
      </c>
      <c r="B350">
        <v>48259</v>
      </c>
    </row>
    <row r="351" spans="1:2" x14ac:dyDescent="0.45">
      <c r="A351" t="s">
        <v>352</v>
      </c>
      <c r="B351">
        <v>95713</v>
      </c>
    </row>
    <row r="352" spans="1:2" x14ac:dyDescent="0.45">
      <c r="A352" t="s">
        <v>353</v>
      </c>
      <c r="B352">
        <v>51642</v>
      </c>
    </row>
    <row r="353" spans="1:2" x14ac:dyDescent="0.45">
      <c r="A353" t="s">
        <v>354</v>
      </c>
      <c r="B353">
        <v>54569</v>
      </c>
    </row>
    <row r="354" spans="1:2" x14ac:dyDescent="0.45">
      <c r="A354" t="s">
        <v>355</v>
      </c>
      <c r="B354">
        <v>18156</v>
      </c>
    </row>
    <row r="355" spans="1:2" x14ac:dyDescent="0.45">
      <c r="A355" t="s">
        <v>356</v>
      </c>
      <c r="B355">
        <v>524</v>
      </c>
    </row>
    <row r="356" spans="1:2" x14ac:dyDescent="0.45">
      <c r="A356" t="s">
        <v>357</v>
      </c>
      <c r="B356">
        <v>8845</v>
      </c>
    </row>
    <row r="357" spans="1:2" x14ac:dyDescent="0.45">
      <c r="A357" t="s">
        <v>358</v>
      </c>
      <c r="B357">
        <v>14070</v>
      </c>
    </row>
    <row r="358" spans="1:2" x14ac:dyDescent="0.45">
      <c r="A358" t="s">
        <v>359</v>
      </c>
      <c r="B358">
        <v>43008</v>
      </c>
    </row>
    <row r="359" spans="1:2" x14ac:dyDescent="0.45">
      <c r="A359" t="s">
        <v>360</v>
      </c>
      <c r="B359">
        <v>117418</v>
      </c>
    </row>
    <row r="360" spans="1:2" x14ac:dyDescent="0.45">
      <c r="A360" t="s">
        <v>361</v>
      </c>
      <c r="B360">
        <v>80780</v>
      </c>
    </row>
    <row r="361" spans="1:2" x14ac:dyDescent="0.45">
      <c r="A361" t="s">
        <v>362</v>
      </c>
      <c r="B361">
        <v>81097</v>
      </c>
    </row>
    <row r="362" spans="1:2" x14ac:dyDescent="0.45">
      <c r="A362" t="s">
        <v>363</v>
      </c>
      <c r="B362">
        <v>80448</v>
      </c>
    </row>
    <row r="363" spans="1:2" x14ac:dyDescent="0.45">
      <c r="A363" t="s">
        <v>364</v>
      </c>
      <c r="B363">
        <v>80580</v>
      </c>
    </row>
    <row r="364" spans="1:2" x14ac:dyDescent="0.45">
      <c r="A364" t="s">
        <v>365</v>
      </c>
      <c r="B364">
        <v>80095</v>
      </c>
    </row>
    <row r="365" spans="1:2" x14ac:dyDescent="0.45">
      <c r="A365" t="s">
        <v>366</v>
      </c>
      <c r="B365">
        <v>53321</v>
      </c>
    </row>
    <row r="366" spans="1:2" x14ac:dyDescent="0.45">
      <c r="A366" t="s">
        <v>367</v>
      </c>
      <c r="B366">
        <v>71459</v>
      </c>
    </row>
    <row r="367" spans="1:2" x14ac:dyDescent="0.45">
      <c r="A367" t="s">
        <v>368</v>
      </c>
      <c r="B367">
        <v>22930</v>
      </c>
    </row>
    <row r="368" spans="1:2" x14ac:dyDescent="0.45">
      <c r="A368" t="s">
        <v>369</v>
      </c>
      <c r="B368">
        <v>25615</v>
      </c>
    </row>
    <row r="369" spans="1:2" x14ac:dyDescent="0.45">
      <c r="A369" t="s">
        <v>370</v>
      </c>
      <c r="B369">
        <v>29296</v>
      </c>
    </row>
    <row r="370" spans="1:2" x14ac:dyDescent="0.45">
      <c r="A370" t="s">
        <v>371</v>
      </c>
      <c r="B370">
        <v>80625</v>
      </c>
    </row>
    <row r="371" spans="1:2" x14ac:dyDescent="0.45">
      <c r="A371" t="s">
        <v>372</v>
      </c>
      <c r="B371">
        <v>8973</v>
      </c>
    </row>
    <row r="372" spans="1:2" x14ac:dyDescent="0.45">
      <c r="A372" t="s">
        <v>373</v>
      </c>
      <c r="B372">
        <v>4205</v>
      </c>
    </row>
    <row r="373" spans="1:2" x14ac:dyDescent="0.45">
      <c r="A373" t="s">
        <v>374</v>
      </c>
      <c r="B373">
        <v>34409</v>
      </c>
    </row>
    <row r="374" spans="1:2" x14ac:dyDescent="0.45">
      <c r="A374" t="s">
        <v>375</v>
      </c>
      <c r="B374">
        <v>80832</v>
      </c>
    </row>
    <row r="375" spans="1:2" x14ac:dyDescent="0.45">
      <c r="A375" t="s">
        <v>376</v>
      </c>
      <c r="B375">
        <v>1516</v>
      </c>
    </row>
    <row r="376" spans="1:2" x14ac:dyDescent="0.45">
      <c r="A376" t="s">
        <v>377</v>
      </c>
      <c r="B376">
        <v>2482</v>
      </c>
    </row>
    <row r="377" spans="1:2" x14ac:dyDescent="0.45">
      <c r="A377" t="s">
        <v>378</v>
      </c>
      <c r="B377">
        <v>11875</v>
      </c>
    </row>
    <row r="378" spans="1:2" x14ac:dyDescent="0.45">
      <c r="A378" t="s">
        <v>379</v>
      </c>
      <c r="B378">
        <v>2663</v>
      </c>
    </row>
    <row r="379" spans="1:2" x14ac:dyDescent="0.45">
      <c r="A379" t="s">
        <v>380</v>
      </c>
      <c r="B379">
        <v>1394</v>
      </c>
    </row>
    <row r="380" spans="1:2" x14ac:dyDescent="0.45">
      <c r="A380" t="s">
        <v>381</v>
      </c>
      <c r="B380">
        <v>91605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C579-0EA1-473C-8E00-E9841EAABA81}">
  <dimension ref="A1:B258"/>
  <sheetViews>
    <sheetView workbookViewId="0">
      <selection activeCell="F15" sqref="F15"/>
    </sheetView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4</v>
      </c>
      <c r="B3">
        <v>85407</v>
      </c>
    </row>
    <row r="4" spans="1:2" x14ac:dyDescent="0.45">
      <c r="A4" t="s">
        <v>5</v>
      </c>
      <c r="B4">
        <v>2741</v>
      </c>
    </row>
    <row r="5" spans="1:2" x14ac:dyDescent="0.45">
      <c r="A5" t="s">
        <v>6</v>
      </c>
      <c r="B5">
        <v>2084</v>
      </c>
    </row>
    <row r="6" spans="1:2" x14ac:dyDescent="0.45">
      <c r="A6" t="s">
        <v>7</v>
      </c>
      <c r="B6">
        <v>79822</v>
      </c>
    </row>
    <row r="7" spans="1:2" x14ac:dyDescent="0.45">
      <c r="A7" t="s">
        <v>8</v>
      </c>
      <c r="B7">
        <v>7667</v>
      </c>
    </row>
    <row r="8" spans="1:2" x14ac:dyDescent="0.45">
      <c r="A8" t="s">
        <v>11</v>
      </c>
      <c r="B8">
        <v>18746</v>
      </c>
    </row>
    <row r="9" spans="1:2" x14ac:dyDescent="0.45">
      <c r="A9" t="s">
        <v>13</v>
      </c>
      <c r="B9">
        <v>71501</v>
      </c>
    </row>
    <row r="10" spans="1:2" x14ac:dyDescent="0.45">
      <c r="A10" t="s">
        <v>14</v>
      </c>
      <c r="B10">
        <v>115590</v>
      </c>
    </row>
    <row r="11" spans="1:2" x14ac:dyDescent="0.45">
      <c r="A11" t="s">
        <v>16</v>
      </c>
      <c r="B11">
        <v>91774</v>
      </c>
    </row>
    <row r="12" spans="1:2" x14ac:dyDescent="0.45">
      <c r="A12" t="s">
        <v>17</v>
      </c>
      <c r="B12">
        <v>18341</v>
      </c>
    </row>
    <row r="13" spans="1:2" x14ac:dyDescent="0.45">
      <c r="A13" t="s">
        <v>18</v>
      </c>
      <c r="B13">
        <v>23661</v>
      </c>
    </row>
    <row r="14" spans="1:2" x14ac:dyDescent="0.45">
      <c r="A14" t="s">
        <v>22</v>
      </c>
      <c r="B14">
        <v>7428</v>
      </c>
    </row>
    <row r="15" spans="1:2" x14ac:dyDescent="0.45">
      <c r="A15" t="s">
        <v>24</v>
      </c>
      <c r="B15">
        <v>37</v>
      </c>
    </row>
    <row r="16" spans="1:2" x14ac:dyDescent="0.45">
      <c r="A16" t="s">
        <v>25</v>
      </c>
      <c r="B16">
        <v>170</v>
      </c>
    </row>
    <row r="17" spans="1:2" x14ac:dyDescent="0.45">
      <c r="A17" t="s">
        <v>26</v>
      </c>
      <c r="B17">
        <v>161</v>
      </c>
    </row>
    <row r="18" spans="1:2" x14ac:dyDescent="0.45">
      <c r="A18" t="s">
        <v>27</v>
      </c>
      <c r="B18">
        <v>102897</v>
      </c>
    </row>
    <row r="19" spans="1:2" x14ac:dyDescent="0.45">
      <c r="A19" t="s">
        <v>28</v>
      </c>
      <c r="B19">
        <v>352</v>
      </c>
    </row>
    <row r="20" spans="1:2" x14ac:dyDescent="0.45">
      <c r="A20" t="s">
        <v>29</v>
      </c>
      <c r="B20">
        <v>40267</v>
      </c>
    </row>
    <row r="21" spans="1:2" x14ac:dyDescent="0.45">
      <c r="A21" t="s">
        <v>30</v>
      </c>
      <c r="B21">
        <v>52070</v>
      </c>
    </row>
    <row r="22" spans="1:2" x14ac:dyDescent="0.45">
      <c r="A22" t="s">
        <v>33</v>
      </c>
      <c r="B22">
        <v>81810</v>
      </c>
    </row>
    <row r="23" spans="1:2" x14ac:dyDescent="0.45">
      <c r="A23" t="s">
        <v>34</v>
      </c>
      <c r="B23">
        <v>5131</v>
      </c>
    </row>
    <row r="24" spans="1:2" x14ac:dyDescent="0.45">
      <c r="A24" t="s">
        <v>36</v>
      </c>
      <c r="B24">
        <v>1086</v>
      </c>
    </row>
    <row r="25" spans="1:2" x14ac:dyDescent="0.45">
      <c r="A25" t="s">
        <v>37</v>
      </c>
      <c r="B25">
        <v>11461</v>
      </c>
    </row>
    <row r="26" spans="1:2" x14ac:dyDescent="0.45">
      <c r="A26" t="s">
        <v>38</v>
      </c>
      <c r="B26">
        <v>28218</v>
      </c>
    </row>
    <row r="27" spans="1:2" x14ac:dyDescent="0.45">
      <c r="A27" t="s">
        <v>39</v>
      </c>
      <c r="B27">
        <v>52808</v>
      </c>
    </row>
    <row r="28" spans="1:2" x14ac:dyDescent="0.45">
      <c r="A28" t="s">
        <v>40</v>
      </c>
      <c r="B28">
        <v>36973</v>
      </c>
    </row>
    <row r="29" spans="1:2" x14ac:dyDescent="0.45">
      <c r="A29" t="s">
        <v>42</v>
      </c>
      <c r="B29">
        <v>415</v>
      </c>
    </row>
    <row r="30" spans="1:2" x14ac:dyDescent="0.45">
      <c r="A30" t="s">
        <v>43</v>
      </c>
      <c r="B30">
        <v>155</v>
      </c>
    </row>
    <row r="31" spans="1:2" x14ac:dyDescent="0.45">
      <c r="A31" t="s">
        <v>44</v>
      </c>
      <c r="B31">
        <v>225</v>
      </c>
    </row>
    <row r="32" spans="1:2" x14ac:dyDescent="0.45">
      <c r="A32" t="s">
        <v>46</v>
      </c>
      <c r="B32">
        <v>7821</v>
      </c>
    </row>
    <row r="33" spans="1:2" x14ac:dyDescent="0.45">
      <c r="A33" t="s">
        <v>48</v>
      </c>
      <c r="B33">
        <v>422</v>
      </c>
    </row>
    <row r="34" spans="1:2" x14ac:dyDescent="0.45">
      <c r="A34" t="s">
        <v>49</v>
      </c>
      <c r="B34">
        <v>26718</v>
      </c>
    </row>
    <row r="35" spans="1:2" x14ac:dyDescent="0.45">
      <c r="A35" t="s">
        <v>51</v>
      </c>
      <c r="B35">
        <v>56828</v>
      </c>
    </row>
    <row r="36" spans="1:2" x14ac:dyDescent="0.45">
      <c r="A36" t="s">
        <v>55</v>
      </c>
      <c r="B36">
        <v>118347</v>
      </c>
    </row>
    <row r="37" spans="1:2" x14ac:dyDescent="0.45">
      <c r="A37" t="s">
        <v>56</v>
      </c>
      <c r="B37">
        <v>1242</v>
      </c>
    </row>
    <row r="38" spans="1:2" x14ac:dyDescent="0.45">
      <c r="A38" t="s">
        <v>57</v>
      </c>
      <c r="B38">
        <v>14331</v>
      </c>
    </row>
    <row r="39" spans="1:2" x14ac:dyDescent="0.45">
      <c r="A39" t="s">
        <v>58</v>
      </c>
      <c r="B39">
        <v>121</v>
      </c>
    </row>
    <row r="40" spans="1:2" x14ac:dyDescent="0.45">
      <c r="A40" t="s">
        <v>60</v>
      </c>
      <c r="B40">
        <v>251</v>
      </c>
    </row>
    <row r="41" spans="1:2" x14ac:dyDescent="0.45">
      <c r="A41" t="s">
        <v>61</v>
      </c>
      <c r="B41">
        <v>388</v>
      </c>
    </row>
    <row r="42" spans="1:2" x14ac:dyDescent="0.45">
      <c r="A42" t="s">
        <v>62</v>
      </c>
      <c r="B42">
        <v>4435</v>
      </c>
    </row>
    <row r="43" spans="1:2" x14ac:dyDescent="0.45">
      <c r="A43" t="s">
        <v>63</v>
      </c>
      <c r="B43">
        <v>136</v>
      </c>
    </row>
    <row r="44" spans="1:2" x14ac:dyDescent="0.45">
      <c r="A44" t="s">
        <v>67</v>
      </c>
      <c r="B44">
        <v>8864</v>
      </c>
    </row>
    <row r="45" spans="1:2" x14ac:dyDescent="0.45">
      <c r="A45" t="s">
        <v>72</v>
      </c>
      <c r="B45">
        <v>305</v>
      </c>
    </row>
    <row r="46" spans="1:2" x14ac:dyDescent="0.45">
      <c r="A46" t="s">
        <v>73</v>
      </c>
      <c r="B46">
        <v>399</v>
      </c>
    </row>
    <row r="47" spans="1:2" x14ac:dyDescent="0.45">
      <c r="A47" t="s">
        <v>74</v>
      </c>
      <c r="B47">
        <v>696</v>
      </c>
    </row>
    <row r="48" spans="1:2" x14ac:dyDescent="0.45">
      <c r="A48" t="s">
        <v>76</v>
      </c>
      <c r="B48">
        <v>427</v>
      </c>
    </row>
    <row r="49" spans="1:2" x14ac:dyDescent="0.45">
      <c r="A49" t="s">
        <v>78</v>
      </c>
      <c r="B49">
        <v>108847</v>
      </c>
    </row>
    <row r="50" spans="1:2" x14ac:dyDescent="0.45">
      <c r="A50" t="s">
        <v>79</v>
      </c>
      <c r="B50">
        <v>1687</v>
      </c>
    </row>
    <row r="51" spans="1:2" x14ac:dyDescent="0.45">
      <c r="A51" t="s">
        <v>80</v>
      </c>
      <c r="B51">
        <v>9785</v>
      </c>
    </row>
    <row r="52" spans="1:2" x14ac:dyDescent="0.45">
      <c r="A52" t="s">
        <v>81</v>
      </c>
      <c r="B52">
        <v>5139</v>
      </c>
    </row>
    <row r="53" spans="1:2" x14ac:dyDescent="0.45">
      <c r="A53" t="s">
        <v>82</v>
      </c>
      <c r="B53">
        <v>2343</v>
      </c>
    </row>
    <row r="54" spans="1:2" x14ac:dyDescent="0.45">
      <c r="A54" t="s">
        <v>84</v>
      </c>
      <c r="B54">
        <v>110607</v>
      </c>
    </row>
    <row r="55" spans="1:2" x14ac:dyDescent="0.45">
      <c r="A55" t="s">
        <v>85</v>
      </c>
      <c r="B55">
        <v>88347</v>
      </c>
    </row>
    <row r="56" spans="1:2" x14ac:dyDescent="0.45">
      <c r="A56" t="s">
        <v>86</v>
      </c>
      <c r="B56">
        <v>21853</v>
      </c>
    </row>
    <row r="57" spans="1:2" x14ac:dyDescent="0.45">
      <c r="A57" t="s">
        <v>87</v>
      </c>
      <c r="B57">
        <v>1839</v>
      </c>
    </row>
    <row r="58" spans="1:2" x14ac:dyDescent="0.45">
      <c r="A58" t="s">
        <v>88</v>
      </c>
      <c r="B58">
        <v>6956</v>
      </c>
    </row>
    <row r="59" spans="1:2" x14ac:dyDescent="0.45">
      <c r="A59" t="s">
        <v>89</v>
      </c>
      <c r="B59">
        <v>2514</v>
      </c>
    </row>
    <row r="60" spans="1:2" x14ac:dyDescent="0.45">
      <c r="A60" t="s">
        <v>90</v>
      </c>
      <c r="B60">
        <v>70879</v>
      </c>
    </row>
    <row r="61" spans="1:2" x14ac:dyDescent="0.45">
      <c r="A61" t="s">
        <v>91</v>
      </c>
      <c r="B61">
        <v>86593</v>
      </c>
    </row>
    <row r="62" spans="1:2" x14ac:dyDescent="0.45">
      <c r="A62" t="s">
        <v>93</v>
      </c>
      <c r="B62">
        <v>96861</v>
      </c>
    </row>
    <row r="63" spans="1:2" x14ac:dyDescent="0.45">
      <c r="A63" t="s">
        <v>99</v>
      </c>
      <c r="B63">
        <v>194487</v>
      </c>
    </row>
    <row r="64" spans="1:2" x14ac:dyDescent="0.45">
      <c r="A64" t="s">
        <v>101</v>
      </c>
      <c r="B64">
        <v>81986</v>
      </c>
    </row>
    <row r="65" spans="1:2" x14ac:dyDescent="0.45">
      <c r="A65" t="s">
        <v>102</v>
      </c>
      <c r="B65">
        <v>81852</v>
      </c>
    </row>
    <row r="66" spans="1:2" x14ac:dyDescent="0.45">
      <c r="A66" t="s">
        <v>104</v>
      </c>
      <c r="B66">
        <v>5023</v>
      </c>
    </row>
    <row r="67" spans="1:2" x14ac:dyDescent="0.45">
      <c r="A67" t="s">
        <v>105</v>
      </c>
      <c r="B67">
        <v>5775</v>
      </c>
    </row>
    <row r="68" spans="1:2" x14ac:dyDescent="0.45">
      <c r="A68" t="s">
        <v>107</v>
      </c>
      <c r="B68">
        <v>324</v>
      </c>
    </row>
    <row r="69" spans="1:2" x14ac:dyDescent="0.45">
      <c r="A69" t="s">
        <v>109</v>
      </c>
      <c r="B69">
        <v>3189</v>
      </c>
    </row>
    <row r="70" spans="1:2" x14ac:dyDescent="0.45">
      <c r="A70" t="s">
        <v>110</v>
      </c>
      <c r="B70">
        <v>2688</v>
      </c>
    </row>
    <row r="71" spans="1:2" x14ac:dyDescent="0.45">
      <c r="A71" t="s">
        <v>111</v>
      </c>
      <c r="B71">
        <v>34</v>
      </c>
    </row>
    <row r="72" spans="1:2" x14ac:dyDescent="0.45">
      <c r="A72" t="s">
        <v>113</v>
      </c>
      <c r="B72">
        <v>12820</v>
      </c>
    </row>
    <row r="73" spans="1:2" x14ac:dyDescent="0.45">
      <c r="A73" t="s">
        <v>114</v>
      </c>
      <c r="B73">
        <v>898</v>
      </c>
    </row>
    <row r="74" spans="1:2" x14ac:dyDescent="0.45">
      <c r="A74" t="s">
        <v>116</v>
      </c>
      <c r="B74">
        <v>148</v>
      </c>
    </row>
    <row r="75" spans="1:2" x14ac:dyDescent="0.45">
      <c r="A75" t="s">
        <v>117</v>
      </c>
      <c r="B75">
        <v>2057</v>
      </c>
    </row>
    <row r="76" spans="1:2" x14ac:dyDescent="0.45">
      <c r="A76" t="s">
        <v>118</v>
      </c>
      <c r="B76">
        <v>26133</v>
      </c>
    </row>
    <row r="77" spans="1:2" x14ac:dyDescent="0.45">
      <c r="A77" t="s">
        <v>119</v>
      </c>
      <c r="B77">
        <v>2418</v>
      </c>
    </row>
    <row r="78" spans="1:2" x14ac:dyDescent="0.45">
      <c r="A78" t="s">
        <v>120</v>
      </c>
      <c r="B78">
        <v>9</v>
      </c>
    </row>
    <row r="79" spans="1:2" x14ac:dyDescent="0.45">
      <c r="A79" t="s">
        <v>121</v>
      </c>
      <c r="B79">
        <v>18</v>
      </c>
    </row>
    <row r="80" spans="1:2" x14ac:dyDescent="0.45">
      <c r="A80" t="s">
        <v>122</v>
      </c>
      <c r="B80">
        <v>80</v>
      </c>
    </row>
    <row r="81" spans="1:2" x14ac:dyDescent="0.45">
      <c r="A81" t="s">
        <v>123</v>
      </c>
      <c r="B81">
        <v>2341</v>
      </c>
    </row>
    <row r="82" spans="1:2" x14ac:dyDescent="0.45">
      <c r="A82" t="s">
        <v>125</v>
      </c>
      <c r="B82">
        <v>6459</v>
      </c>
    </row>
    <row r="83" spans="1:2" x14ac:dyDescent="0.45">
      <c r="A83" t="s">
        <v>126</v>
      </c>
      <c r="B83">
        <v>36510</v>
      </c>
    </row>
    <row r="84" spans="1:2" x14ac:dyDescent="0.45">
      <c r="A84" t="s">
        <v>127</v>
      </c>
      <c r="B84">
        <v>2202</v>
      </c>
    </row>
    <row r="85" spans="1:2" x14ac:dyDescent="0.45">
      <c r="A85" t="s">
        <v>130</v>
      </c>
      <c r="B85">
        <v>755</v>
      </c>
    </row>
    <row r="86" spans="1:2" x14ac:dyDescent="0.45">
      <c r="A86" t="s">
        <v>132</v>
      </c>
      <c r="B86">
        <v>189</v>
      </c>
    </row>
    <row r="87" spans="1:2" x14ac:dyDescent="0.45">
      <c r="A87" t="s">
        <v>138</v>
      </c>
      <c r="B87">
        <v>15845</v>
      </c>
    </row>
    <row r="88" spans="1:2" x14ac:dyDescent="0.45">
      <c r="A88" t="s">
        <v>139</v>
      </c>
      <c r="B88">
        <v>970</v>
      </c>
    </row>
    <row r="89" spans="1:2" x14ac:dyDescent="0.45">
      <c r="A89" t="s">
        <v>140</v>
      </c>
      <c r="B89">
        <v>9078</v>
      </c>
    </row>
    <row r="90" spans="1:2" x14ac:dyDescent="0.45">
      <c r="A90" t="s">
        <v>141</v>
      </c>
      <c r="B90">
        <v>9080</v>
      </c>
    </row>
    <row r="91" spans="1:2" x14ac:dyDescent="0.45">
      <c r="A91" t="s">
        <v>142</v>
      </c>
      <c r="B91">
        <v>2539</v>
      </c>
    </row>
    <row r="92" spans="1:2" x14ac:dyDescent="0.45">
      <c r="A92" t="s">
        <v>143</v>
      </c>
      <c r="B92">
        <v>1540</v>
      </c>
    </row>
    <row r="93" spans="1:2" x14ac:dyDescent="0.45">
      <c r="A93" t="s">
        <v>144</v>
      </c>
      <c r="B93">
        <v>630</v>
      </c>
    </row>
    <row r="94" spans="1:2" x14ac:dyDescent="0.45">
      <c r="A94" t="s">
        <v>146</v>
      </c>
      <c r="B94">
        <v>28134</v>
      </c>
    </row>
    <row r="95" spans="1:2" x14ac:dyDescent="0.45">
      <c r="A95" t="s">
        <v>147</v>
      </c>
      <c r="B95">
        <v>576</v>
      </c>
    </row>
    <row r="96" spans="1:2" x14ac:dyDescent="0.45">
      <c r="A96" t="s">
        <v>149</v>
      </c>
      <c r="B96">
        <v>97376</v>
      </c>
    </row>
    <row r="97" spans="1:2" x14ac:dyDescent="0.45">
      <c r="A97" t="s">
        <v>150</v>
      </c>
      <c r="B97">
        <v>2480</v>
      </c>
    </row>
    <row r="98" spans="1:2" x14ac:dyDescent="0.45">
      <c r="A98" t="s">
        <v>151</v>
      </c>
      <c r="B98">
        <v>167138</v>
      </c>
    </row>
    <row r="99" spans="1:2" x14ac:dyDescent="0.45">
      <c r="A99" t="s">
        <v>152</v>
      </c>
      <c r="B99">
        <v>61386</v>
      </c>
    </row>
    <row r="100" spans="1:2" x14ac:dyDescent="0.45">
      <c r="A100" t="s">
        <v>153</v>
      </c>
      <c r="B100">
        <v>97930</v>
      </c>
    </row>
    <row r="101" spans="1:2" x14ac:dyDescent="0.45">
      <c r="A101" t="s">
        <v>154</v>
      </c>
      <c r="B101">
        <v>6117</v>
      </c>
    </row>
    <row r="102" spans="1:2" x14ac:dyDescent="0.45">
      <c r="A102" t="s">
        <v>155</v>
      </c>
      <c r="B102">
        <v>14310</v>
      </c>
    </row>
    <row r="103" spans="1:2" x14ac:dyDescent="0.45">
      <c r="A103" t="s">
        <v>156</v>
      </c>
      <c r="B103">
        <v>10857</v>
      </c>
    </row>
    <row r="104" spans="1:2" x14ac:dyDescent="0.45">
      <c r="A104" t="s">
        <v>157</v>
      </c>
      <c r="B104">
        <v>43799</v>
      </c>
    </row>
    <row r="105" spans="1:2" x14ac:dyDescent="0.45">
      <c r="A105" t="s">
        <v>158</v>
      </c>
      <c r="B105">
        <v>52491</v>
      </c>
    </row>
    <row r="106" spans="1:2" x14ac:dyDescent="0.45">
      <c r="A106" t="s">
        <v>159</v>
      </c>
      <c r="B106">
        <v>90125</v>
      </c>
    </row>
    <row r="107" spans="1:2" x14ac:dyDescent="0.45">
      <c r="A107" t="s">
        <v>160</v>
      </c>
      <c r="B107">
        <v>90296</v>
      </c>
    </row>
    <row r="108" spans="1:2" x14ac:dyDescent="0.45">
      <c r="A108" t="s">
        <v>161</v>
      </c>
      <c r="B108">
        <v>80203</v>
      </c>
    </row>
    <row r="109" spans="1:2" x14ac:dyDescent="0.45">
      <c r="A109" t="s">
        <v>162</v>
      </c>
      <c r="B109">
        <v>48261</v>
      </c>
    </row>
    <row r="110" spans="1:2" x14ac:dyDescent="0.45">
      <c r="A110" t="s">
        <v>163</v>
      </c>
      <c r="B110">
        <v>14238</v>
      </c>
    </row>
    <row r="111" spans="1:2" x14ac:dyDescent="0.45">
      <c r="A111" t="s">
        <v>165</v>
      </c>
      <c r="B111">
        <v>27167</v>
      </c>
    </row>
    <row r="112" spans="1:2" x14ac:dyDescent="0.45">
      <c r="A112" t="s">
        <v>166</v>
      </c>
      <c r="B112">
        <v>72383</v>
      </c>
    </row>
    <row r="113" spans="1:2" x14ac:dyDescent="0.45">
      <c r="A113" t="s">
        <v>167</v>
      </c>
      <c r="B113">
        <v>48461</v>
      </c>
    </row>
    <row r="114" spans="1:2" x14ac:dyDescent="0.45">
      <c r="A114" t="s">
        <v>168</v>
      </c>
      <c r="B114">
        <v>6003</v>
      </c>
    </row>
    <row r="115" spans="1:2" x14ac:dyDescent="0.45">
      <c r="A115" t="s">
        <v>169</v>
      </c>
      <c r="B115">
        <v>81658</v>
      </c>
    </row>
    <row r="116" spans="1:2" x14ac:dyDescent="0.45">
      <c r="A116" t="s">
        <v>170</v>
      </c>
      <c r="B116">
        <v>125159</v>
      </c>
    </row>
    <row r="117" spans="1:2" x14ac:dyDescent="0.45">
      <c r="A117" t="s">
        <v>171</v>
      </c>
      <c r="B117">
        <v>611</v>
      </c>
    </row>
    <row r="118" spans="1:2" x14ac:dyDescent="0.45">
      <c r="A118" t="s">
        <v>172</v>
      </c>
      <c r="B118">
        <v>33994</v>
      </c>
    </row>
    <row r="119" spans="1:2" x14ac:dyDescent="0.45">
      <c r="A119" t="s">
        <v>173</v>
      </c>
      <c r="B119">
        <v>3109</v>
      </c>
    </row>
    <row r="120" spans="1:2" x14ac:dyDescent="0.45">
      <c r="A120" t="s">
        <v>174</v>
      </c>
      <c r="B120">
        <v>3300</v>
      </c>
    </row>
    <row r="121" spans="1:2" x14ac:dyDescent="0.45">
      <c r="A121" t="s">
        <v>175</v>
      </c>
      <c r="B121">
        <v>244</v>
      </c>
    </row>
    <row r="122" spans="1:2" x14ac:dyDescent="0.45">
      <c r="A122" t="s">
        <v>178</v>
      </c>
      <c r="B122">
        <v>4816</v>
      </c>
    </row>
    <row r="123" spans="1:2" x14ac:dyDescent="0.45">
      <c r="A123" t="s">
        <v>179</v>
      </c>
      <c r="B123">
        <v>122558</v>
      </c>
    </row>
    <row r="124" spans="1:2" x14ac:dyDescent="0.45">
      <c r="A124" t="s">
        <v>180</v>
      </c>
      <c r="B124">
        <v>2361</v>
      </c>
    </row>
    <row r="125" spans="1:2" x14ac:dyDescent="0.45">
      <c r="A125" t="s">
        <v>181</v>
      </c>
      <c r="B125">
        <v>119293</v>
      </c>
    </row>
    <row r="126" spans="1:2" x14ac:dyDescent="0.45">
      <c r="A126" t="s">
        <v>182</v>
      </c>
      <c r="B126">
        <v>818</v>
      </c>
    </row>
    <row r="127" spans="1:2" x14ac:dyDescent="0.45">
      <c r="A127" t="s">
        <v>183</v>
      </c>
      <c r="B127">
        <v>936</v>
      </c>
    </row>
    <row r="128" spans="1:2" x14ac:dyDescent="0.45">
      <c r="A128" t="s">
        <v>184</v>
      </c>
      <c r="B128">
        <v>94828</v>
      </c>
    </row>
    <row r="129" spans="1:2" x14ac:dyDescent="0.45">
      <c r="A129" t="s">
        <v>185</v>
      </c>
      <c r="B129">
        <v>943</v>
      </c>
    </row>
    <row r="130" spans="1:2" x14ac:dyDescent="0.45">
      <c r="A130" t="s">
        <v>186</v>
      </c>
      <c r="B130">
        <v>115420</v>
      </c>
    </row>
    <row r="131" spans="1:2" x14ac:dyDescent="0.45">
      <c r="A131" t="s">
        <v>187</v>
      </c>
      <c r="B131">
        <v>38549</v>
      </c>
    </row>
    <row r="132" spans="1:2" x14ac:dyDescent="0.45">
      <c r="A132" t="s">
        <v>188</v>
      </c>
      <c r="B132">
        <v>110347</v>
      </c>
    </row>
    <row r="133" spans="1:2" x14ac:dyDescent="0.45">
      <c r="A133" t="s">
        <v>190</v>
      </c>
      <c r="B133">
        <v>525</v>
      </c>
    </row>
    <row r="134" spans="1:2" x14ac:dyDescent="0.45">
      <c r="A134" t="s">
        <v>194</v>
      </c>
      <c r="B134">
        <v>209</v>
      </c>
    </row>
    <row r="135" spans="1:2" x14ac:dyDescent="0.45">
      <c r="A135" t="s">
        <v>195</v>
      </c>
      <c r="B135">
        <v>4947</v>
      </c>
    </row>
    <row r="136" spans="1:2" x14ac:dyDescent="0.45">
      <c r="A136" t="s">
        <v>196</v>
      </c>
      <c r="B136">
        <v>2095</v>
      </c>
    </row>
    <row r="137" spans="1:2" x14ac:dyDescent="0.45">
      <c r="A137" t="s">
        <v>197</v>
      </c>
      <c r="B137">
        <v>499</v>
      </c>
    </row>
    <row r="138" spans="1:2" x14ac:dyDescent="0.45">
      <c r="A138" t="s">
        <v>199</v>
      </c>
      <c r="B138">
        <v>2743</v>
      </c>
    </row>
    <row r="139" spans="1:2" x14ac:dyDescent="0.45">
      <c r="A139" t="s">
        <v>200</v>
      </c>
      <c r="B139">
        <v>1750</v>
      </c>
    </row>
    <row r="140" spans="1:2" x14ac:dyDescent="0.45">
      <c r="A140" t="s">
        <v>202</v>
      </c>
      <c r="B140">
        <v>18984</v>
      </c>
    </row>
    <row r="141" spans="1:2" x14ac:dyDescent="0.45">
      <c r="A141" t="s">
        <v>203</v>
      </c>
      <c r="B141">
        <v>2565</v>
      </c>
    </row>
    <row r="142" spans="1:2" x14ac:dyDescent="0.45">
      <c r="A142" t="s">
        <v>205</v>
      </c>
      <c r="B142">
        <v>1027</v>
      </c>
    </row>
    <row r="143" spans="1:2" x14ac:dyDescent="0.45">
      <c r="A143" t="s">
        <v>206</v>
      </c>
      <c r="B143">
        <v>22867</v>
      </c>
    </row>
    <row r="144" spans="1:2" x14ac:dyDescent="0.45">
      <c r="A144" t="s">
        <v>207</v>
      </c>
      <c r="B144">
        <v>24060</v>
      </c>
    </row>
    <row r="145" spans="1:2" x14ac:dyDescent="0.45">
      <c r="A145" t="s">
        <v>208</v>
      </c>
      <c r="B145">
        <v>38073</v>
      </c>
    </row>
    <row r="146" spans="1:2" x14ac:dyDescent="0.45">
      <c r="A146" t="s">
        <v>209</v>
      </c>
      <c r="B146">
        <v>6450</v>
      </c>
    </row>
    <row r="147" spans="1:2" x14ac:dyDescent="0.45">
      <c r="A147" t="s">
        <v>210</v>
      </c>
      <c r="B147">
        <v>34746</v>
      </c>
    </row>
    <row r="148" spans="1:2" x14ac:dyDescent="0.45">
      <c r="A148" t="s">
        <v>211</v>
      </c>
      <c r="B148">
        <v>15199</v>
      </c>
    </row>
    <row r="149" spans="1:2" x14ac:dyDescent="0.45">
      <c r="A149" t="s">
        <v>212</v>
      </c>
      <c r="B149">
        <v>14898</v>
      </c>
    </row>
    <row r="150" spans="1:2" x14ac:dyDescent="0.45">
      <c r="A150" t="s">
        <v>214</v>
      </c>
      <c r="B150">
        <v>397</v>
      </c>
    </row>
    <row r="151" spans="1:2" x14ac:dyDescent="0.45">
      <c r="A151" t="s">
        <v>215</v>
      </c>
      <c r="B151">
        <v>64</v>
      </c>
    </row>
    <row r="152" spans="1:2" x14ac:dyDescent="0.45">
      <c r="A152" t="s">
        <v>216</v>
      </c>
      <c r="B152">
        <v>84</v>
      </c>
    </row>
    <row r="153" spans="1:2" x14ac:dyDescent="0.45">
      <c r="A153" t="s">
        <v>217</v>
      </c>
      <c r="B153">
        <v>573</v>
      </c>
    </row>
    <row r="154" spans="1:2" x14ac:dyDescent="0.45">
      <c r="A154" t="s">
        <v>222</v>
      </c>
      <c r="B154">
        <v>1789</v>
      </c>
    </row>
    <row r="155" spans="1:2" x14ac:dyDescent="0.45">
      <c r="A155" t="s">
        <v>229</v>
      </c>
      <c r="B155">
        <v>5573</v>
      </c>
    </row>
    <row r="156" spans="1:2" x14ac:dyDescent="0.45">
      <c r="A156" t="s">
        <v>230</v>
      </c>
      <c r="B156">
        <v>14781</v>
      </c>
    </row>
    <row r="157" spans="1:2" x14ac:dyDescent="0.45">
      <c r="A157" t="s">
        <v>231</v>
      </c>
      <c r="B157">
        <v>712</v>
      </c>
    </row>
    <row r="158" spans="1:2" x14ac:dyDescent="0.45">
      <c r="A158" t="s">
        <v>234</v>
      </c>
      <c r="B158">
        <v>797</v>
      </c>
    </row>
    <row r="159" spans="1:2" x14ac:dyDescent="0.45">
      <c r="A159" t="s">
        <v>237</v>
      </c>
      <c r="B159">
        <v>78515</v>
      </c>
    </row>
    <row r="160" spans="1:2" x14ac:dyDescent="0.45">
      <c r="A160" t="s">
        <v>238</v>
      </c>
      <c r="B160">
        <v>21290</v>
      </c>
    </row>
    <row r="161" spans="1:2" x14ac:dyDescent="0.45">
      <c r="A161" t="s">
        <v>239</v>
      </c>
      <c r="B161">
        <v>77885</v>
      </c>
    </row>
    <row r="162" spans="1:2" x14ac:dyDescent="0.45">
      <c r="A162" t="s">
        <v>240</v>
      </c>
      <c r="B162">
        <v>116550</v>
      </c>
    </row>
    <row r="163" spans="1:2" x14ac:dyDescent="0.45">
      <c r="A163" t="s">
        <v>242</v>
      </c>
      <c r="B163">
        <v>4240</v>
      </c>
    </row>
    <row r="164" spans="1:2" x14ac:dyDescent="0.45">
      <c r="A164" t="s">
        <v>244</v>
      </c>
      <c r="B164">
        <v>124</v>
      </c>
    </row>
    <row r="165" spans="1:2" x14ac:dyDescent="0.45">
      <c r="A165" t="s">
        <v>245</v>
      </c>
      <c r="B165">
        <v>57</v>
      </c>
    </row>
    <row r="166" spans="1:2" x14ac:dyDescent="0.45">
      <c r="A166" t="s">
        <v>246</v>
      </c>
      <c r="B166">
        <v>3662</v>
      </c>
    </row>
    <row r="167" spans="1:2" x14ac:dyDescent="0.45">
      <c r="A167" t="s">
        <v>247</v>
      </c>
      <c r="B167">
        <v>1315</v>
      </c>
    </row>
    <row r="168" spans="1:2" x14ac:dyDescent="0.45">
      <c r="A168" t="s">
        <v>248</v>
      </c>
      <c r="B168">
        <v>9938</v>
      </c>
    </row>
    <row r="169" spans="1:2" x14ac:dyDescent="0.45">
      <c r="A169" t="s">
        <v>249</v>
      </c>
      <c r="B169">
        <v>3121</v>
      </c>
    </row>
    <row r="170" spans="1:2" x14ac:dyDescent="0.45">
      <c r="A170" t="s">
        <v>251</v>
      </c>
      <c r="B170">
        <v>3418</v>
      </c>
    </row>
    <row r="171" spans="1:2" x14ac:dyDescent="0.45">
      <c r="A171" t="s">
        <v>252</v>
      </c>
      <c r="B171">
        <v>5002</v>
      </c>
    </row>
    <row r="172" spans="1:2" x14ac:dyDescent="0.45">
      <c r="A172" t="s">
        <v>255</v>
      </c>
      <c r="B172">
        <v>9210</v>
      </c>
    </row>
    <row r="173" spans="1:2" x14ac:dyDescent="0.45">
      <c r="A173" t="s">
        <v>256</v>
      </c>
      <c r="B173">
        <v>12918</v>
      </c>
    </row>
    <row r="174" spans="1:2" x14ac:dyDescent="0.45">
      <c r="A174" t="s">
        <v>257</v>
      </c>
      <c r="B174">
        <v>2571</v>
      </c>
    </row>
    <row r="175" spans="1:2" x14ac:dyDescent="0.45">
      <c r="A175" t="s">
        <v>259</v>
      </c>
      <c r="B175">
        <v>21486</v>
      </c>
    </row>
    <row r="176" spans="1:2" x14ac:dyDescent="0.45">
      <c r="A176" t="s">
        <v>261</v>
      </c>
      <c r="B176">
        <v>20851</v>
      </c>
    </row>
    <row r="177" spans="1:2" x14ac:dyDescent="0.45">
      <c r="A177" t="s">
        <v>262</v>
      </c>
      <c r="B177">
        <v>100215</v>
      </c>
    </row>
    <row r="178" spans="1:2" x14ac:dyDescent="0.45">
      <c r="A178" t="s">
        <v>264</v>
      </c>
      <c r="B178">
        <v>137644</v>
      </c>
    </row>
    <row r="179" spans="1:2" x14ac:dyDescent="0.45">
      <c r="A179" t="s">
        <v>270</v>
      </c>
      <c r="B179">
        <v>4623</v>
      </c>
    </row>
    <row r="180" spans="1:2" x14ac:dyDescent="0.45">
      <c r="A180" t="s">
        <v>274</v>
      </c>
      <c r="B180">
        <v>109877</v>
      </c>
    </row>
    <row r="181" spans="1:2" x14ac:dyDescent="0.45">
      <c r="A181" t="s">
        <v>275</v>
      </c>
      <c r="B181">
        <v>97917</v>
      </c>
    </row>
    <row r="182" spans="1:2" x14ac:dyDescent="0.45">
      <c r="A182" t="s">
        <v>277</v>
      </c>
      <c r="B182">
        <v>24246</v>
      </c>
    </row>
    <row r="183" spans="1:2" x14ac:dyDescent="0.45">
      <c r="A183" t="s">
        <v>279</v>
      </c>
      <c r="B183">
        <v>3467</v>
      </c>
    </row>
    <row r="184" spans="1:2" x14ac:dyDescent="0.45">
      <c r="A184" t="s">
        <v>280</v>
      </c>
      <c r="B184">
        <v>7492</v>
      </c>
    </row>
    <row r="185" spans="1:2" x14ac:dyDescent="0.45">
      <c r="A185" t="s">
        <v>281</v>
      </c>
      <c r="B185">
        <v>5207</v>
      </c>
    </row>
    <row r="186" spans="1:2" x14ac:dyDescent="0.45">
      <c r="A186" t="s">
        <v>282</v>
      </c>
      <c r="B186">
        <v>78055</v>
      </c>
    </row>
    <row r="187" spans="1:2" x14ac:dyDescent="0.45">
      <c r="A187" t="s">
        <v>285</v>
      </c>
      <c r="B187">
        <v>97988</v>
      </c>
    </row>
    <row r="188" spans="1:2" x14ac:dyDescent="0.45">
      <c r="A188" t="s">
        <v>286</v>
      </c>
      <c r="B188">
        <v>32909</v>
      </c>
    </row>
    <row r="189" spans="1:2" x14ac:dyDescent="0.45">
      <c r="A189" t="s">
        <v>288</v>
      </c>
      <c r="B189">
        <v>6254</v>
      </c>
    </row>
    <row r="190" spans="1:2" x14ac:dyDescent="0.45">
      <c r="A190" t="s">
        <v>291</v>
      </c>
      <c r="B190">
        <v>11723</v>
      </c>
    </row>
    <row r="191" spans="1:2" x14ac:dyDescent="0.45">
      <c r="A191" t="s">
        <v>293</v>
      </c>
      <c r="B191">
        <v>116325</v>
      </c>
    </row>
    <row r="192" spans="1:2" x14ac:dyDescent="0.45">
      <c r="A192" t="s">
        <v>294</v>
      </c>
      <c r="B192">
        <v>117167</v>
      </c>
    </row>
    <row r="193" spans="1:2" x14ac:dyDescent="0.45">
      <c r="A193" t="s">
        <v>295</v>
      </c>
      <c r="B193">
        <v>10006</v>
      </c>
    </row>
    <row r="194" spans="1:2" x14ac:dyDescent="0.45">
      <c r="A194" t="s">
        <v>296</v>
      </c>
      <c r="B194">
        <v>83316</v>
      </c>
    </row>
    <row r="195" spans="1:2" x14ac:dyDescent="0.45">
      <c r="A195" t="s">
        <v>297</v>
      </c>
      <c r="B195">
        <v>20430</v>
      </c>
    </row>
    <row r="196" spans="1:2" x14ac:dyDescent="0.45">
      <c r="A196" t="s">
        <v>298</v>
      </c>
      <c r="B196">
        <v>10643</v>
      </c>
    </row>
    <row r="197" spans="1:2" x14ac:dyDescent="0.45">
      <c r="A197" t="s">
        <v>299</v>
      </c>
      <c r="B197">
        <v>10140</v>
      </c>
    </row>
    <row r="198" spans="1:2" x14ac:dyDescent="0.45">
      <c r="A198" t="s">
        <v>302</v>
      </c>
      <c r="B198">
        <v>609</v>
      </c>
    </row>
    <row r="199" spans="1:2" x14ac:dyDescent="0.45">
      <c r="A199" t="s">
        <v>304</v>
      </c>
      <c r="B199">
        <v>7797</v>
      </c>
    </row>
    <row r="200" spans="1:2" x14ac:dyDescent="0.45">
      <c r="A200" t="s">
        <v>305</v>
      </c>
      <c r="B200">
        <v>15763</v>
      </c>
    </row>
    <row r="201" spans="1:2" x14ac:dyDescent="0.45">
      <c r="A201" t="s">
        <v>306</v>
      </c>
      <c r="B201">
        <v>16673</v>
      </c>
    </row>
    <row r="202" spans="1:2" x14ac:dyDescent="0.45">
      <c r="A202" t="s">
        <v>307</v>
      </c>
      <c r="B202">
        <v>1024</v>
      </c>
    </row>
    <row r="203" spans="1:2" x14ac:dyDescent="0.45">
      <c r="A203" t="s">
        <v>308</v>
      </c>
      <c r="B203">
        <v>149839</v>
      </c>
    </row>
    <row r="204" spans="1:2" x14ac:dyDescent="0.45">
      <c r="A204" t="s">
        <v>309</v>
      </c>
      <c r="B204">
        <v>78243</v>
      </c>
    </row>
    <row r="205" spans="1:2" x14ac:dyDescent="0.45">
      <c r="A205" t="s">
        <v>310</v>
      </c>
      <c r="B205">
        <v>16946</v>
      </c>
    </row>
    <row r="206" spans="1:2" x14ac:dyDescent="0.45">
      <c r="A206" t="s">
        <v>311</v>
      </c>
      <c r="B206">
        <v>5026</v>
      </c>
    </row>
    <row r="207" spans="1:2" x14ac:dyDescent="0.45">
      <c r="A207" t="s">
        <v>312</v>
      </c>
      <c r="B207">
        <v>1706</v>
      </c>
    </row>
    <row r="208" spans="1:2" x14ac:dyDescent="0.45">
      <c r="A208" t="s">
        <v>313</v>
      </c>
      <c r="B208">
        <v>20845</v>
      </c>
    </row>
    <row r="209" spans="1:2" x14ac:dyDescent="0.45">
      <c r="A209" t="s">
        <v>314</v>
      </c>
      <c r="B209">
        <v>12055</v>
      </c>
    </row>
    <row r="210" spans="1:2" x14ac:dyDescent="0.45">
      <c r="A210" t="s">
        <v>315</v>
      </c>
      <c r="B210">
        <v>1041</v>
      </c>
    </row>
    <row r="211" spans="1:2" x14ac:dyDescent="0.45">
      <c r="A211" t="s">
        <v>316</v>
      </c>
      <c r="B211">
        <v>1494</v>
      </c>
    </row>
    <row r="212" spans="1:2" x14ac:dyDescent="0.45">
      <c r="A212" t="s">
        <v>317</v>
      </c>
      <c r="B212">
        <v>1016</v>
      </c>
    </row>
    <row r="213" spans="1:2" x14ac:dyDescent="0.45">
      <c r="A213" t="s">
        <v>319</v>
      </c>
      <c r="B213">
        <v>73632</v>
      </c>
    </row>
    <row r="214" spans="1:2" x14ac:dyDescent="0.45">
      <c r="A214" t="s">
        <v>320</v>
      </c>
      <c r="B214">
        <v>53023</v>
      </c>
    </row>
    <row r="215" spans="1:2" x14ac:dyDescent="0.45">
      <c r="A215" t="s">
        <v>321</v>
      </c>
      <c r="B215">
        <v>81405</v>
      </c>
    </row>
    <row r="216" spans="1:2" x14ac:dyDescent="0.45">
      <c r="A216" t="s">
        <v>322</v>
      </c>
      <c r="B216">
        <v>76945</v>
      </c>
    </row>
    <row r="217" spans="1:2" x14ac:dyDescent="0.45">
      <c r="A217" t="s">
        <v>324</v>
      </c>
      <c r="B217">
        <v>109644</v>
      </c>
    </row>
    <row r="218" spans="1:2" x14ac:dyDescent="0.45">
      <c r="A218" t="s">
        <v>325</v>
      </c>
      <c r="B218">
        <v>39</v>
      </c>
    </row>
    <row r="219" spans="1:2" x14ac:dyDescent="0.45">
      <c r="A219" t="s">
        <v>326</v>
      </c>
      <c r="B219">
        <v>46</v>
      </c>
    </row>
    <row r="220" spans="1:2" x14ac:dyDescent="0.45">
      <c r="A220" t="s">
        <v>328</v>
      </c>
      <c r="B220">
        <v>79031</v>
      </c>
    </row>
    <row r="221" spans="1:2" x14ac:dyDescent="0.45">
      <c r="A221" t="s">
        <v>329</v>
      </c>
      <c r="B221">
        <v>43679</v>
      </c>
    </row>
    <row r="222" spans="1:2" x14ac:dyDescent="0.45">
      <c r="A222" t="s">
        <v>330</v>
      </c>
      <c r="B222">
        <v>82098</v>
      </c>
    </row>
    <row r="223" spans="1:2" x14ac:dyDescent="0.45">
      <c r="A223" t="s">
        <v>331</v>
      </c>
      <c r="B223">
        <v>47970</v>
      </c>
    </row>
    <row r="224" spans="1:2" x14ac:dyDescent="0.45">
      <c r="A224" t="s">
        <v>332</v>
      </c>
      <c r="B224">
        <v>7781</v>
      </c>
    </row>
    <row r="225" spans="1:2" x14ac:dyDescent="0.45">
      <c r="A225" t="s">
        <v>334</v>
      </c>
      <c r="B225">
        <v>64568</v>
      </c>
    </row>
    <row r="226" spans="1:2" x14ac:dyDescent="0.45">
      <c r="A226" t="s">
        <v>335</v>
      </c>
      <c r="B226">
        <v>79481</v>
      </c>
    </row>
    <row r="227" spans="1:2" x14ac:dyDescent="0.45">
      <c r="A227" t="s">
        <v>336</v>
      </c>
      <c r="B227">
        <v>14182</v>
      </c>
    </row>
    <row r="228" spans="1:2" x14ac:dyDescent="0.45">
      <c r="A228" t="s">
        <v>337</v>
      </c>
      <c r="B228">
        <v>1166</v>
      </c>
    </row>
    <row r="229" spans="1:2" x14ac:dyDescent="0.45">
      <c r="A229" t="s">
        <v>341</v>
      </c>
      <c r="B229">
        <v>10746</v>
      </c>
    </row>
    <row r="230" spans="1:2" x14ac:dyDescent="0.45">
      <c r="A230" t="s">
        <v>342</v>
      </c>
      <c r="B230">
        <v>105093</v>
      </c>
    </row>
    <row r="231" spans="1:2" x14ac:dyDescent="0.45">
      <c r="A231" t="s">
        <v>343</v>
      </c>
      <c r="B231">
        <v>574</v>
      </c>
    </row>
    <row r="232" spans="1:2" x14ac:dyDescent="0.45">
      <c r="A232" t="s">
        <v>345</v>
      </c>
      <c r="B232">
        <v>57689</v>
      </c>
    </row>
    <row r="233" spans="1:2" x14ac:dyDescent="0.45">
      <c r="A233" t="s">
        <v>346</v>
      </c>
      <c r="B233">
        <v>12745</v>
      </c>
    </row>
    <row r="234" spans="1:2" x14ac:dyDescent="0.45">
      <c r="A234" t="s">
        <v>347</v>
      </c>
      <c r="B234">
        <v>5346</v>
      </c>
    </row>
    <row r="235" spans="1:2" x14ac:dyDescent="0.45">
      <c r="A235" t="s">
        <v>348</v>
      </c>
      <c r="B235">
        <v>4139</v>
      </c>
    </row>
    <row r="236" spans="1:2" x14ac:dyDescent="0.45">
      <c r="A236" t="s">
        <v>349</v>
      </c>
      <c r="B236">
        <v>81389</v>
      </c>
    </row>
    <row r="237" spans="1:2" x14ac:dyDescent="0.45">
      <c r="A237" t="s">
        <v>350</v>
      </c>
      <c r="B237">
        <v>349</v>
      </c>
    </row>
    <row r="238" spans="1:2" x14ac:dyDescent="0.45">
      <c r="A238" t="s">
        <v>352</v>
      </c>
      <c r="B238">
        <v>96940</v>
      </c>
    </row>
    <row r="239" spans="1:2" x14ac:dyDescent="0.45">
      <c r="A239" t="s">
        <v>353</v>
      </c>
      <c r="B239">
        <v>1262</v>
      </c>
    </row>
    <row r="240" spans="1:2" x14ac:dyDescent="0.45">
      <c r="A240" t="s">
        <v>354</v>
      </c>
      <c r="B240">
        <v>88224</v>
      </c>
    </row>
    <row r="241" spans="1:2" x14ac:dyDescent="0.45">
      <c r="A241" t="s">
        <v>355</v>
      </c>
      <c r="B241">
        <v>22503</v>
      </c>
    </row>
    <row r="242" spans="1:2" x14ac:dyDescent="0.45">
      <c r="A242" t="s">
        <v>356</v>
      </c>
      <c r="B242">
        <v>524</v>
      </c>
    </row>
    <row r="243" spans="1:2" x14ac:dyDescent="0.45">
      <c r="A243" t="s">
        <v>357</v>
      </c>
      <c r="B243">
        <v>12844</v>
      </c>
    </row>
    <row r="244" spans="1:2" x14ac:dyDescent="0.45">
      <c r="A244" t="s">
        <v>358</v>
      </c>
      <c r="B244">
        <v>11737</v>
      </c>
    </row>
    <row r="245" spans="1:2" x14ac:dyDescent="0.45">
      <c r="A245" t="s">
        <v>359</v>
      </c>
      <c r="B245">
        <v>79331</v>
      </c>
    </row>
    <row r="246" spans="1:2" x14ac:dyDescent="0.45">
      <c r="A246" t="s">
        <v>360</v>
      </c>
      <c r="B246">
        <v>113171</v>
      </c>
    </row>
    <row r="247" spans="1:2" x14ac:dyDescent="0.45">
      <c r="A247" t="s">
        <v>367</v>
      </c>
      <c r="B247">
        <v>60688</v>
      </c>
    </row>
    <row r="248" spans="1:2" x14ac:dyDescent="0.45">
      <c r="A248" t="s">
        <v>368</v>
      </c>
      <c r="B248">
        <v>28322</v>
      </c>
    </row>
    <row r="249" spans="1:2" x14ac:dyDescent="0.45">
      <c r="A249" t="s">
        <v>369</v>
      </c>
      <c r="B249">
        <v>21882</v>
      </c>
    </row>
    <row r="250" spans="1:2" x14ac:dyDescent="0.45">
      <c r="A250" t="s">
        <v>370</v>
      </c>
      <c r="B250">
        <v>15243</v>
      </c>
    </row>
    <row r="251" spans="1:2" x14ac:dyDescent="0.45">
      <c r="A251" t="s">
        <v>371</v>
      </c>
      <c r="B251">
        <v>80377</v>
      </c>
    </row>
    <row r="252" spans="1:2" x14ac:dyDescent="0.45">
      <c r="A252" t="s">
        <v>372</v>
      </c>
      <c r="B252">
        <v>4014</v>
      </c>
    </row>
    <row r="253" spans="1:2" x14ac:dyDescent="0.45">
      <c r="A253" t="s">
        <v>373</v>
      </c>
      <c r="B253">
        <v>4507</v>
      </c>
    </row>
    <row r="254" spans="1:2" x14ac:dyDescent="0.45">
      <c r="A254" t="s">
        <v>376</v>
      </c>
      <c r="B254">
        <v>2608</v>
      </c>
    </row>
    <row r="255" spans="1:2" x14ac:dyDescent="0.45">
      <c r="A255" t="s">
        <v>378</v>
      </c>
      <c r="B255">
        <v>7893</v>
      </c>
    </row>
    <row r="256" spans="1:2" x14ac:dyDescent="0.45">
      <c r="A256" t="s">
        <v>379</v>
      </c>
      <c r="B256">
        <v>4203</v>
      </c>
    </row>
    <row r="257" spans="1:2" x14ac:dyDescent="0.45">
      <c r="A257" t="s">
        <v>380</v>
      </c>
      <c r="B257">
        <v>2979</v>
      </c>
    </row>
    <row r="258" spans="1:2" x14ac:dyDescent="0.45">
      <c r="A258" t="s">
        <v>381</v>
      </c>
      <c r="B258">
        <v>90405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8DF6-06BB-4725-BE69-5F606CFFA409}">
  <dimension ref="A1:B172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5</v>
      </c>
      <c r="B3">
        <v>2486</v>
      </c>
    </row>
    <row r="4" spans="1:2" x14ac:dyDescent="0.45">
      <c r="A4" t="s">
        <v>6</v>
      </c>
      <c r="B4">
        <v>2185</v>
      </c>
    </row>
    <row r="5" spans="1:2" x14ac:dyDescent="0.45">
      <c r="A5" t="s">
        <v>7</v>
      </c>
      <c r="B5">
        <v>52397</v>
      </c>
    </row>
    <row r="6" spans="1:2" x14ac:dyDescent="0.45">
      <c r="A6" t="s">
        <v>8</v>
      </c>
      <c r="B6">
        <v>3229</v>
      </c>
    </row>
    <row r="7" spans="1:2" x14ac:dyDescent="0.45">
      <c r="A7" t="s">
        <v>11</v>
      </c>
      <c r="B7">
        <v>17817</v>
      </c>
    </row>
    <row r="8" spans="1:2" x14ac:dyDescent="0.45">
      <c r="A8" t="s">
        <v>15</v>
      </c>
      <c r="B8">
        <v>12244</v>
      </c>
    </row>
    <row r="9" spans="1:2" x14ac:dyDescent="0.45">
      <c r="A9" t="s">
        <v>17</v>
      </c>
      <c r="B9">
        <v>42766</v>
      </c>
    </row>
    <row r="10" spans="1:2" x14ac:dyDescent="0.45">
      <c r="A10" t="s">
        <v>18</v>
      </c>
      <c r="B10">
        <v>20365</v>
      </c>
    </row>
    <row r="11" spans="1:2" x14ac:dyDescent="0.45">
      <c r="A11" t="s">
        <v>19</v>
      </c>
      <c r="B11">
        <v>18805</v>
      </c>
    </row>
    <row r="12" spans="1:2" x14ac:dyDescent="0.45">
      <c r="A12" t="s">
        <v>20</v>
      </c>
      <c r="B12">
        <v>31546</v>
      </c>
    </row>
    <row r="13" spans="1:2" x14ac:dyDescent="0.45">
      <c r="A13" t="s">
        <v>21</v>
      </c>
      <c r="B13">
        <v>20129</v>
      </c>
    </row>
    <row r="14" spans="1:2" x14ac:dyDescent="0.45">
      <c r="A14" t="s">
        <v>22</v>
      </c>
      <c r="B14">
        <v>22286</v>
      </c>
    </row>
    <row r="15" spans="1:2" x14ac:dyDescent="0.45">
      <c r="A15" t="s">
        <v>29</v>
      </c>
      <c r="B15">
        <v>40766</v>
      </c>
    </row>
    <row r="16" spans="1:2" x14ac:dyDescent="0.45">
      <c r="A16" t="s">
        <v>30</v>
      </c>
      <c r="B16">
        <v>19783</v>
      </c>
    </row>
    <row r="17" spans="1:2" x14ac:dyDescent="0.45">
      <c r="A17" t="s">
        <v>31</v>
      </c>
      <c r="B17">
        <v>13129</v>
      </c>
    </row>
    <row r="18" spans="1:2" x14ac:dyDescent="0.45">
      <c r="A18" t="s">
        <v>34</v>
      </c>
      <c r="B18">
        <v>3229</v>
      </c>
    </row>
    <row r="19" spans="1:2" x14ac:dyDescent="0.45">
      <c r="A19" t="s">
        <v>36</v>
      </c>
      <c r="B19">
        <v>5388</v>
      </c>
    </row>
    <row r="20" spans="1:2" x14ac:dyDescent="0.45">
      <c r="A20" t="s">
        <v>37</v>
      </c>
      <c r="B20">
        <v>12491</v>
      </c>
    </row>
    <row r="21" spans="1:2" x14ac:dyDescent="0.45">
      <c r="A21" t="s">
        <v>39</v>
      </c>
      <c r="B21">
        <v>70359</v>
      </c>
    </row>
    <row r="22" spans="1:2" x14ac:dyDescent="0.45">
      <c r="A22" t="s">
        <v>46</v>
      </c>
      <c r="B22">
        <v>7730</v>
      </c>
    </row>
    <row r="23" spans="1:2" x14ac:dyDescent="0.45">
      <c r="A23" t="s">
        <v>47</v>
      </c>
      <c r="B23">
        <v>23221</v>
      </c>
    </row>
    <row r="24" spans="1:2" x14ac:dyDescent="0.45">
      <c r="A24" t="s">
        <v>49</v>
      </c>
      <c r="B24">
        <v>21562</v>
      </c>
    </row>
    <row r="25" spans="1:2" x14ac:dyDescent="0.45">
      <c r="A25" t="s">
        <v>51</v>
      </c>
      <c r="B25">
        <v>44313</v>
      </c>
    </row>
    <row r="26" spans="1:2" x14ac:dyDescent="0.45">
      <c r="A26" t="s">
        <v>57</v>
      </c>
      <c r="B26">
        <v>7725</v>
      </c>
    </row>
    <row r="27" spans="1:2" x14ac:dyDescent="0.45">
      <c r="A27" t="s">
        <v>62</v>
      </c>
      <c r="B27">
        <v>3676</v>
      </c>
    </row>
    <row r="28" spans="1:2" x14ac:dyDescent="0.45">
      <c r="A28" t="s">
        <v>64</v>
      </c>
      <c r="B28">
        <v>7000</v>
      </c>
    </row>
    <row r="29" spans="1:2" x14ac:dyDescent="0.45">
      <c r="A29" t="s">
        <v>67</v>
      </c>
      <c r="B29">
        <v>8378</v>
      </c>
    </row>
    <row r="30" spans="1:2" x14ac:dyDescent="0.45">
      <c r="A30" t="s">
        <v>79</v>
      </c>
      <c r="B30">
        <v>1802</v>
      </c>
    </row>
    <row r="31" spans="1:2" x14ac:dyDescent="0.45">
      <c r="A31" t="s">
        <v>80</v>
      </c>
      <c r="B31">
        <v>14425</v>
      </c>
    </row>
    <row r="32" spans="1:2" x14ac:dyDescent="0.45">
      <c r="A32" t="s">
        <v>81</v>
      </c>
      <c r="B32">
        <v>4600</v>
      </c>
    </row>
    <row r="33" spans="1:2" x14ac:dyDescent="0.45">
      <c r="A33" t="s">
        <v>82</v>
      </c>
      <c r="B33">
        <v>2339</v>
      </c>
    </row>
    <row r="34" spans="1:2" x14ac:dyDescent="0.45">
      <c r="A34" t="s">
        <v>84</v>
      </c>
      <c r="B34">
        <v>75674</v>
      </c>
    </row>
    <row r="35" spans="1:2" x14ac:dyDescent="0.45">
      <c r="A35" t="s">
        <v>86</v>
      </c>
      <c r="B35">
        <v>21574</v>
      </c>
    </row>
    <row r="36" spans="1:2" x14ac:dyDescent="0.45">
      <c r="A36" t="s">
        <v>88</v>
      </c>
      <c r="B36">
        <v>4468</v>
      </c>
    </row>
    <row r="37" spans="1:2" x14ac:dyDescent="0.45">
      <c r="A37" t="s">
        <v>89</v>
      </c>
      <c r="B37">
        <v>2402</v>
      </c>
    </row>
    <row r="38" spans="1:2" x14ac:dyDescent="0.45">
      <c r="A38" t="s">
        <v>97</v>
      </c>
      <c r="B38">
        <v>4464</v>
      </c>
    </row>
    <row r="39" spans="1:2" x14ac:dyDescent="0.45">
      <c r="A39" t="s">
        <v>100</v>
      </c>
      <c r="B39">
        <v>3907</v>
      </c>
    </row>
    <row r="40" spans="1:2" x14ac:dyDescent="0.45">
      <c r="A40" t="s">
        <v>103</v>
      </c>
      <c r="B40">
        <v>1049</v>
      </c>
    </row>
    <row r="41" spans="1:2" x14ac:dyDescent="0.45">
      <c r="A41" t="s">
        <v>104</v>
      </c>
      <c r="B41">
        <v>2811</v>
      </c>
    </row>
    <row r="42" spans="1:2" x14ac:dyDescent="0.45">
      <c r="A42" t="s">
        <v>105</v>
      </c>
      <c r="B42">
        <v>5476</v>
      </c>
    </row>
    <row r="43" spans="1:2" x14ac:dyDescent="0.45">
      <c r="A43" t="s">
        <v>106</v>
      </c>
      <c r="B43">
        <v>3671</v>
      </c>
    </row>
    <row r="44" spans="1:2" x14ac:dyDescent="0.45">
      <c r="A44" t="s">
        <v>108</v>
      </c>
      <c r="B44">
        <v>6189</v>
      </c>
    </row>
    <row r="45" spans="1:2" x14ac:dyDescent="0.45">
      <c r="A45" t="s">
        <v>109</v>
      </c>
      <c r="B45">
        <v>3138</v>
      </c>
    </row>
    <row r="46" spans="1:2" x14ac:dyDescent="0.45">
      <c r="A46" t="s">
        <v>110</v>
      </c>
      <c r="B46">
        <v>2989</v>
      </c>
    </row>
    <row r="47" spans="1:2" x14ac:dyDescent="0.45">
      <c r="A47" t="s">
        <v>113</v>
      </c>
      <c r="B47">
        <v>14356</v>
      </c>
    </row>
    <row r="48" spans="1:2" x14ac:dyDescent="0.45">
      <c r="A48" t="s">
        <v>117</v>
      </c>
      <c r="B48">
        <v>7903</v>
      </c>
    </row>
    <row r="49" spans="1:2" x14ac:dyDescent="0.45">
      <c r="A49" t="s">
        <v>119</v>
      </c>
      <c r="B49">
        <v>3288</v>
      </c>
    </row>
    <row r="50" spans="1:2" x14ac:dyDescent="0.45">
      <c r="A50" t="s">
        <v>123</v>
      </c>
      <c r="B50">
        <v>3288</v>
      </c>
    </row>
    <row r="51" spans="1:2" x14ac:dyDescent="0.45">
      <c r="A51" t="s">
        <v>125</v>
      </c>
      <c r="B51">
        <v>4994</v>
      </c>
    </row>
    <row r="52" spans="1:2" x14ac:dyDescent="0.45">
      <c r="A52" t="s">
        <v>126</v>
      </c>
      <c r="B52">
        <v>21348</v>
      </c>
    </row>
    <row r="53" spans="1:2" x14ac:dyDescent="0.45">
      <c r="A53" t="s">
        <v>127</v>
      </c>
      <c r="B53">
        <v>2732</v>
      </c>
    </row>
    <row r="54" spans="1:2" x14ac:dyDescent="0.45">
      <c r="A54" t="s">
        <v>134</v>
      </c>
      <c r="B54">
        <v>82436</v>
      </c>
    </row>
    <row r="55" spans="1:2" x14ac:dyDescent="0.45">
      <c r="A55" t="s">
        <v>135</v>
      </c>
      <c r="B55">
        <v>1968</v>
      </c>
    </row>
    <row r="56" spans="1:2" x14ac:dyDescent="0.45">
      <c r="A56" t="s">
        <v>138</v>
      </c>
      <c r="B56">
        <v>15980</v>
      </c>
    </row>
    <row r="57" spans="1:2" x14ac:dyDescent="0.45">
      <c r="A57" t="s">
        <v>142</v>
      </c>
      <c r="B57">
        <v>2838</v>
      </c>
    </row>
    <row r="58" spans="1:2" x14ac:dyDescent="0.45">
      <c r="A58" t="s">
        <v>143</v>
      </c>
      <c r="B58">
        <v>1837</v>
      </c>
    </row>
    <row r="59" spans="1:2" x14ac:dyDescent="0.45">
      <c r="A59" t="s">
        <v>146</v>
      </c>
      <c r="B59">
        <v>24194</v>
      </c>
    </row>
    <row r="60" spans="1:2" x14ac:dyDescent="0.45">
      <c r="A60" t="s">
        <v>152</v>
      </c>
      <c r="B60">
        <v>69206</v>
      </c>
    </row>
    <row r="61" spans="1:2" x14ac:dyDescent="0.45">
      <c r="A61" t="s">
        <v>153</v>
      </c>
      <c r="B61">
        <v>97535</v>
      </c>
    </row>
    <row r="62" spans="1:2" x14ac:dyDescent="0.45">
      <c r="A62" t="s">
        <v>154</v>
      </c>
      <c r="B62">
        <v>6907</v>
      </c>
    </row>
    <row r="63" spans="1:2" x14ac:dyDescent="0.45">
      <c r="A63" t="s">
        <v>155</v>
      </c>
      <c r="B63">
        <v>13088</v>
      </c>
    </row>
    <row r="64" spans="1:2" x14ac:dyDescent="0.45">
      <c r="A64" t="s">
        <v>156</v>
      </c>
      <c r="B64">
        <v>5279</v>
      </c>
    </row>
    <row r="65" spans="1:2" x14ac:dyDescent="0.45">
      <c r="A65" t="s">
        <v>158</v>
      </c>
      <c r="B65">
        <v>114624</v>
      </c>
    </row>
    <row r="66" spans="1:2" x14ac:dyDescent="0.45">
      <c r="A66" t="s">
        <v>163</v>
      </c>
      <c r="B66">
        <v>13204</v>
      </c>
    </row>
    <row r="67" spans="1:2" x14ac:dyDescent="0.45">
      <c r="A67" t="s">
        <v>165</v>
      </c>
      <c r="B67">
        <v>13830</v>
      </c>
    </row>
    <row r="68" spans="1:2" x14ac:dyDescent="0.45">
      <c r="A68" t="s">
        <v>166</v>
      </c>
      <c r="B68">
        <v>110601</v>
      </c>
    </row>
    <row r="69" spans="1:2" x14ac:dyDescent="0.45">
      <c r="A69" t="s">
        <v>167</v>
      </c>
      <c r="B69">
        <v>26118</v>
      </c>
    </row>
    <row r="70" spans="1:2" x14ac:dyDescent="0.45">
      <c r="A70" t="s">
        <v>168</v>
      </c>
      <c r="B70">
        <v>5730</v>
      </c>
    </row>
    <row r="71" spans="1:2" x14ac:dyDescent="0.45">
      <c r="A71" t="s">
        <v>172</v>
      </c>
      <c r="B71">
        <v>49572</v>
      </c>
    </row>
    <row r="72" spans="1:2" x14ac:dyDescent="0.45">
      <c r="A72" t="s">
        <v>173</v>
      </c>
      <c r="B72">
        <v>3718</v>
      </c>
    </row>
    <row r="73" spans="1:2" x14ac:dyDescent="0.45">
      <c r="A73" t="s">
        <v>174</v>
      </c>
      <c r="B73">
        <v>2641</v>
      </c>
    </row>
    <row r="74" spans="1:2" x14ac:dyDescent="0.45">
      <c r="A74" t="s">
        <v>178</v>
      </c>
      <c r="B74">
        <v>3281</v>
      </c>
    </row>
    <row r="75" spans="1:2" x14ac:dyDescent="0.45">
      <c r="A75" t="s">
        <v>179</v>
      </c>
      <c r="B75">
        <v>189947</v>
      </c>
    </row>
    <row r="76" spans="1:2" x14ac:dyDescent="0.45">
      <c r="A76" t="s">
        <v>180</v>
      </c>
      <c r="B76">
        <v>1744</v>
      </c>
    </row>
    <row r="77" spans="1:2" x14ac:dyDescent="0.45">
      <c r="A77" t="s">
        <v>181</v>
      </c>
      <c r="B77">
        <v>50599</v>
      </c>
    </row>
    <row r="78" spans="1:2" x14ac:dyDescent="0.45">
      <c r="A78" t="s">
        <v>184</v>
      </c>
      <c r="B78">
        <v>117406</v>
      </c>
    </row>
    <row r="79" spans="1:2" x14ac:dyDescent="0.45">
      <c r="A79" t="s">
        <v>187</v>
      </c>
      <c r="B79">
        <v>26933</v>
      </c>
    </row>
    <row r="80" spans="1:2" x14ac:dyDescent="0.45">
      <c r="A80" t="s">
        <v>188</v>
      </c>
      <c r="B80">
        <v>116614</v>
      </c>
    </row>
    <row r="81" spans="1:2" x14ac:dyDescent="0.45">
      <c r="A81" t="s">
        <v>195</v>
      </c>
      <c r="B81">
        <v>7473</v>
      </c>
    </row>
    <row r="82" spans="1:2" x14ac:dyDescent="0.45">
      <c r="A82" t="s">
        <v>196</v>
      </c>
      <c r="B82">
        <v>4585</v>
      </c>
    </row>
    <row r="83" spans="1:2" x14ac:dyDescent="0.45">
      <c r="A83" t="s">
        <v>198</v>
      </c>
      <c r="B83">
        <v>5940</v>
      </c>
    </row>
    <row r="84" spans="1:2" x14ac:dyDescent="0.45">
      <c r="A84" t="s">
        <v>199</v>
      </c>
      <c r="B84">
        <v>3485</v>
      </c>
    </row>
    <row r="85" spans="1:2" x14ac:dyDescent="0.45">
      <c r="A85" t="s">
        <v>200</v>
      </c>
      <c r="B85">
        <v>1951</v>
      </c>
    </row>
    <row r="86" spans="1:2" x14ac:dyDescent="0.45">
      <c r="A86" t="s">
        <v>202</v>
      </c>
      <c r="B86">
        <v>15980</v>
      </c>
    </row>
    <row r="87" spans="1:2" x14ac:dyDescent="0.45">
      <c r="A87" t="s">
        <v>203</v>
      </c>
      <c r="B87">
        <v>3217</v>
      </c>
    </row>
    <row r="88" spans="1:2" x14ac:dyDescent="0.45">
      <c r="A88" t="s">
        <v>204</v>
      </c>
      <c r="B88">
        <v>2427</v>
      </c>
    </row>
    <row r="89" spans="1:2" x14ac:dyDescent="0.45">
      <c r="A89" t="s">
        <v>205</v>
      </c>
      <c r="B89">
        <v>1027</v>
      </c>
    </row>
    <row r="90" spans="1:2" x14ac:dyDescent="0.45">
      <c r="A90" t="s">
        <v>207</v>
      </c>
      <c r="B90">
        <v>79749</v>
      </c>
    </row>
    <row r="91" spans="1:2" x14ac:dyDescent="0.45">
      <c r="A91" t="s">
        <v>208</v>
      </c>
      <c r="B91">
        <v>79023</v>
      </c>
    </row>
    <row r="92" spans="1:2" x14ac:dyDescent="0.45">
      <c r="A92" t="s">
        <v>209</v>
      </c>
      <c r="B92">
        <v>8547</v>
      </c>
    </row>
    <row r="93" spans="1:2" x14ac:dyDescent="0.45">
      <c r="A93" t="s">
        <v>210</v>
      </c>
      <c r="B93">
        <v>17252</v>
      </c>
    </row>
    <row r="94" spans="1:2" x14ac:dyDescent="0.45">
      <c r="A94" t="s">
        <v>211</v>
      </c>
      <c r="B94">
        <v>13905</v>
      </c>
    </row>
    <row r="95" spans="1:2" x14ac:dyDescent="0.45">
      <c r="A95" t="s">
        <v>212</v>
      </c>
      <c r="B95">
        <v>18141</v>
      </c>
    </row>
    <row r="96" spans="1:2" x14ac:dyDescent="0.45">
      <c r="A96" t="s">
        <v>220</v>
      </c>
      <c r="B96">
        <v>6145</v>
      </c>
    </row>
    <row r="97" spans="1:2" x14ac:dyDescent="0.45">
      <c r="A97" t="s">
        <v>221</v>
      </c>
      <c r="B97">
        <v>1334</v>
      </c>
    </row>
    <row r="98" spans="1:2" x14ac:dyDescent="0.45">
      <c r="A98" t="s">
        <v>222</v>
      </c>
      <c r="B98">
        <v>1845</v>
      </c>
    </row>
    <row r="99" spans="1:2" x14ac:dyDescent="0.45">
      <c r="A99" t="s">
        <v>223</v>
      </c>
      <c r="B99">
        <v>1816</v>
      </c>
    </row>
    <row r="100" spans="1:2" x14ac:dyDescent="0.45">
      <c r="A100" t="s">
        <v>227</v>
      </c>
      <c r="B100">
        <v>10204</v>
      </c>
    </row>
    <row r="101" spans="1:2" x14ac:dyDescent="0.45">
      <c r="A101" t="s">
        <v>228</v>
      </c>
      <c r="B101">
        <v>1757</v>
      </c>
    </row>
    <row r="102" spans="1:2" x14ac:dyDescent="0.45">
      <c r="A102" t="s">
        <v>229</v>
      </c>
      <c r="B102">
        <v>4237</v>
      </c>
    </row>
    <row r="103" spans="1:2" x14ac:dyDescent="0.45">
      <c r="A103" t="s">
        <v>230</v>
      </c>
      <c r="B103">
        <v>11013</v>
      </c>
    </row>
    <row r="104" spans="1:2" x14ac:dyDescent="0.45">
      <c r="A104" t="s">
        <v>235</v>
      </c>
      <c r="B104">
        <v>56393</v>
      </c>
    </row>
    <row r="105" spans="1:2" x14ac:dyDescent="0.45">
      <c r="A105" t="s">
        <v>236</v>
      </c>
      <c r="B105">
        <v>53824</v>
      </c>
    </row>
    <row r="106" spans="1:2" x14ac:dyDescent="0.45">
      <c r="A106" t="s">
        <v>238</v>
      </c>
      <c r="B106">
        <v>16114</v>
      </c>
    </row>
    <row r="107" spans="1:2" x14ac:dyDescent="0.45">
      <c r="A107" t="s">
        <v>242</v>
      </c>
      <c r="B107">
        <v>5171</v>
      </c>
    </row>
    <row r="108" spans="1:2" x14ac:dyDescent="0.45">
      <c r="A108" t="s">
        <v>246</v>
      </c>
      <c r="B108">
        <v>5336</v>
      </c>
    </row>
    <row r="109" spans="1:2" x14ac:dyDescent="0.45">
      <c r="A109" t="s">
        <v>247</v>
      </c>
      <c r="B109">
        <v>1077</v>
      </c>
    </row>
    <row r="110" spans="1:2" x14ac:dyDescent="0.45">
      <c r="A110" t="s">
        <v>248</v>
      </c>
      <c r="B110">
        <v>10140</v>
      </c>
    </row>
    <row r="111" spans="1:2" x14ac:dyDescent="0.45">
      <c r="A111" t="s">
        <v>249</v>
      </c>
      <c r="B111">
        <v>3212</v>
      </c>
    </row>
    <row r="112" spans="1:2" x14ac:dyDescent="0.45">
      <c r="A112" t="s">
        <v>251</v>
      </c>
      <c r="B112">
        <v>4221</v>
      </c>
    </row>
    <row r="113" spans="1:2" x14ac:dyDescent="0.45">
      <c r="A113" t="s">
        <v>252</v>
      </c>
      <c r="B113">
        <v>11683</v>
      </c>
    </row>
    <row r="114" spans="1:2" x14ac:dyDescent="0.45">
      <c r="A114" t="s">
        <v>255</v>
      </c>
      <c r="B114">
        <v>6533</v>
      </c>
    </row>
    <row r="115" spans="1:2" x14ac:dyDescent="0.45">
      <c r="A115" t="s">
        <v>256</v>
      </c>
      <c r="B115">
        <v>12460</v>
      </c>
    </row>
    <row r="116" spans="1:2" x14ac:dyDescent="0.45">
      <c r="A116" t="s">
        <v>257</v>
      </c>
      <c r="B116">
        <v>2528</v>
      </c>
    </row>
    <row r="117" spans="1:2" x14ac:dyDescent="0.45">
      <c r="A117" t="s">
        <v>259</v>
      </c>
      <c r="B117">
        <v>58362</v>
      </c>
    </row>
    <row r="118" spans="1:2" x14ac:dyDescent="0.45">
      <c r="A118" t="s">
        <v>261</v>
      </c>
      <c r="B118">
        <v>16353</v>
      </c>
    </row>
    <row r="119" spans="1:2" x14ac:dyDescent="0.45">
      <c r="A119" t="s">
        <v>263</v>
      </c>
      <c r="B119">
        <v>20191</v>
      </c>
    </row>
    <row r="120" spans="1:2" x14ac:dyDescent="0.45">
      <c r="A120" t="s">
        <v>270</v>
      </c>
      <c r="B120">
        <v>60095</v>
      </c>
    </row>
    <row r="121" spans="1:2" x14ac:dyDescent="0.45">
      <c r="A121" t="s">
        <v>277</v>
      </c>
      <c r="B121">
        <v>26612</v>
      </c>
    </row>
    <row r="122" spans="1:2" x14ac:dyDescent="0.45">
      <c r="A122" t="s">
        <v>279</v>
      </c>
      <c r="B122">
        <v>2631</v>
      </c>
    </row>
    <row r="123" spans="1:2" x14ac:dyDescent="0.45">
      <c r="A123" t="s">
        <v>280</v>
      </c>
      <c r="B123">
        <v>14746</v>
      </c>
    </row>
    <row r="124" spans="1:2" x14ac:dyDescent="0.45">
      <c r="A124" t="s">
        <v>281</v>
      </c>
      <c r="B124">
        <v>6611</v>
      </c>
    </row>
    <row r="125" spans="1:2" x14ac:dyDescent="0.45">
      <c r="A125" t="s">
        <v>283</v>
      </c>
      <c r="B125">
        <v>46715</v>
      </c>
    </row>
    <row r="126" spans="1:2" x14ac:dyDescent="0.45">
      <c r="A126" t="s">
        <v>288</v>
      </c>
      <c r="B126">
        <v>5812</v>
      </c>
    </row>
    <row r="127" spans="1:2" x14ac:dyDescent="0.45">
      <c r="A127" t="s">
        <v>289</v>
      </c>
      <c r="B127">
        <v>5586</v>
      </c>
    </row>
    <row r="128" spans="1:2" x14ac:dyDescent="0.45">
      <c r="A128" t="s">
        <v>291</v>
      </c>
      <c r="B128">
        <v>15758</v>
      </c>
    </row>
    <row r="129" spans="1:2" x14ac:dyDescent="0.45">
      <c r="A129" t="s">
        <v>294</v>
      </c>
      <c r="B129">
        <v>113758</v>
      </c>
    </row>
    <row r="130" spans="1:2" x14ac:dyDescent="0.45">
      <c r="A130" t="s">
        <v>295</v>
      </c>
      <c r="B130">
        <v>108737</v>
      </c>
    </row>
    <row r="131" spans="1:2" x14ac:dyDescent="0.45">
      <c r="A131" t="s">
        <v>296</v>
      </c>
      <c r="B131">
        <v>84188</v>
      </c>
    </row>
    <row r="132" spans="1:2" x14ac:dyDescent="0.45">
      <c r="A132" t="s">
        <v>297</v>
      </c>
      <c r="B132">
        <v>12577</v>
      </c>
    </row>
    <row r="133" spans="1:2" x14ac:dyDescent="0.45">
      <c r="A133" t="s">
        <v>298</v>
      </c>
      <c r="B133">
        <v>12284</v>
      </c>
    </row>
    <row r="134" spans="1:2" x14ac:dyDescent="0.45">
      <c r="A134" t="s">
        <v>299</v>
      </c>
      <c r="B134">
        <v>39268</v>
      </c>
    </row>
    <row r="135" spans="1:2" x14ac:dyDescent="0.45">
      <c r="A135" t="s">
        <v>304</v>
      </c>
      <c r="B135">
        <v>7891</v>
      </c>
    </row>
    <row r="136" spans="1:2" x14ac:dyDescent="0.45">
      <c r="A136" t="s">
        <v>305</v>
      </c>
      <c r="B136">
        <v>17384</v>
      </c>
    </row>
    <row r="137" spans="1:2" x14ac:dyDescent="0.45">
      <c r="A137" t="s">
        <v>306</v>
      </c>
      <c r="B137">
        <v>14588</v>
      </c>
    </row>
    <row r="138" spans="1:2" x14ac:dyDescent="0.45">
      <c r="A138" t="s">
        <v>307</v>
      </c>
      <c r="B138">
        <v>1024</v>
      </c>
    </row>
    <row r="139" spans="1:2" x14ac:dyDescent="0.45">
      <c r="A139" t="s">
        <v>310</v>
      </c>
      <c r="B139">
        <v>17454</v>
      </c>
    </row>
    <row r="140" spans="1:2" x14ac:dyDescent="0.45">
      <c r="A140" t="s">
        <v>311</v>
      </c>
      <c r="B140">
        <v>6596</v>
      </c>
    </row>
    <row r="141" spans="1:2" x14ac:dyDescent="0.45">
      <c r="A141" t="s">
        <v>312</v>
      </c>
      <c r="B141">
        <v>1654</v>
      </c>
    </row>
    <row r="142" spans="1:2" x14ac:dyDescent="0.45">
      <c r="A142" t="s">
        <v>313</v>
      </c>
      <c r="B142">
        <v>64957</v>
      </c>
    </row>
    <row r="143" spans="1:2" x14ac:dyDescent="0.45">
      <c r="A143" t="s">
        <v>314</v>
      </c>
      <c r="B143">
        <v>18885</v>
      </c>
    </row>
    <row r="144" spans="1:2" x14ac:dyDescent="0.45">
      <c r="A144" t="s">
        <v>323</v>
      </c>
      <c r="B144">
        <v>1888</v>
      </c>
    </row>
    <row r="145" spans="1:2" x14ac:dyDescent="0.45">
      <c r="A145" t="s">
        <v>328</v>
      </c>
      <c r="B145">
        <v>78330</v>
      </c>
    </row>
    <row r="146" spans="1:2" x14ac:dyDescent="0.45">
      <c r="A146" t="s">
        <v>329</v>
      </c>
      <c r="B146">
        <v>35487</v>
      </c>
    </row>
    <row r="147" spans="1:2" x14ac:dyDescent="0.45">
      <c r="A147" t="s">
        <v>331</v>
      </c>
      <c r="B147">
        <v>79567</v>
      </c>
    </row>
    <row r="148" spans="1:2" x14ac:dyDescent="0.45">
      <c r="A148" t="s">
        <v>332</v>
      </c>
      <c r="B148">
        <v>8513</v>
      </c>
    </row>
    <row r="149" spans="1:2" x14ac:dyDescent="0.45">
      <c r="A149" t="s">
        <v>334</v>
      </c>
      <c r="B149">
        <v>48350</v>
      </c>
    </row>
    <row r="150" spans="1:2" x14ac:dyDescent="0.45">
      <c r="A150" t="s">
        <v>338</v>
      </c>
      <c r="B150">
        <v>80542</v>
      </c>
    </row>
    <row r="151" spans="1:2" x14ac:dyDescent="0.45">
      <c r="A151" t="s">
        <v>340</v>
      </c>
      <c r="B151">
        <v>36199</v>
      </c>
    </row>
    <row r="152" spans="1:2" x14ac:dyDescent="0.45">
      <c r="A152" t="s">
        <v>341</v>
      </c>
      <c r="B152">
        <v>18782</v>
      </c>
    </row>
    <row r="153" spans="1:2" x14ac:dyDescent="0.45">
      <c r="A153" t="s">
        <v>344</v>
      </c>
      <c r="B153">
        <v>2332</v>
      </c>
    </row>
    <row r="154" spans="1:2" x14ac:dyDescent="0.45">
      <c r="A154" t="s">
        <v>346</v>
      </c>
      <c r="B154">
        <v>10494</v>
      </c>
    </row>
    <row r="155" spans="1:2" x14ac:dyDescent="0.45">
      <c r="A155" t="s">
        <v>347</v>
      </c>
      <c r="B155">
        <v>5409</v>
      </c>
    </row>
    <row r="156" spans="1:2" x14ac:dyDescent="0.45">
      <c r="A156" t="s">
        <v>348</v>
      </c>
      <c r="B156">
        <v>4998</v>
      </c>
    </row>
    <row r="157" spans="1:2" x14ac:dyDescent="0.45">
      <c r="A157" t="s">
        <v>354</v>
      </c>
      <c r="B157">
        <v>27240</v>
      </c>
    </row>
    <row r="158" spans="1:2" x14ac:dyDescent="0.45">
      <c r="A158" t="s">
        <v>355</v>
      </c>
      <c r="B158">
        <v>19133</v>
      </c>
    </row>
    <row r="159" spans="1:2" x14ac:dyDescent="0.45">
      <c r="A159" t="s">
        <v>357</v>
      </c>
      <c r="B159">
        <v>12181</v>
      </c>
    </row>
    <row r="160" spans="1:2" x14ac:dyDescent="0.45">
      <c r="A160" t="s">
        <v>358</v>
      </c>
      <c r="B160">
        <v>13309</v>
      </c>
    </row>
    <row r="161" spans="1:2" x14ac:dyDescent="0.45">
      <c r="A161" t="s">
        <v>359</v>
      </c>
      <c r="B161">
        <v>114116</v>
      </c>
    </row>
    <row r="162" spans="1:2" x14ac:dyDescent="0.45">
      <c r="A162" t="s">
        <v>367</v>
      </c>
      <c r="B162">
        <v>64667</v>
      </c>
    </row>
    <row r="163" spans="1:2" x14ac:dyDescent="0.45">
      <c r="A163" t="s">
        <v>368</v>
      </c>
      <c r="B163">
        <v>33332</v>
      </c>
    </row>
    <row r="164" spans="1:2" x14ac:dyDescent="0.45">
      <c r="A164" t="s">
        <v>369</v>
      </c>
      <c r="B164">
        <v>22260</v>
      </c>
    </row>
    <row r="165" spans="1:2" x14ac:dyDescent="0.45">
      <c r="A165" t="s">
        <v>370</v>
      </c>
      <c r="B165">
        <v>20465</v>
      </c>
    </row>
    <row r="166" spans="1:2" x14ac:dyDescent="0.45">
      <c r="A166" t="s">
        <v>372</v>
      </c>
      <c r="B166">
        <v>4535</v>
      </c>
    </row>
    <row r="167" spans="1:2" x14ac:dyDescent="0.45">
      <c r="A167" t="s">
        <v>373</v>
      </c>
      <c r="B167">
        <v>5583</v>
      </c>
    </row>
    <row r="168" spans="1:2" x14ac:dyDescent="0.45">
      <c r="A168" t="s">
        <v>374</v>
      </c>
      <c r="B168">
        <v>81155</v>
      </c>
    </row>
    <row r="169" spans="1:2" x14ac:dyDescent="0.45">
      <c r="A169" t="s">
        <v>376</v>
      </c>
      <c r="B169">
        <v>2912</v>
      </c>
    </row>
    <row r="170" spans="1:2" x14ac:dyDescent="0.45">
      <c r="A170" t="s">
        <v>378</v>
      </c>
      <c r="B170">
        <v>11137</v>
      </c>
    </row>
    <row r="171" spans="1:2" x14ac:dyDescent="0.45">
      <c r="A171" t="s">
        <v>379</v>
      </c>
      <c r="B171">
        <v>3857</v>
      </c>
    </row>
    <row r="172" spans="1:2" x14ac:dyDescent="0.45">
      <c r="A172" t="s">
        <v>380</v>
      </c>
      <c r="B172">
        <v>2952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A1E8-4110-4F10-8478-33D27F2E912C}">
  <dimension ref="A1:B172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5</v>
      </c>
      <c r="B3">
        <v>2670</v>
      </c>
    </row>
    <row r="4" spans="1:2" x14ac:dyDescent="0.45">
      <c r="A4" t="s">
        <v>6</v>
      </c>
      <c r="B4">
        <v>2161</v>
      </c>
    </row>
    <row r="5" spans="1:2" x14ac:dyDescent="0.45">
      <c r="A5" t="s">
        <v>7</v>
      </c>
      <c r="B5">
        <v>78509</v>
      </c>
    </row>
    <row r="6" spans="1:2" x14ac:dyDescent="0.45">
      <c r="A6" t="s">
        <v>8</v>
      </c>
      <c r="B6">
        <v>6366</v>
      </c>
    </row>
    <row r="7" spans="1:2" x14ac:dyDescent="0.45">
      <c r="A7" t="s">
        <v>11</v>
      </c>
      <c r="B7">
        <v>23445</v>
      </c>
    </row>
    <row r="8" spans="1:2" x14ac:dyDescent="0.45">
      <c r="A8" t="s">
        <v>15</v>
      </c>
      <c r="B8">
        <v>14364</v>
      </c>
    </row>
    <row r="9" spans="1:2" x14ac:dyDescent="0.45">
      <c r="A9" t="s">
        <v>17</v>
      </c>
      <c r="B9">
        <v>31770</v>
      </c>
    </row>
    <row r="10" spans="1:2" x14ac:dyDescent="0.45">
      <c r="A10" t="s">
        <v>18</v>
      </c>
      <c r="B10">
        <v>34007</v>
      </c>
    </row>
    <row r="11" spans="1:2" x14ac:dyDescent="0.45">
      <c r="A11" t="s">
        <v>19</v>
      </c>
      <c r="B11">
        <v>12443</v>
      </c>
    </row>
    <row r="12" spans="1:2" x14ac:dyDescent="0.45">
      <c r="A12" t="s">
        <v>20</v>
      </c>
      <c r="B12">
        <v>7213</v>
      </c>
    </row>
    <row r="13" spans="1:2" x14ac:dyDescent="0.45">
      <c r="A13" t="s">
        <v>21</v>
      </c>
      <c r="B13">
        <v>7194</v>
      </c>
    </row>
    <row r="14" spans="1:2" x14ac:dyDescent="0.45">
      <c r="A14" t="s">
        <v>22</v>
      </c>
      <c r="B14">
        <v>9669</v>
      </c>
    </row>
    <row r="15" spans="1:2" x14ac:dyDescent="0.45">
      <c r="A15" t="s">
        <v>29</v>
      </c>
      <c r="B15">
        <v>52753</v>
      </c>
    </row>
    <row r="16" spans="1:2" x14ac:dyDescent="0.45">
      <c r="A16" t="s">
        <v>30</v>
      </c>
      <c r="B16">
        <v>68981</v>
      </c>
    </row>
    <row r="17" spans="1:2" x14ac:dyDescent="0.45">
      <c r="A17" t="s">
        <v>31</v>
      </c>
      <c r="B17">
        <v>13072</v>
      </c>
    </row>
    <row r="18" spans="1:2" x14ac:dyDescent="0.45">
      <c r="A18" t="s">
        <v>34</v>
      </c>
      <c r="B18">
        <v>2354</v>
      </c>
    </row>
    <row r="19" spans="1:2" x14ac:dyDescent="0.45">
      <c r="A19" t="s">
        <v>36</v>
      </c>
      <c r="B19">
        <v>1086</v>
      </c>
    </row>
    <row r="20" spans="1:2" x14ac:dyDescent="0.45">
      <c r="A20" t="s">
        <v>37</v>
      </c>
      <c r="B20">
        <v>12450</v>
      </c>
    </row>
    <row r="21" spans="1:2" x14ac:dyDescent="0.45">
      <c r="A21" t="s">
        <v>39</v>
      </c>
      <c r="B21">
        <v>42151</v>
      </c>
    </row>
    <row r="22" spans="1:2" x14ac:dyDescent="0.45">
      <c r="A22" t="s">
        <v>46</v>
      </c>
      <c r="B22">
        <v>8849</v>
      </c>
    </row>
    <row r="23" spans="1:2" x14ac:dyDescent="0.45">
      <c r="A23" t="s">
        <v>47</v>
      </c>
      <c r="B23">
        <v>8581</v>
      </c>
    </row>
    <row r="24" spans="1:2" x14ac:dyDescent="0.45">
      <c r="A24" t="s">
        <v>49</v>
      </c>
      <c r="B24">
        <v>23773</v>
      </c>
    </row>
    <row r="25" spans="1:2" x14ac:dyDescent="0.45">
      <c r="A25" t="s">
        <v>51</v>
      </c>
      <c r="B25">
        <v>69378</v>
      </c>
    </row>
    <row r="26" spans="1:2" x14ac:dyDescent="0.45">
      <c r="A26" t="s">
        <v>57</v>
      </c>
      <c r="B26">
        <v>19398</v>
      </c>
    </row>
    <row r="27" spans="1:2" x14ac:dyDescent="0.45">
      <c r="A27" t="s">
        <v>62</v>
      </c>
      <c r="B27">
        <v>4616</v>
      </c>
    </row>
    <row r="28" spans="1:2" x14ac:dyDescent="0.45">
      <c r="A28" t="s">
        <v>64</v>
      </c>
      <c r="B28">
        <v>30035</v>
      </c>
    </row>
    <row r="29" spans="1:2" x14ac:dyDescent="0.45">
      <c r="A29" t="s">
        <v>67</v>
      </c>
      <c r="B29">
        <v>9120</v>
      </c>
    </row>
    <row r="30" spans="1:2" x14ac:dyDescent="0.45">
      <c r="A30" t="s">
        <v>79</v>
      </c>
      <c r="B30">
        <v>1683</v>
      </c>
    </row>
    <row r="31" spans="1:2" x14ac:dyDescent="0.45">
      <c r="A31" t="s">
        <v>80</v>
      </c>
      <c r="B31">
        <v>9085</v>
      </c>
    </row>
    <row r="32" spans="1:2" x14ac:dyDescent="0.45">
      <c r="A32" t="s">
        <v>81</v>
      </c>
      <c r="B32">
        <v>5269</v>
      </c>
    </row>
    <row r="33" spans="1:2" x14ac:dyDescent="0.45">
      <c r="A33" t="s">
        <v>82</v>
      </c>
      <c r="B33">
        <v>2734</v>
      </c>
    </row>
    <row r="34" spans="1:2" x14ac:dyDescent="0.45">
      <c r="A34" t="s">
        <v>84</v>
      </c>
      <c r="B34">
        <v>118395</v>
      </c>
    </row>
    <row r="35" spans="1:2" x14ac:dyDescent="0.45">
      <c r="A35" t="s">
        <v>86</v>
      </c>
      <c r="B35">
        <v>18514</v>
      </c>
    </row>
    <row r="36" spans="1:2" x14ac:dyDescent="0.45">
      <c r="A36" t="s">
        <v>88</v>
      </c>
      <c r="B36">
        <v>5163</v>
      </c>
    </row>
    <row r="37" spans="1:2" x14ac:dyDescent="0.45">
      <c r="A37" t="s">
        <v>89</v>
      </c>
      <c r="B37">
        <v>2453</v>
      </c>
    </row>
    <row r="38" spans="1:2" x14ac:dyDescent="0.45">
      <c r="A38" t="s">
        <v>97</v>
      </c>
      <c r="B38">
        <v>4464</v>
      </c>
    </row>
    <row r="39" spans="1:2" x14ac:dyDescent="0.45">
      <c r="A39" t="s">
        <v>100</v>
      </c>
      <c r="B39">
        <v>3961</v>
      </c>
    </row>
    <row r="40" spans="1:2" x14ac:dyDescent="0.45">
      <c r="A40" t="s">
        <v>103</v>
      </c>
      <c r="B40">
        <v>1049</v>
      </c>
    </row>
    <row r="41" spans="1:2" x14ac:dyDescent="0.45">
      <c r="A41" t="s">
        <v>104</v>
      </c>
      <c r="B41">
        <v>3256</v>
      </c>
    </row>
    <row r="42" spans="1:2" x14ac:dyDescent="0.45">
      <c r="A42" t="s">
        <v>105</v>
      </c>
      <c r="B42">
        <v>4181</v>
      </c>
    </row>
    <row r="43" spans="1:2" x14ac:dyDescent="0.45">
      <c r="A43" t="s">
        <v>106</v>
      </c>
      <c r="B43">
        <v>12347</v>
      </c>
    </row>
    <row r="44" spans="1:2" x14ac:dyDescent="0.45">
      <c r="A44" t="s">
        <v>108</v>
      </c>
      <c r="B44">
        <v>5962</v>
      </c>
    </row>
    <row r="45" spans="1:2" x14ac:dyDescent="0.45">
      <c r="A45" t="s">
        <v>109</v>
      </c>
      <c r="B45">
        <v>3420</v>
      </c>
    </row>
    <row r="46" spans="1:2" x14ac:dyDescent="0.45">
      <c r="A46" t="s">
        <v>110</v>
      </c>
      <c r="B46">
        <v>2445</v>
      </c>
    </row>
    <row r="47" spans="1:2" x14ac:dyDescent="0.45">
      <c r="A47" t="s">
        <v>113</v>
      </c>
      <c r="B47">
        <v>9328</v>
      </c>
    </row>
    <row r="48" spans="1:2" x14ac:dyDescent="0.45">
      <c r="A48" t="s">
        <v>117</v>
      </c>
      <c r="B48">
        <v>2410</v>
      </c>
    </row>
    <row r="49" spans="1:2" x14ac:dyDescent="0.45">
      <c r="A49" t="s">
        <v>119</v>
      </c>
      <c r="B49">
        <v>2227</v>
      </c>
    </row>
    <row r="50" spans="1:2" x14ac:dyDescent="0.45">
      <c r="A50" t="s">
        <v>123</v>
      </c>
      <c r="B50">
        <v>8329</v>
      </c>
    </row>
    <row r="51" spans="1:2" x14ac:dyDescent="0.45">
      <c r="A51" t="s">
        <v>125</v>
      </c>
      <c r="B51">
        <v>5339</v>
      </c>
    </row>
    <row r="52" spans="1:2" x14ac:dyDescent="0.45">
      <c r="A52" t="s">
        <v>126</v>
      </c>
      <c r="B52">
        <v>28921</v>
      </c>
    </row>
    <row r="53" spans="1:2" x14ac:dyDescent="0.45">
      <c r="A53" t="s">
        <v>127</v>
      </c>
      <c r="B53">
        <v>2202</v>
      </c>
    </row>
    <row r="54" spans="1:2" x14ac:dyDescent="0.45">
      <c r="A54" t="s">
        <v>134</v>
      </c>
      <c r="B54">
        <v>4845</v>
      </c>
    </row>
    <row r="55" spans="1:2" x14ac:dyDescent="0.45">
      <c r="A55" t="s">
        <v>135</v>
      </c>
      <c r="B55">
        <v>2142</v>
      </c>
    </row>
    <row r="56" spans="1:2" x14ac:dyDescent="0.45">
      <c r="A56" t="s">
        <v>138</v>
      </c>
      <c r="B56">
        <v>8456</v>
      </c>
    </row>
    <row r="57" spans="1:2" x14ac:dyDescent="0.45">
      <c r="A57" t="s">
        <v>142</v>
      </c>
      <c r="B57">
        <v>2356</v>
      </c>
    </row>
    <row r="58" spans="1:2" x14ac:dyDescent="0.45">
      <c r="A58" t="s">
        <v>143</v>
      </c>
      <c r="B58">
        <v>1728</v>
      </c>
    </row>
    <row r="59" spans="1:2" x14ac:dyDescent="0.45">
      <c r="A59" t="s">
        <v>146</v>
      </c>
      <c r="B59">
        <v>29846</v>
      </c>
    </row>
    <row r="60" spans="1:2" x14ac:dyDescent="0.45">
      <c r="A60" t="s">
        <v>152</v>
      </c>
      <c r="B60">
        <v>58227</v>
      </c>
    </row>
    <row r="61" spans="1:2" x14ac:dyDescent="0.45">
      <c r="A61" t="s">
        <v>153</v>
      </c>
      <c r="B61">
        <v>97109</v>
      </c>
    </row>
    <row r="62" spans="1:2" x14ac:dyDescent="0.45">
      <c r="A62" t="s">
        <v>154</v>
      </c>
      <c r="B62">
        <v>6245</v>
      </c>
    </row>
    <row r="63" spans="1:2" x14ac:dyDescent="0.45">
      <c r="A63" t="s">
        <v>155</v>
      </c>
      <c r="B63">
        <v>11945</v>
      </c>
    </row>
    <row r="64" spans="1:2" x14ac:dyDescent="0.45">
      <c r="A64" t="s">
        <v>156</v>
      </c>
      <c r="B64">
        <v>11087</v>
      </c>
    </row>
    <row r="65" spans="1:2" x14ac:dyDescent="0.45">
      <c r="A65" t="s">
        <v>158</v>
      </c>
      <c r="B65">
        <v>76264</v>
      </c>
    </row>
    <row r="66" spans="1:2" x14ac:dyDescent="0.45">
      <c r="A66" t="s">
        <v>163</v>
      </c>
      <c r="B66">
        <v>14491</v>
      </c>
    </row>
    <row r="67" spans="1:2" x14ac:dyDescent="0.45">
      <c r="A67" t="s">
        <v>165</v>
      </c>
      <c r="B67">
        <v>27359</v>
      </c>
    </row>
    <row r="68" spans="1:2" x14ac:dyDescent="0.45">
      <c r="A68" t="s">
        <v>166</v>
      </c>
      <c r="B68">
        <v>93453</v>
      </c>
    </row>
    <row r="69" spans="1:2" x14ac:dyDescent="0.45">
      <c r="A69" t="s">
        <v>167</v>
      </c>
      <c r="B69">
        <v>49150</v>
      </c>
    </row>
    <row r="70" spans="1:2" x14ac:dyDescent="0.45">
      <c r="A70" t="s">
        <v>168</v>
      </c>
      <c r="B70">
        <v>4710</v>
      </c>
    </row>
    <row r="71" spans="1:2" x14ac:dyDescent="0.45">
      <c r="A71" t="s">
        <v>172</v>
      </c>
      <c r="B71">
        <v>31215</v>
      </c>
    </row>
    <row r="72" spans="1:2" x14ac:dyDescent="0.45">
      <c r="A72" t="s">
        <v>173</v>
      </c>
      <c r="B72">
        <v>4264</v>
      </c>
    </row>
    <row r="73" spans="1:2" x14ac:dyDescent="0.45">
      <c r="A73" t="s">
        <v>174</v>
      </c>
      <c r="B73">
        <v>4838</v>
      </c>
    </row>
    <row r="74" spans="1:2" x14ac:dyDescent="0.45">
      <c r="A74" t="s">
        <v>178</v>
      </c>
      <c r="B74">
        <v>3598</v>
      </c>
    </row>
    <row r="75" spans="1:2" x14ac:dyDescent="0.45">
      <c r="A75" t="s">
        <v>179</v>
      </c>
      <c r="B75">
        <v>157108</v>
      </c>
    </row>
    <row r="76" spans="1:2" x14ac:dyDescent="0.45">
      <c r="A76" t="s">
        <v>180</v>
      </c>
      <c r="B76">
        <v>2077</v>
      </c>
    </row>
    <row r="77" spans="1:2" x14ac:dyDescent="0.45">
      <c r="A77" t="s">
        <v>181</v>
      </c>
      <c r="B77">
        <v>111412</v>
      </c>
    </row>
    <row r="78" spans="1:2" x14ac:dyDescent="0.45">
      <c r="A78" t="s">
        <v>184</v>
      </c>
      <c r="B78">
        <v>105125</v>
      </c>
    </row>
    <row r="79" spans="1:2" x14ac:dyDescent="0.45">
      <c r="A79" t="s">
        <v>187</v>
      </c>
      <c r="B79">
        <v>31521</v>
      </c>
    </row>
    <row r="80" spans="1:2" x14ac:dyDescent="0.45">
      <c r="A80" t="s">
        <v>188</v>
      </c>
      <c r="B80">
        <v>117370</v>
      </c>
    </row>
    <row r="81" spans="1:2" x14ac:dyDescent="0.45">
      <c r="A81" t="s">
        <v>195</v>
      </c>
      <c r="B81">
        <v>4250</v>
      </c>
    </row>
    <row r="82" spans="1:2" x14ac:dyDescent="0.45">
      <c r="A82" t="s">
        <v>196</v>
      </c>
      <c r="B82">
        <v>1460</v>
      </c>
    </row>
    <row r="83" spans="1:2" x14ac:dyDescent="0.45">
      <c r="A83" t="s">
        <v>198</v>
      </c>
      <c r="B83">
        <v>4758</v>
      </c>
    </row>
    <row r="84" spans="1:2" x14ac:dyDescent="0.45">
      <c r="A84" t="s">
        <v>199</v>
      </c>
      <c r="B84">
        <v>3016</v>
      </c>
    </row>
    <row r="85" spans="1:2" x14ac:dyDescent="0.45">
      <c r="A85" t="s">
        <v>200</v>
      </c>
      <c r="B85">
        <v>1901</v>
      </c>
    </row>
    <row r="86" spans="1:2" x14ac:dyDescent="0.45">
      <c r="A86" t="s">
        <v>202</v>
      </c>
      <c r="B86">
        <v>22322</v>
      </c>
    </row>
    <row r="87" spans="1:2" x14ac:dyDescent="0.45">
      <c r="A87" t="s">
        <v>203</v>
      </c>
      <c r="B87">
        <v>2826</v>
      </c>
    </row>
    <row r="88" spans="1:2" x14ac:dyDescent="0.45">
      <c r="A88" t="s">
        <v>204</v>
      </c>
      <c r="B88">
        <v>2227</v>
      </c>
    </row>
    <row r="89" spans="1:2" x14ac:dyDescent="0.45">
      <c r="A89" t="s">
        <v>205</v>
      </c>
      <c r="B89">
        <v>1027</v>
      </c>
    </row>
    <row r="90" spans="1:2" x14ac:dyDescent="0.45">
      <c r="A90" t="s">
        <v>207</v>
      </c>
      <c r="B90">
        <v>78118</v>
      </c>
    </row>
    <row r="91" spans="1:2" x14ac:dyDescent="0.45">
      <c r="A91" t="s">
        <v>208</v>
      </c>
      <c r="B91">
        <v>27948</v>
      </c>
    </row>
    <row r="92" spans="1:2" x14ac:dyDescent="0.45">
      <c r="A92" t="s">
        <v>209</v>
      </c>
      <c r="B92">
        <v>2863</v>
      </c>
    </row>
    <row r="93" spans="1:2" x14ac:dyDescent="0.45">
      <c r="A93" t="s">
        <v>210</v>
      </c>
      <c r="B93">
        <v>18978</v>
      </c>
    </row>
    <row r="94" spans="1:2" x14ac:dyDescent="0.45">
      <c r="A94" t="s">
        <v>211</v>
      </c>
      <c r="B94">
        <v>13812</v>
      </c>
    </row>
    <row r="95" spans="1:2" x14ac:dyDescent="0.45">
      <c r="A95" t="s">
        <v>212</v>
      </c>
      <c r="B95">
        <v>14957</v>
      </c>
    </row>
    <row r="96" spans="1:2" x14ac:dyDescent="0.45">
      <c r="A96" t="s">
        <v>220</v>
      </c>
      <c r="B96">
        <v>4005</v>
      </c>
    </row>
    <row r="97" spans="1:2" x14ac:dyDescent="0.45">
      <c r="A97" t="s">
        <v>221</v>
      </c>
      <c r="B97">
        <v>1412</v>
      </c>
    </row>
    <row r="98" spans="1:2" x14ac:dyDescent="0.45">
      <c r="A98" t="s">
        <v>222</v>
      </c>
      <c r="B98">
        <v>1537</v>
      </c>
    </row>
    <row r="99" spans="1:2" x14ac:dyDescent="0.45">
      <c r="A99" t="s">
        <v>223</v>
      </c>
      <c r="B99">
        <v>1816</v>
      </c>
    </row>
    <row r="100" spans="1:2" x14ac:dyDescent="0.45">
      <c r="A100" t="s">
        <v>227</v>
      </c>
      <c r="B100">
        <v>5337</v>
      </c>
    </row>
    <row r="101" spans="1:2" x14ac:dyDescent="0.45">
      <c r="A101" t="s">
        <v>228</v>
      </c>
      <c r="B101">
        <v>1741</v>
      </c>
    </row>
    <row r="102" spans="1:2" x14ac:dyDescent="0.45">
      <c r="A102" t="s">
        <v>229</v>
      </c>
      <c r="B102">
        <v>4973</v>
      </c>
    </row>
    <row r="103" spans="1:2" x14ac:dyDescent="0.45">
      <c r="A103" t="s">
        <v>230</v>
      </c>
      <c r="B103">
        <v>13363</v>
      </c>
    </row>
    <row r="104" spans="1:2" x14ac:dyDescent="0.45">
      <c r="A104" t="s">
        <v>235</v>
      </c>
      <c r="B104">
        <v>49562</v>
      </c>
    </row>
    <row r="105" spans="1:2" x14ac:dyDescent="0.45">
      <c r="A105" t="s">
        <v>236</v>
      </c>
      <c r="B105">
        <v>56430</v>
      </c>
    </row>
    <row r="106" spans="1:2" x14ac:dyDescent="0.45">
      <c r="A106" t="s">
        <v>238</v>
      </c>
      <c r="B106">
        <v>16226</v>
      </c>
    </row>
    <row r="107" spans="1:2" x14ac:dyDescent="0.45">
      <c r="A107" t="s">
        <v>242</v>
      </c>
      <c r="B107">
        <v>7785</v>
      </c>
    </row>
    <row r="108" spans="1:2" x14ac:dyDescent="0.45">
      <c r="A108" t="s">
        <v>246</v>
      </c>
      <c r="B108">
        <v>4319</v>
      </c>
    </row>
    <row r="109" spans="1:2" x14ac:dyDescent="0.45">
      <c r="A109" t="s">
        <v>247</v>
      </c>
      <c r="B109">
        <v>1076</v>
      </c>
    </row>
    <row r="110" spans="1:2" x14ac:dyDescent="0.45">
      <c r="A110" t="s">
        <v>248</v>
      </c>
      <c r="B110">
        <v>12171</v>
      </c>
    </row>
    <row r="111" spans="1:2" x14ac:dyDescent="0.45">
      <c r="A111" t="s">
        <v>249</v>
      </c>
      <c r="B111">
        <v>3570</v>
      </c>
    </row>
    <row r="112" spans="1:2" x14ac:dyDescent="0.45">
      <c r="A112" t="s">
        <v>251</v>
      </c>
      <c r="B112">
        <v>5124</v>
      </c>
    </row>
    <row r="113" spans="1:2" x14ac:dyDescent="0.45">
      <c r="A113" t="s">
        <v>252</v>
      </c>
      <c r="B113">
        <v>5720</v>
      </c>
    </row>
    <row r="114" spans="1:2" x14ac:dyDescent="0.45">
      <c r="A114" t="s">
        <v>255</v>
      </c>
      <c r="B114">
        <v>6941</v>
      </c>
    </row>
    <row r="115" spans="1:2" x14ac:dyDescent="0.45">
      <c r="A115" t="s">
        <v>256</v>
      </c>
      <c r="B115">
        <v>13182</v>
      </c>
    </row>
    <row r="116" spans="1:2" x14ac:dyDescent="0.45">
      <c r="A116" t="s">
        <v>257</v>
      </c>
      <c r="B116">
        <v>2854</v>
      </c>
    </row>
    <row r="117" spans="1:2" x14ac:dyDescent="0.45">
      <c r="A117" t="s">
        <v>259</v>
      </c>
      <c r="B117">
        <v>26891</v>
      </c>
    </row>
    <row r="118" spans="1:2" x14ac:dyDescent="0.45">
      <c r="A118" t="s">
        <v>261</v>
      </c>
      <c r="B118">
        <v>21939</v>
      </c>
    </row>
    <row r="119" spans="1:2" x14ac:dyDescent="0.45">
      <c r="A119" t="s">
        <v>263</v>
      </c>
      <c r="B119">
        <v>59100</v>
      </c>
    </row>
    <row r="120" spans="1:2" x14ac:dyDescent="0.45">
      <c r="A120" t="s">
        <v>270</v>
      </c>
      <c r="B120">
        <v>42489</v>
      </c>
    </row>
    <row r="121" spans="1:2" x14ac:dyDescent="0.45">
      <c r="A121" t="s">
        <v>277</v>
      </c>
      <c r="B121">
        <v>27333</v>
      </c>
    </row>
    <row r="122" spans="1:2" x14ac:dyDescent="0.45">
      <c r="A122" t="s">
        <v>279</v>
      </c>
      <c r="B122">
        <v>2048</v>
      </c>
    </row>
    <row r="123" spans="1:2" x14ac:dyDescent="0.45">
      <c r="A123" t="s">
        <v>280</v>
      </c>
      <c r="B123">
        <v>15165</v>
      </c>
    </row>
    <row r="124" spans="1:2" x14ac:dyDescent="0.45">
      <c r="A124" t="s">
        <v>281</v>
      </c>
      <c r="B124">
        <v>4304</v>
      </c>
    </row>
    <row r="125" spans="1:2" x14ac:dyDescent="0.45">
      <c r="A125" t="s">
        <v>283</v>
      </c>
      <c r="B125">
        <v>60377</v>
      </c>
    </row>
    <row r="126" spans="1:2" x14ac:dyDescent="0.45">
      <c r="A126" t="s">
        <v>288</v>
      </c>
      <c r="B126">
        <v>4590</v>
      </c>
    </row>
    <row r="127" spans="1:2" x14ac:dyDescent="0.45">
      <c r="A127" t="s">
        <v>289</v>
      </c>
      <c r="B127">
        <v>5596</v>
      </c>
    </row>
    <row r="128" spans="1:2" x14ac:dyDescent="0.45">
      <c r="A128" t="s">
        <v>291</v>
      </c>
      <c r="B128">
        <v>15483</v>
      </c>
    </row>
    <row r="129" spans="1:2" x14ac:dyDescent="0.45">
      <c r="A129" t="s">
        <v>294</v>
      </c>
      <c r="B129">
        <v>112953</v>
      </c>
    </row>
    <row r="130" spans="1:2" x14ac:dyDescent="0.45">
      <c r="A130" t="s">
        <v>295</v>
      </c>
      <c r="B130">
        <v>9992</v>
      </c>
    </row>
    <row r="131" spans="1:2" x14ac:dyDescent="0.45">
      <c r="A131" t="s">
        <v>296</v>
      </c>
      <c r="B131">
        <v>92170</v>
      </c>
    </row>
    <row r="132" spans="1:2" x14ac:dyDescent="0.45">
      <c r="A132" t="s">
        <v>297</v>
      </c>
      <c r="B132">
        <v>18785</v>
      </c>
    </row>
    <row r="133" spans="1:2" x14ac:dyDescent="0.45">
      <c r="A133" t="s">
        <v>298</v>
      </c>
      <c r="B133">
        <v>15022</v>
      </c>
    </row>
    <row r="134" spans="1:2" x14ac:dyDescent="0.45">
      <c r="A134" t="s">
        <v>299</v>
      </c>
      <c r="B134">
        <v>20631</v>
      </c>
    </row>
    <row r="135" spans="1:2" x14ac:dyDescent="0.45">
      <c r="A135" t="s">
        <v>304</v>
      </c>
      <c r="B135">
        <v>8038</v>
      </c>
    </row>
    <row r="136" spans="1:2" x14ac:dyDescent="0.45">
      <c r="A136" t="s">
        <v>305</v>
      </c>
      <c r="B136">
        <v>22629</v>
      </c>
    </row>
    <row r="137" spans="1:2" x14ac:dyDescent="0.45">
      <c r="A137" t="s">
        <v>306</v>
      </c>
      <c r="B137">
        <v>15773</v>
      </c>
    </row>
    <row r="138" spans="1:2" x14ac:dyDescent="0.45">
      <c r="A138" t="s">
        <v>307</v>
      </c>
      <c r="B138">
        <v>1024</v>
      </c>
    </row>
    <row r="139" spans="1:2" x14ac:dyDescent="0.45">
      <c r="A139" t="s">
        <v>310</v>
      </c>
      <c r="B139">
        <v>16761</v>
      </c>
    </row>
    <row r="140" spans="1:2" x14ac:dyDescent="0.45">
      <c r="A140" t="s">
        <v>311</v>
      </c>
      <c r="B140">
        <v>9817</v>
      </c>
    </row>
    <row r="141" spans="1:2" x14ac:dyDescent="0.45">
      <c r="A141" t="s">
        <v>312</v>
      </c>
      <c r="B141">
        <v>1693</v>
      </c>
    </row>
    <row r="142" spans="1:2" x14ac:dyDescent="0.45">
      <c r="A142" t="s">
        <v>313</v>
      </c>
      <c r="B142">
        <v>16514</v>
      </c>
    </row>
    <row r="143" spans="1:2" x14ac:dyDescent="0.45">
      <c r="A143" t="s">
        <v>314</v>
      </c>
      <c r="B143">
        <v>18315</v>
      </c>
    </row>
    <row r="144" spans="1:2" x14ac:dyDescent="0.45">
      <c r="A144" t="s">
        <v>323</v>
      </c>
      <c r="B144">
        <v>1958</v>
      </c>
    </row>
    <row r="145" spans="1:2" x14ac:dyDescent="0.45">
      <c r="A145" t="s">
        <v>328</v>
      </c>
      <c r="B145">
        <v>58535</v>
      </c>
    </row>
    <row r="146" spans="1:2" x14ac:dyDescent="0.45">
      <c r="A146" t="s">
        <v>329</v>
      </c>
      <c r="B146">
        <v>36336</v>
      </c>
    </row>
    <row r="147" spans="1:2" x14ac:dyDescent="0.45">
      <c r="A147" t="s">
        <v>331</v>
      </c>
      <c r="B147">
        <v>49078</v>
      </c>
    </row>
    <row r="148" spans="1:2" x14ac:dyDescent="0.45">
      <c r="A148" t="s">
        <v>332</v>
      </c>
      <c r="B148">
        <v>7329</v>
      </c>
    </row>
    <row r="149" spans="1:2" x14ac:dyDescent="0.45">
      <c r="A149" t="s">
        <v>334</v>
      </c>
      <c r="B149">
        <v>51307</v>
      </c>
    </row>
    <row r="150" spans="1:2" x14ac:dyDescent="0.45">
      <c r="A150" t="s">
        <v>338</v>
      </c>
      <c r="B150">
        <v>80398</v>
      </c>
    </row>
    <row r="151" spans="1:2" x14ac:dyDescent="0.45">
      <c r="A151" t="s">
        <v>340</v>
      </c>
      <c r="B151">
        <v>35097</v>
      </c>
    </row>
    <row r="152" spans="1:2" x14ac:dyDescent="0.45">
      <c r="A152" t="s">
        <v>341</v>
      </c>
      <c r="B152">
        <v>18993</v>
      </c>
    </row>
    <row r="153" spans="1:2" x14ac:dyDescent="0.45">
      <c r="A153" t="s">
        <v>344</v>
      </c>
      <c r="B153">
        <v>2336</v>
      </c>
    </row>
    <row r="154" spans="1:2" x14ac:dyDescent="0.45">
      <c r="A154" t="s">
        <v>346</v>
      </c>
      <c r="B154">
        <v>10572</v>
      </c>
    </row>
    <row r="155" spans="1:2" x14ac:dyDescent="0.45">
      <c r="A155" t="s">
        <v>347</v>
      </c>
      <c r="B155">
        <v>5197</v>
      </c>
    </row>
    <row r="156" spans="1:2" x14ac:dyDescent="0.45">
      <c r="A156" t="s">
        <v>348</v>
      </c>
      <c r="B156">
        <v>5136</v>
      </c>
    </row>
    <row r="157" spans="1:2" x14ac:dyDescent="0.45">
      <c r="A157" t="s">
        <v>354</v>
      </c>
      <c r="B157">
        <v>29249</v>
      </c>
    </row>
    <row r="158" spans="1:2" x14ac:dyDescent="0.45">
      <c r="A158" t="s">
        <v>355</v>
      </c>
      <c r="B158">
        <v>17228</v>
      </c>
    </row>
    <row r="159" spans="1:2" x14ac:dyDescent="0.45">
      <c r="A159" t="s">
        <v>357</v>
      </c>
      <c r="B159">
        <v>11088</v>
      </c>
    </row>
    <row r="160" spans="1:2" x14ac:dyDescent="0.45">
      <c r="A160" t="s">
        <v>358</v>
      </c>
      <c r="B160">
        <v>9529</v>
      </c>
    </row>
    <row r="161" spans="1:2" x14ac:dyDescent="0.45">
      <c r="A161" t="s">
        <v>359</v>
      </c>
      <c r="B161">
        <v>75355</v>
      </c>
    </row>
    <row r="162" spans="1:2" x14ac:dyDescent="0.45">
      <c r="A162" t="s">
        <v>367</v>
      </c>
      <c r="B162">
        <v>63513</v>
      </c>
    </row>
    <row r="163" spans="1:2" x14ac:dyDescent="0.45">
      <c r="A163" t="s">
        <v>368</v>
      </c>
      <c r="B163">
        <v>34769</v>
      </c>
    </row>
    <row r="164" spans="1:2" x14ac:dyDescent="0.45">
      <c r="A164" t="s">
        <v>369</v>
      </c>
      <c r="B164">
        <v>21351</v>
      </c>
    </row>
    <row r="165" spans="1:2" x14ac:dyDescent="0.45">
      <c r="A165" t="s">
        <v>370</v>
      </c>
      <c r="B165">
        <v>13188</v>
      </c>
    </row>
    <row r="166" spans="1:2" x14ac:dyDescent="0.45">
      <c r="A166" t="s">
        <v>372</v>
      </c>
      <c r="B166">
        <v>3589</v>
      </c>
    </row>
    <row r="167" spans="1:2" x14ac:dyDescent="0.45">
      <c r="A167" t="s">
        <v>373</v>
      </c>
      <c r="B167">
        <v>4301</v>
      </c>
    </row>
    <row r="168" spans="1:2" x14ac:dyDescent="0.45">
      <c r="A168" t="s">
        <v>374</v>
      </c>
      <c r="B168">
        <v>44739</v>
      </c>
    </row>
    <row r="169" spans="1:2" x14ac:dyDescent="0.45">
      <c r="A169" t="s">
        <v>376</v>
      </c>
      <c r="B169">
        <v>2446</v>
      </c>
    </row>
    <row r="170" spans="1:2" x14ac:dyDescent="0.45">
      <c r="A170" t="s">
        <v>378</v>
      </c>
      <c r="B170">
        <v>9866</v>
      </c>
    </row>
    <row r="171" spans="1:2" x14ac:dyDescent="0.45">
      <c r="A171" t="s">
        <v>379</v>
      </c>
      <c r="B171">
        <v>4001</v>
      </c>
    </row>
    <row r="172" spans="1:2" x14ac:dyDescent="0.45">
      <c r="A172" t="s">
        <v>380</v>
      </c>
      <c r="B172">
        <v>3382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C2-24A3-41F8-844D-7694DDC2A815}">
  <dimension ref="A1:K331"/>
  <sheetViews>
    <sheetView topLeftCell="B1" workbookViewId="0">
      <selection activeCell="K2" sqref="K2"/>
    </sheetView>
  </sheetViews>
  <sheetFormatPr defaultRowHeight="14.25" x14ac:dyDescent="0.45"/>
  <cols>
    <col min="1" max="1" width="15.9296875" customWidth="1"/>
    <col min="5" max="5" width="9.06640625" customWidth="1"/>
    <col min="8" max="8" width="9.46484375" style="7" customWidth="1"/>
  </cols>
  <sheetData>
    <row r="1" spans="1:11" x14ac:dyDescent="0.45">
      <c r="A1" s="1" t="s">
        <v>0</v>
      </c>
      <c r="B1" s="1" t="s">
        <v>383</v>
      </c>
      <c r="C1" s="1" t="s">
        <v>384</v>
      </c>
      <c r="D1" s="1" t="s">
        <v>397</v>
      </c>
      <c r="E1" s="1" t="s">
        <v>407</v>
      </c>
      <c r="F1" s="1"/>
      <c r="H1" s="1" t="s">
        <v>411</v>
      </c>
      <c r="I1" s="1" t="s">
        <v>410</v>
      </c>
      <c r="K1" s="1" t="s">
        <v>412</v>
      </c>
    </row>
    <row r="2" spans="1:11" x14ac:dyDescent="0.45">
      <c r="A2" s="1" t="s">
        <v>3</v>
      </c>
      <c r="B2">
        <v>1051</v>
      </c>
      <c r="C2">
        <v>872</v>
      </c>
      <c r="D2">
        <v>1018</v>
      </c>
      <c r="E2" s="11">
        <f>IFERROR(VLOOKUP(A2, iterations_gpu_1000[[Instance]:[cuPDLP]], 2, FALSE), "")</f>
        <v>1051</v>
      </c>
      <c r="H2" s="7">
        <f>IF(C2="","",($B2-C2)/$B2)</f>
        <v>0.17031398667935299</v>
      </c>
      <c r="I2" s="7">
        <f t="shared" ref="I2:I65" si="0">IF(E2="","",($B2-E2)/$B2)</f>
        <v>0</v>
      </c>
      <c r="K2" s="7">
        <f t="shared" ref="K2:K65" si="1">IF(D2="","",($B2-D2)/$B2)</f>
        <v>3.1398667935299718E-2</v>
      </c>
    </row>
    <row r="3" spans="1:11" x14ac:dyDescent="0.45">
      <c r="A3" s="1" t="s">
        <v>4</v>
      </c>
      <c r="B3">
        <v>89771</v>
      </c>
      <c r="C3">
        <v>85228</v>
      </c>
      <c r="D3">
        <v>90410</v>
      </c>
      <c r="E3" s="11">
        <f>IFERROR(VLOOKUP(A3, iterations_gpu_1000[[Instance]:[cuPDLP]], 2, FALSE), "")</f>
        <v>85407</v>
      </c>
      <c r="H3" s="7">
        <f t="shared" ref="H3:H66" si="2">IF(C3="","",($B3-C3)/$B3)</f>
        <v>5.0606543315770129E-2</v>
      </c>
      <c r="I3" s="7">
        <f t="shared" si="0"/>
        <v>4.861258090029074E-2</v>
      </c>
      <c r="K3" s="7">
        <f t="shared" si="1"/>
        <v>-7.1181116396163572E-3</v>
      </c>
    </row>
    <row r="4" spans="1:11" x14ac:dyDescent="0.45">
      <c r="A4" s="1" t="s">
        <v>5</v>
      </c>
      <c r="B4">
        <v>2048</v>
      </c>
      <c r="C4">
        <v>1476</v>
      </c>
      <c r="D4">
        <v>2365</v>
      </c>
      <c r="E4" s="11">
        <f>IFERROR(VLOOKUP(A4, iterations_gpu_1000[[Instance]:[cuPDLP]], 2, FALSE), "")</f>
        <v>2741</v>
      </c>
      <c r="H4" s="7">
        <f t="shared" si="2"/>
        <v>0.279296875</v>
      </c>
      <c r="I4" s="7">
        <f t="shared" si="0"/>
        <v>-0.33837890625</v>
      </c>
      <c r="K4" s="7">
        <f t="shared" si="1"/>
        <v>-0.15478515625</v>
      </c>
    </row>
    <row r="5" spans="1:11" x14ac:dyDescent="0.45">
      <c r="A5" s="1" t="s">
        <v>6</v>
      </c>
      <c r="B5">
        <v>1619</v>
      </c>
      <c r="C5">
        <v>1354</v>
      </c>
      <c r="D5">
        <v>1003</v>
      </c>
      <c r="E5" s="11">
        <f>IFERROR(VLOOKUP(A5, iterations_gpu_1000[[Instance]:[cuPDLP]], 2, FALSE), "")</f>
        <v>2084</v>
      </c>
      <c r="H5" s="7">
        <f t="shared" si="2"/>
        <v>0.16368128474366894</v>
      </c>
      <c r="I5" s="7">
        <f t="shared" si="0"/>
        <v>-0.28721432983323036</v>
      </c>
      <c r="K5" s="7">
        <f t="shared" si="1"/>
        <v>0.38048177887584927</v>
      </c>
    </row>
    <row r="6" spans="1:11" x14ac:dyDescent="0.45">
      <c r="A6" s="1" t="s">
        <v>7</v>
      </c>
      <c r="B6">
        <v>53661</v>
      </c>
      <c r="C6">
        <v>62476</v>
      </c>
      <c r="D6">
        <v>65276</v>
      </c>
      <c r="E6" s="11">
        <f>IFERROR(VLOOKUP(A6, iterations_gpu_1000[[Instance]:[cuPDLP]], 2, FALSE), "")</f>
        <v>79822</v>
      </c>
      <c r="H6" s="7">
        <f t="shared" si="2"/>
        <v>-0.16427200387618568</v>
      </c>
      <c r="I6" s="7">
        <f t="shared" si="0"/>
        <v>-0.48752352732897264</v>
      </c>
      <c r="K6" s="7">
        <f t="shared" si="1"/>
        <v>-0.21645142654814484</v>
      </c>
    </row>
    <row r="7" spans="1:11" x14ac:dyDescent="0.45">
      <c r="A7" s="1" t="s">
        <v>8</v>
      </c>
      <c r="B7">
        <v>14314</v>
      </c>
      <c r="C7">
        <v>5983</v>
      </c>
      <c r="D7">
        <v>4894</v>
      </c>
      <c r="E7" s="11">
        <f>IFERROR(VLOOKUP(A7, iterations_gpu_1000[[Instance]:[cuPDLP]], 2, FALSE), "")</f>
        <v>7667</v>
      </c>
      <c r="H7" s="7">
        <f t="shared" si="2"/>
        <v>0.58201760514181922</v>
      </c>
      <c r="I7" s="7">
        <f t="shared" si="0"/>
        <v>0.46437054631828978</v>
      </c>
      <c r="K7" s="7">
        <f t="shared" si="1"/>
        <v>0.65809696800335338</v>
      </c>
    </row>
    <row r="8" spans="1:11" x14ac:dyDescent="0.45">
      <c r="A8" s="1" t="s">
        <v>9</v>
      </c>
      <c r="B8">
        <v>663</v>
      </c>
      <c r="C8">
        <v>225</v>
      </c>
      <c r="D8">
        <v>297</v>
      </c>
      <c r="E8" s="11" t="str">
        <f>IFERROR(VLOOKUP(A8, iterations_gpu_1000[[Instance]:[cuPDLP]], 2, FALSE), "")</f>
        <v/>
      </c>
      <c r="H8" s="7">
        <f t="shared" si="2"/>
        <v>0.66063348416289591</v>
      </c>
      <c r="I8" s="7" t="str">
        <f t="shared" si="0"/>
        <v/>
      </c>
      <c r="K8" s="7">
        <f t="shared" si="1"/>
        <v>0.55203619909502266</v>
      </c>
    </row>
    <row r="9" spans="1:11" x14ac:dyDescent="0.45">
      <c r="A9" s="1" t="s">
        <v>10</v>
      </c>
      <c r="B9">
        <v>81267</v>
      </c>
      <c r="C9">
        <v>79436</v>
      </c>
      <c r="D9">
        <v>80671</v>
      </c>
      <c r="E9" s="11" t="str">
        <f>IFERROR(VLOOKUP(A9, iterations_gpu_1000[[Instance]:[cuPDLP]], 2, FALSE), "")</f>
        <v/>
      </c>
      <c r="H9" s="7">
        <f t="shared" si="2"/>
        <v>2.2530670505863389E-2</v>
      </c>
      <c r="I9" s="7" t="str">
        <f t="shared" si="0"/>
        <v/>
      </c>
      <c r="K9" s="7">
        <f t="shared" si="1"/>
        <v>7.3338501482766681E-3</v>
      </c>
    </row>
    <row r="10" spans="1:11" x14ac:dyDescent="0.45">
      <c r="A10" s="1" t="s">
        <v>11</v>
      </c>
      <c r="B10">
        <v>59582</v>
      </c>
      <c r="C10">
        <v>41856</v>
      </c>
      <c r="D10">
        <v>1512</v>
      </c>
      <c r="E10" s="11">
        <f>IFERROR(VLOOKUP(A10, iterations_gpu_1000[[Instance]:[cuPDLP]], 2, FALSE), "")</f>
        <v>18746</v>
      </c>
      <c r="H10" s="7">
        <f t="shared" si="2"/>
        <v>0.29750595817528785</v>
      </c>
      <c r="I10" s="7">
        <f t="shared" si="0"/>
        <v>0.68537477761740118</v>
      </c>
      <c r="K10" s="7">
        <f t="shared" si="1"/>
        <v>0.97462320835151561</v>
      </c>
    </row>
    <row r="11" spans="1:11" x14ac:dyDescent="0.45">
      <c r="A11" s="1" t="s">
        <v>13</v>
      </c>
      <c r="B11">
        <v>102219</v>
      </c>
      <c r="C11">
        <v>100586</v>
      </c>
      <c r="D11">
        <v>93434</v>
      </c>
      <c r="E11" s="11">
        <f>IFERROR(VLOOKUP(A11, iterations_gpu_1000[[Instance]:[cuPDLP]], 2, FALSE), "")</f>
        <v>71501</v>
      </c>
      <c r="H11" s="7">
        <f t="shared" si="2"/>
        <v>1.5975503575656188E-2</v>
      </c>
      <c r="I11" s="7">
        <f t="shared" si="0"/>
        <v>0.30051164656277207</v>
      </c>
      <c r="K11" s="7">
        <f t="shared" si="1"/>
        <v>8.5942926461812383E-2</v>
      </c>
    </row>
    <row r="12" spans="1:11" x14ac:dyDescent="0.45">
      <c r="A12" s="1" t="s">
        <v>14</v>
      </c>
      <c r="B12">
        <v>115449</v>
      </c>
      <c r="C12">
        <v>113429</v>
      </c>
      <c r="D12">
        <v>110786</v>
      </c>
      <c r="E12" s="11">
        <f>IFERROR(VLOOKUP(A12, iterations_gpu_1000[[Instance]:[cuPDLP]], 2, FALSE), "")</f>
        <v>115590</v>
      </c>
      <c r="H12" s="7">
        <f t="shared" si="2"/>
        <v>1.7496903394572494E-2</v>
      </c>
      <c r="I12" s="7">
        <f t="shared" si="0"/>
        <v>-1.2213185042746148E-3</v>
      </c>
      <c r="K12" s="7">
        <f t="shared" si="1"/>
        <v>4.0390128974698784E-2</v>
      </c>
    </row>
    <row r="13" spans="1:11" x14ac:dyDescent="0.45">
      <c r="A13" s="1" t="s">
        <v>15</v>
      </c>
      <c r="B13">
        <v>33518</v>
      </c>
      <c r="C13">
        <v>35917</v>
      </c>
      <c r="D13">
        <v>33870</v>
      </c>
      <c r="E13" s="11" t="str">
        <f>IFERROR(VLOOKUP(A13, iterations_gpu_1000[[Instance]:[cuPDLP]], 2, FALSE), "")</f>
        <v/>
      </c>
      <c r="H13" s="7">
        <f t="shared" si="2"/>
        <v>-7.1573482904707914E-2</v>
      </c>
      <c r="I13" s="7" t="str">
        <f t="shared" si="0"/>
        <v/>
      </c>
      <c r="K13" s="7">
        <f t="shared" si="1"/>
        <v>-1.0501819917656184E-2</v>
      </c>
    </row>
    <row r="14" spans="1:11" x14ac:dyDescent="0.45">
      <c r="A14" s="1" t="s">
        <v>16</v>
      </c>
      <c r="B14">
        <v>97844</v>
      </c>
      <c r="C14">
        <v>107012</v>
      </c>
      <c r="D14">
        <v>97706</v>
      </c>
      <c r="E14" s="11">
        <f>IFERROR(VLOOKUP(A14, iterations_gpu_1000[[Instance]:[cuPDLP]], 2, FALSE), "")</f>
        <v>91774</v>
      </c>
      <c r="H14" s="7">
        <f t="shared" si="2"/>
        <v>-9.3700175790033119E-2</v>
      </c>
      <c r="I14" s="7">
        <f t="shared" si="0"/>
        <v>6.2037529127999674E-2</v>
      </c>
      <c r="K14" s="7">
        <f t="shared" si="1"/>
        <v>1.4104084052164671E-3</v>
      </c>
    </row>
    <row r="15" spans="1:11" x14ac:dyDescent="0.45">
      <c r="A15" s="1" t="s">
        <v>17</v>
      </c>
      <c r="B15">
        <v>25452</v>
      </c>
      <c r="C15">
        <v>22901</v>
      </c>
      <c r="D15">
        <v>26121</v>
      </c>
      <c r="E15" s="11">
        <f>IFERROR(VLOOKUP(A15, iterations_gpu_1000[[Instance]:[cuPDLP]], 2, FALSE), "")</f>
        <v>18341</v>
      </c>
      <c r="H15" s="7">
        <f t="shared" si="2"/>
        <v>0.10022787993085022</v>
      </c>
      <c r="I15" s="7">
        <f t="shared" si="0"/>
        <v>0.2793886531510294</v>
      </c>
      <c r="K15" s="7">
        <f t="shared" si="1"/>
        <v>-2.6284771334276286E-2</v>
      </c>
    </row>
    <row r="16" spans="1:11" x14ac:dyDescent="0.45">
      <c r="A16" s="1" t="s">
        <v>18</v>
      </c>
      <c r="B16">
        <v>17633</v>
      </c>
      <c r="C16">
        <v>18211</v>
      </c>
      <c r="D16">
        <v>22894</v>
      </c>
      <c r="E16" s="11">
        <f>IFERROR(VLOOKUP(A16, iterations_gpu_1000[[Instance]:[cuPDLP]], 2, FALSE), "")</f>
        <v>23661</v>
      </c>
      <c r="H16" s="7">
        <f t="shared" si="2"/>
        <v>-3.2779447626609198E-2</v>
      </c>
      <c r="I16" s="7">
        <f t="shared" si="0"/>
        <v>-0.34185901434809729</v>
      </c>
      <c r="K16" s="7">
        <f t="shared" si="1"/>
        <v>-0.29836102761866956</v>
      </c>
    </row>
    <row r="17" spans="1:11" x14ac:dyDescent="0.45">
      <c r="A17" s="1" t="s">
        <v>19</v>
      </c>
      <c r="B17">
        <v>13120</v>
      </c>
      <c r="C17">
        <v>20950</v>
      </c>
      <c r="D17">
        <v>16408</v>
      </c>
      <c r="E17" s="11" t="str">
        <f>IFERROR(VLOOKUP(A17, iterations_gpu_1000[[Instance]:[cuPDLP]], 2, FALSE), "")</f>
        <v/>
      </c>
      <c r="H17" s="7">
        <f t="shared" si="2"/>
        <v>-0.59679878048780488</v>
      </c>
      <c r="I17" s="7" t="str">
        <f t="shared" si="0"/>
        <v/>
      </c>
      <c r="K17" s="7">
        <f t="shared" si="1"/>
        <v>-0.25060975609756098</v>
      </c>
    </row>
    <row r="18" spans="1:11" x14ac:dyDescent="0.45">
      <c r="A18" s="1" t="s">
        <v>20</v>
      </c>
      <c r="B18">
        <v>10779</v>
      </c>
      <c r="C18">
        <v>11150</v>
      </c>
      <c r="D18">
        <v>8718</v>
      </c>
      <c r="E18" s="11" t="str">
        <f>IFERROR(VLOOKUP(A18, iterations_gpu_1000[[Instance]:[cuPDLP]], 2, FALSE), "")</f>
        <v/>
      </c>
      <c r="H18" s="7">
        <f t="shared" si="2"/>
        <v>-3.44187772520642E-2</v>
      </c>
      <c r="I18" s="7" t="str">
        <f t="shared" si="0"/>
        <v/>
      </c>
      <c r="K18" s="7">
        <f t="shared" si="1"/>
        <v>0.19120512106874479</v>
      </c>
    </row>
    <row r="19" spans="1:11" x14ac:dyDescent="0.45">
      <c r="A19" s="1" t="s">
        <v>21</v>
      </c>
      <c r="B19">
        <v>12481</v>
      </c>
      <c r="C19">
        <v>6372</v>
      </c>
      <c r="D19">
        <v>7820</v>
      </c>
      <c r="E19" s="11" t="str">
        <f>IFERROR(VLOOKUP(A19, iterations_gpu_1000[[Instance]:[cuPDLP]], 2, FALSE), "")</f>
        <v/>
      </c>
      <c r="H19" s="7">
        <f t="shared" si="2"/>
        <v>0.48946398525759155</v>
      </c>
      <c r="I19" s="7" t="str">
        <f t="shared" si="0"/>
        <v/>
      </c>
      <c r="K19" s="7">
        <f t="shared" si="1"/>
        <v>0.37344764041342843</v>
      </c>
    </row>
    <row r="20" spans="1:11" x14ac:dyDescent="0.45">
      <c r="A20" s="1" t="s">
        <v>22</v>
      </c>
      <c r="B20">
        <v>8402</v>
      </c>
      <c r="C20">
        <v>10017</v>
      </c>
      <c r="D20">
        <v>8330</v>
      </c>
      <c r="E20" s="11">
        <f>IFERROR(VLOOKUP(A20, iterations_gpu_1000[[Instance]:[cuPDLP]], 2, FALSE), "")</f>
        <v>7428</v>
      </c>
      <c r="H20" s="7">
        <f t="shared" si="2"/>
        <v>-0.19221613901452037</v>
      </c>
      <c r="I20" s="7">
        <f t="shared" si="0"/>
        <v>0.11592477981432991</v>
      </c>
      <c r="K20" s="7">
        <f t="shared" si="1"/>
        <v>8.5693882408950251E-3</v>
      </c>
    </row>
    <row r="21" spans="1:11" x14ac:dyDescent="0.45">
      <c r="A21" s="1" t="s">
        <v>24</v>
      </c>
      <c r="B21">
        <v>37</v>
      </c>
      <c r="C21">
        <v>38</v>
      </c>
      <c r="D21">
        <v>42</v>
      </c>
      <c r="E21" s="11">
        <f>IFERROR(VLOOKUP(A21, iterations_gpu_1000[[Instance]:[cuPDLP]], 2, FALSE), "")</f>
        <v>37</v>
      </c>
      <c r="H21" s="7">
        <f t="shared" si="2"/>
        <v>-2.7027027027027029E-2</v>
      </c>
      <c r="I21" s="7">
        <f t="shared" si="0"/>
        <v>0</v>
      </c>
      <c r="K21" s="7">
        <f t="shared" si="1"/>
        <v>-0.13513513513513514</v>
      </c>
    </row>
    <row r="22" spans="1:11" x14ac:dyDescent="0.45">
      <c r="A22" s="1" t="s">
        <v>25</v>
      </c>
      <c r="B22">
        <v>170</v>
      </c>
      <c r="C22">
        <v>151</v>
      </c>
      <c r="D22">
        <v>174</v>
      </c>
      <c r="E22" s="11">
        <f>IFERROR(VLOOKUP(A22, iterations_gpu_1000[[Instance]:[cuPDLP]], 2, FALSE), "")</f>
        <v>170</v>
      </c>
      <c r="H22" s="7">
        <f t="shared" si="2"/>
        <v>0.11176470588235295</v>
      </c>
      <c r="I22" s="7">
        <f t="shared" si="0"/>
        <v>0</v>
      </c>
      <c r="K22" s="7">
        <f t="shared" si="1"/>
        <v>-2.3529411764705882E-2</v>
      </c>
    </row>
    <row r="23" spans="1:11" x14ac:dyDescent="0.45">
      <c r="A23" s="1" t="s">
        <v>26</v>
      </c>
      <c r="B23">
        <v>161</v>
      </c>
      <c r="C23">
        <v>181</v>
      </c>
      <c r="D23">
        <v>175</v>
      </c>
      <c r="E23" s="11">
        <f>IFERROR(VLOOKUP(A23, iterations_gpu_1000[[Instance]:[cuPDLP]], 2, FALSE), "")</f>
        <v>161</v>
      </c>
      <c r="H23" s="7">
        <f t="shared" si="2"/>
        <v>-0.12422360248447205</v>
      </c>
      <c r="I23" s="7">
        <f t="shared" si="0"/>
        <v>0</v>
      </c>
      <c r="K23" s="7">
        <f t="shared" si="1"/>
        <v>-8.6956521739130432E-2</v>
      </c>
    </row>
    <row r="24" spans="1:11" x14ac:dyDescent="0.45">
      <c r="A24" s="1" t="s">
        <v>27</v>
      </c>
      <c r="B24">
        <v>101564</v>
      </c>
      <c r="C24">
        <v>101952</v>
      </c>
      <c r="D24">
        <v>102509</v>
      </c>
      <c r="E24" s="11">
        <f>IFERROR(VLOOKUP(A24, iterations_gpu_1000[[Instance]:[cuPDLP]], 2, FALSE), "")</f>
        <v>102897</v>
      </c>
      <c r="H24" s="7">
        <f t="shared" si="2"/>
        <v>-3.8202512701350872E-3</v>
      </c>
      <c r="I24" s="7">
        <f t="shared" si="0"/>
        <v>-1.3124729234768226E-2</v>
      </c>
      <c r="K24" s="7">
        <f t="shared" si="1"/>
        <v>-9.3044779646331375E-3</v>
      </c>
    </row>
    <row r="25" spans="1:11" x14ac:dyDescent="0.45">
      <c r="A25" s="1" t="s">
        <v>28</v>
      </c>
      <c r="B25">
        <v>352</v>
      </c>
      <c r="C25">
        <v>382</v>
      </c>
      <c r="D25">
        <v>477</v>
      </c>
      <c r="E25" s="11">
        <f>IFERROR(VLOOKUP(A25, iterations_gpu_1000[[Instance]:[cuPDLP]], 2, FALSE), "")</f>
        <v>352</v>
      </c>
      <c r="H25" s="7">
        <f t="shared" si="2"/>
        <v>-8.5227272727272721E-2</v>
      </c>
      <c r="I25" s="7">
        <f t="shared" si="0"/>
        <v>0</v>
      </c>
      <c r="K25" s="7">
        <f t="shared" si="1"/>
        <v>-0.35511363636363635</v>
      </c>
    </row>
    <row r="26" spans="1:11" x14ac:dyDescent="0.45">
      <c r="A26" s="1" t="s">
        <v>29</v>
      </c>
      <c r="B26">
        <v>49449</v>
      </c>
      <c r="C26">
        <v>25809</v>
      </c>
      <c r="D26">
        <v>64083</v>
      </c>
      <c r="E26" s="11">
        <f>IFERROR(VLOOKUP(A26, iterations_gpu_1000[[Instance]:[cuPDLP]], 2, FALSE), "")</f>
        <v>40267</v>
      </c>
      <c r="H26" s="7">
        <f t="shared" si="2"/>
        <v>0.47806831280713463</v>
      </c>
      <c r="I26" s="7">
        <f t="shared" si="0"/>
        <v>0.18568626261400634</v>
      </c>
      <c r="K26" s="7">
        <f t="shared" si="1"/>
        <v>-0.29594127282654858</v>
      </c>
    </row>
    <row r="27" spans="1:11" x14ac:dyDescent="0.45">
      <c r="A27" s="1" t="s">
        <v>30</v>
      </c>
      <c r="B27">
        <v>28585</v>
      </c>
      <c r="C27">
        <v>24216</v>
      </c>
      <c r="D27">
        <v>73585</v>
      </c>
      <c r="E27" s="11">
        <f>IFERROR(VLOOKUP(A27, iterations_gpu_1000[[Instance]:[cuPDLP]], 2, FALSE), "")</f>
        <v>52070</v>
      </c>
      <c r="H27" s="7">
        <f t="shared" si="2"/>
        <v>0.15284239986006648</v>
      </c>
      <c r="I27" s="7">
        <f t="shared" si="0"/>
        <v>-0.82158474724505859</v>
      </c>
      <c r="K27" s="7">
        <f t="shared" si="1"/>
        <v>-1.5742522301906594</v>
      </c>
    </row>
    <row r="28" spans="1:11" x14ac:dyDescent="0.45">
      <c r="A28" s="1" t="s">
        <v>31</v>
      </c>
      <c r="B28">
        <v>13702</v>
      </c>
      <c r="C28">
        <v>18926</v>
      </c>
      <c r="D28">
        <v>13460</v>
      </c>
      <c r="E28" s="11" t="str">
        <f>IFERROR(VLOOKUP(A28, iterations_gpu_1000[[Instance]:[cuPDLP]], 2, FALSE), "")</f>
        <v/>
      </c>
      <c r="H28" s="7">
        <f t="shared" si="2"/>
        <v>-0.38125821048022185</v>
      </c>
      <c r="I28" s="7" t="str">
        <f t="shared" si="0"/>
        <v/>
      </c>
      <c r="K28" s="7">
        <f t="shared" si="1"/>
        <v>1.7661655232812729E-2</v>
      </c>
    </row>
    <row r="29" spans="1:11" x14ac:dyDescent="0.45">
      <c r="A29" s="1" t="s">
        <v>33</v>
      </c>
      <c r="B29">
        <v>79899</v>
      </c>
      <c r="C29">
        <v>65110</v>
      </c>
      <c r="D29">
        <v>78899</v>
      </c>
      <c r="E29" s="11">
        <f>IFERROR(VLOOKUP(A29, iterations_gpu_1000[[Instance]:[cuPDLP]], 2, FALSE), "")</f>
        <v>81810</v>
      </c>
      <c r="H29" s="7">
        <f t="shared" si="2"/>
        <v>0.18509618393221441</v>
      </c>
      <c r="I29" s="7">
        <f t="shared" si="0"/>
        <v>-2.3917696091315284E-2</v>
      </c>
      <c r="K29" s="7">
        <f t="shared" si="1"/>
        <v>1.2515801199013755E-2</v>
      </c>
    </row>
    <row r="30" spans="1:11" x14ac:dyDescent="0.45">
      <c r="A30" s="1" t="s">
        <v>34</v>
      </c>
      <c r="B30">
        <v>1356</v>
      </c>
      <c r="C30">
        <v>958</v>
      </c>
      <c r="D30">
        <v>956</v>
      </c>
      <c r="E30" s="11">
        <f>IFERROR(VLOOKUP(A30, iterations_gpu_1000[[Instance]:[cuPDLP]], 2, FALSE), "")</f>
        <v>5131</v>
      </c>
      <c r="H30" s="7">
        <f t="shared" si="2"/>
        <v>0.29351032448377579</v>
      </c>
      <c r="I30" s="7">
        <f t="shared" si="0"/>
        <v>-2.7839233038348081</v>
      </c>
      <c r="K30" s="7">
        <f t="shared" si="1"/>
        <v>0.29498525073746312</v>
      </c>
    </row>
    <row r="31" spans="1:11" x14ac:dyDescent="0.45">
      <c r="A31" s="1" t="s">
        <v>35</v>
      </c>
      <c r="B31">
        <v>81928</v>
      </c>
      <c r="C31">
        <v>82001</v>
      </c>
      <c r="D31">
        <v>81886</v>
      </c>
      <c r="E31" s="11" t="str">
        <f>IFERROR(VLOOKUP(A31, iterations_gpu_1000[[Instance]:[cuPDLP]], 2, FALSE), "")</f>
        <v/>
      </c>
      <c r="H31" s="7">
        <f t="shared" si="2"/>
        <v>-8.9102626696611659E-4</v>
      </c>
      <c r="I31" s="7" t="str">
        <f t="shared" si="0"/>
        <v/>
      </c>
      <c r="K31" s="7">
        <f t="shared" si="1"/>
        <v>5.1264524948735476E-4</v>
      </c>
    </row>
    <row r="32" spans="1:11" x14ac:dyDescent="0.45">
      <c r="A32" s="1" t="s">
        <v>36</v>
      </c>
      <c r="B32">
        <v>2232</v>
      </c>
      <c r="C32">
        <v>1310</v>
      </c>
      <c r="D32">
        <v>1113</v>
      </c>
      <c r="E32" s="11">
        <f>IFERROR(VLOOKUP(A32, iterations_gpu_1000[[Instance]:[cuPDLP]], 2, FALSE), "")</f>
        <v>1086</v>
      </c>
      <c r="H32" s="7">
        <f t="shared" si="2"/>
        <v>0.41308243727598565</v>
      </c>
      <c r="I32" s="7">
        <f t="shared" si="0"/>
        <v>0.51344086021505375</v>
      </c>
      <c r="K32" s="7">
        <f t="shared" si="1"/>
        <v>0.50134408602150538</v>
      </c>
    </row>
    <row r="33" spans="1:11" x14ac:dyDescent="0.45">
      <c r="A33" s="1" t="s">
        <v>37</v>
      </c>
      <c r="B33">
        <v>10924</v>
      </c>
      <c r="C33">
        <v>10693</v>
      </c>
      <c r="D33">
        <v>11721</v>
      </c>
      <c r="E33" s="11">
        <f>IFERROR(VLOOKUP(A33, iterations_gpu_1000[[Instance]:[cuPDLP]], 2, FALSE), "")</f>
        <v>11461</v>
      </c>
      <c r="H33" s="7">
        <f t="shared" si="2"/>
        <v>2.1146100329549614E-2</v>
      </c>
      <c r="I33" s="7">
        <f t="shared" si="0"/>
        <v>-4.9157817649212746E-2</v>
      </c>
      <c r="K33" s="7">
        <f t="shared" si="1"/>
        <v>-7.295862321493958E-2</v>
      </c>
    </row>
    <row r="34" spans="1:11" x14ac:dyDescent="0.45">
      <c r="A34" s="1" t="s">
        <v>38</v>
      </c>
      <c r="B34">
        <v>28742</v>
      </c>
      <c r="C34">
        <v>17214</v>
      </c>
      <c r="D34" t="s">
        <v>406</v>
      </c>
      <c r="E34" s="11">
        <f>IFERROR(VLOOKUP(A34, iterations_gpu_1000[[Instance]:[cuPDLP]], 2, FALSE), "")</f>
        <v>28218</v>
      </c>
      <c r="H34" s="7">
        <f t="shared" si="2"/>
        <v>0.40108551944889015</v>
      </c>
      <c r="I34" s="7">
        <f t="shared" si="0"/>
        <v>1.8231159974949552E-2</v>
      </c>
      <c r="K34" s="7" t="str">
        <f t="shared" si="1"/>
        <v/>
      </c>
    </row>
    <row r="35" spans="1:11" x14ac:dyDescent="0.45">
      <c r="A35" s="1" t="s">
        <v>39</v>
      </c>
      <c r="B35">
        <v>51297</v>
      </c>
      <c r="C35">
        <v>36818</v>
      </c>
      <c r="D35">
        <v>52428</v>
      </c>
      <c r="E35" s="11">
        <f>IFERROR(VLOOKUP(A35, iterations_gpu_1000[[Instance]:[cuPDLP]], 2, FALSE), "")</f>
        <v>52808</v>
      </c>
      <c r="H35" s="7">
        <f t="shared" si="2"/>
        <v>0.28225822172836618</v>
      </c>
      <c r="I35" s="7">
        <f t="shared" si="0"/>
        <v>-2.9455913601185255E-2</v>
      </c>
      <c r="K35" s="7">
        <f t="shared" si="1"/>
        <v>-2.2048072986724371E-2</v>
      </c>
    </row>
    <row r="36" spans="1:11" x14ac:dyDescent="0.45">
      <c r="A36" s="1" t="s">
        <v>40</v>
      </c>
      <c r="B36">
        <v>193561</v>
      </c>
      <c r="C36">
        <v>147451</v>
      </c>
      <c r="D36">
        <v>186923</v>
      </c>
      <c r="E36" s="11">
        <f>IFERROR(VLOOKUP(A36, iterations_gpu_1000[[Instance]:[cuPDLP]], 2, FALSE), "")</f>
        <v>36973</v>
      </c>
      <c r="H36" s="7">
        <f t="shared" si="2"/>
        <v>0.23821947603081201</v>
      </c>
      <c r="I36" s="7">
        <f t="shared" si="0"/>
        <v>0.80898528112584667</v>
      </c>
      <c r="K36" s="7">
        <f t="shared" si="1"/>
        <v>3.429409850124767E-2</v>
      </c>
    </row>
    <row r="37" spans="1:11" x14ac:dyDescent="0.45">
      <c r="A37" s="1" t="s">
        <v>41</v>
      </c>
      <c r="B37">
        <v>213</v>
      </c>
      <c r="C37">
        <v>177</v>
      </c>
      <c r="D37">
        <v>172</v>
      </c>
      <c r="E37" s="11" t="str">
        <f>IFERROR(VLOOKUP(A37, iterations_gpu_1000[[Instance]:[cuPDLP]], 2, FALSE), "")</f>
        <v/>
      </c>
      <c r="H37" s="7">
        <f t="shared" si="2"/>
        <v>0.16901408450704225</v>
      </c>
      <c r="I37" s="7" t="str">
        <f t="shared" si="0"/>
        <v/>
      </c>
      <c r="K37" s="7">
        <f t="shared" si="1"/>
        <v>0.19248826291079812</v>
      </c>
    </row>
    <row r="38" spans="1:11" x14ac:dyDescent="0.45">
      <c r="A38" s="1" t="s">
        <v>42</v>
      </c>
      <c r="B38">
        <v>415</v>
      </c>
      <c r="C38">
        <v>292</v>
      </c>
      <c r="D38">
        <v>278</v>
      </c>
      <c r="E38" s="11">
        <f>IFERROR(VLOOKUP(A38, iterations_gpu_1000[[Instance]:[cuPDLP]], 2, FALSE), "")</f>
        <v>415</v>
      </c>
      <c r="H38" s="7">
        <f t="shared" si="2"/>
        <v>0.29638554216867469</v>
      </c>
      <c r="I38" s="7">
        <f t="shared" si="0"/>
        <v>0</v>
      </c>
      <c r="K38" s="7">
        <f t="shared" si="1"/>
        <v>0.33012048192771082</v>
      </c>
    </row>
    <row r="39" spans="1:11" x14ac:dyDescent="0.45">
      <c r="A39" s="1" t="s">
        <v>43</v>
      </c>
      <c r="B39">
        <v>155</v>
      </c>
      <c r="C39">
        <v>175</v>
      </c>
      <c r="D39">
        <v>149</v>
      </c>
      <c r="E39" s="11">
        <f>IFERROR(VLOOKUP(A39, iterations_gpu_1000[[Instance]:[cuPDLP]], 2, FALSE), "")</f>
        <v>155</v>
      </c>
      <c r="H39" s="7">
        <f t="shared" si="2"/>
        <v>-0.12903225806451613</v>
      </c>
      <c r="I39" s="7">
        <f t="shared" si="0"/>
        <v>0</v>
      </c>
      <c r="K39" s="7">
        <f t="shared" si="1"/>
        <v>3.870967741935484E-2</v>
      </c>
    </row>
    <row r="40" spans="1:11" x14ac:dyDescent="0.45">
      <c r="A40" s="1" t="s">
        <v>44</v>
      </c>
      <c r="B40">
        <v>225</v>
      </c>
      <c r="C40">
        <v>203</v>
      </c>
      <c r="D40">
        <v>203</v>
      </c>
      <c r="E40" s="11">
        <f>IFERROR(VLOOKUP(A40, iterations_gpu_1000[[Instance]:[cuPDLP]], 2, FALSE), "")</f>
        <v>225</v>
      </c>
      <c r="H40" s="7">
        <f t="shared" si="2"/>
        <v>9.7777777777777783E-2</v>
      </c>
      <c r="I40" s="7">
        <f t="shared" si="0"/>
        <v>0</v>
      </c>
      <c r="K40" s="7">
        <f t="shared" si="1"/>
        <v>9.7777777777777783E-2</v>
      </c>
    </row>
    <row r="41" spans="1:11" x14ac:dyDescent="0.45">
      <c r="A41" s="1" t="s">
        <v>46</v>
      </c>
      <c r="B41">
        <v>8014</v>
      </c>
      <c r="C41">
        <v>8038</v>
      </c>
      <c r="D41">
        <v>8033</v>
      </c>
      <c r="E41" s="11">
        <f>IFERROR(VLOOKUP(A41, iterations_gpu_1000[[Instance]:[cuPDLP]], 2, FALSE), "")</f>
        <v>7821</v>
      </c>
      <c r="H41" s="7">
        <f t="shared" si="2"/>
        <v>-2.9947591714499623E-3</v>
      </c>
      <c r="I41" s="7">
        <f t="shared" si="0"/>
        <v>2.408285500374345E-2</v>
      </c>
      <c r="K41" s="7">
        <f t="shared" si="1"/>
        <v>-2.3708510107312204E-3</v>
      </c>
    </row>
    <row r="42" spans="1:11" x14ac:dyDescent="0.45">
      <c r="A42" s="1" t="s">
        <v>47</v>
      </c>
      <c r="B42">
        <v>9860</v>
      </c>
      <c r="C42">
        <v>9441</v>
      </c>
      <c r="D42">
        <v>10978</v>
      </c>
      <c r="E42" s="11" t="str">
        <f>IFERROR(VLOOKUP(A42, iterations_gpu_1000[[Instance]:[cuPDLP]], 2, FALSE), "")</f>
        <v/>
      </c>
      <c r="H42" s="7">
        <f t="shared" si="2"/>
        <v>4.2494929006085196E-2</v>
      </c>
      <c r="I42" s="7" t="str">
        <f t="shared" si="0"/>
        <v/>
      </c>
      <c r="K42" s="7">
        <f t="shared" si="1"/>
        <v>-0.11338742393509128</v>
      </c>
    </row>
    <row r="43" spans="1:11" x14ac:dyDescent="0.45">
      <c r="A43" s="1" t="s">
        <v>48</v>
      </c>
      <c r="B43">
        <v>422</v>
      </c>
      <c r="C43">
        <v>338</v>
      </c>
      <c r="D43">
        <v>326</v>
      </c>
      <c r="E43" s="11">
        <f>IFERROR(VLOOKUP(A43, iterations_gpu_1000[[Instance]:[cuPDLP]], 2, FALSE), "")</f>
        <v>422</v>
      </c>
      <c r="H43" s="7">
        <f t="shared" si="2"/>
        <v>0.1990521327014218</v>
      </c>
      <c r="I43" s="7">
        <f t="shared" si="0"/>
        <v>0</v>
      </c>
      <c r="K43" s="7">
        <f t="shared" si="1"/>
        <v>0.22748815165876776</v>
      </c>
    </row>
    <row r="44" spans="1:11" x14ac:dyDescent="0.45">
      <c r="A44" s="1" t="s">
        <v>49</v>
      </c>
      <c r="B44">
        <v>23838</v>
      </c>
      <c r="C44">
        <v>22179</v>
      </c>
      <c r="D44">
        <v>22579</v>
      </c>
      <c r="E44" s="11">
        <f>IFERROR(VLOOKUP(A44, iterations_gpu_1000[[Instance]:[cuPDLP]], 2, FALSE), "")</f>
        <v>26718</v>
      </c>
      <c r="H44" s="7">
        <f t="shared" si="2"/>
        <v>6.9594764661464886E-2</v>
      </c>
      <c r="I44" s="7">
        <f t="shared" si="0"/>
        <v>-0.12081550465643091</v>
      </c>
      <c r="K44" s="7">
        <f t="shared" si="1"/>
        <v>5.2814833459182815E-2</v>
      </c>
    </row>
    <row r="45" spans="1:11" x14ac:dyDescent="0.45">
      <c r="A45" s="1" t="s">
        <v>50</v>
      </c>
      <c r="B45">
        <v>336</v>
      </c>
      <c r="C45">
        <v>251</v>
      </c>
      <c r="D45">
        <v>243</v>
      </c>
      <c r="E45" s="11" t="str">
        <f>IFERROR(VLOOKUP(A45, iterations_gpu_1000[[Instance]:[cuPDLP]], 2, FALSE), "")</f>
        <v/>
      </c>
      <c r="H45" s="7">
        <f t="shared" si="2"/>
        <v>0.25297619047619047</v>
      </c>
      <c r="I45" s="7" t="str">
        <f t="shared" si="0"/>
        <v/>
      </c>
      <c r="K45" s="7">
        <f t="shared" si="1"/>
        <v>0.2767857142857143</v>
      </c>
    </row>
    <row r="46" spans="1:11" x14ac:dyDescent="0.45">
      <c r="A46" s="1" t="s">
        <v>51</v>
      </c>
      <c r="B46">
        <v>57298</v>
      </c>
      <c r="C46">
        <v>33023</v>
      </c>
      <c r="D46">
        <v>46245</v>
      </c>
      <c r="E46" s="11">
        <f>IFERROR(VLOOKUP(A46, iterations_gpu_1000[[Instance]:[cuPDLP]], 2, FALSE), "")</f>
        <v>56828</v>
      </c>
      <c r="H46" s="7">
        <f t="shared" si="2"/>
        <v>0.42366225697232013</v>
      </c>
      <c r="I46" s="7">
        <f t="shared" si="0"/>
        <v>8.2027295891654167E-3</v>
      </c>
      <c r="K46" s="7">
        <f t="shared" si="1"/>
        <v>0.19290376627456457</v>
      </c>
    </row>
    <row r="47" spans="1:11" x14ac:dyDescent="0.45">
      <c r="A47" s="1" t="s">
        <v>55</v>
      </c>
      <c r="B47">
        <v>116660</v>
      </c>
      <c r="C47">
        <v>91410</v>
      </c>
      <c r="D47">
        <v>96370</v>
      </c>
      <c r="E47" s="11">
        <f>IFERROR(VLOOKUP(A47, iterations_gpu_1000[[Instance]:[cuPDLP]], 2, FALSE), "")</f>
        <v>118347</v>
      </c>
      <c r="H47" s="7">
        <f t="shared" si="2"/>
        <v>0.21644093948225612</v>
      </c>
      <c r="I47" s="7">
        <f t="shared" si="0"/>
        <v>-1.4460826332933311E-2</v>
      </c>
      <c r="K47" s="7">
        <f t="shared" si="1"/>
        <v>0.17392422424138523</v>
      </c>
    </row>
    <row r="48" spans="1:11" x14ac:dyDescent="0.45">
      <c r="A48" s="1" t="s">
        <v>56</v>
      </c>
      <c r="B48">
        <v>112980</v>
      </c>
      <c r="C48">
        <v>88284</v>
      </c>
      <c r="D48">
        <v>89814</v>
      </c>
      <c r="E48" s="11">
        <f>IFERROR(VLOOKUP(A48, iterations_gpu_1000[[Instance]:[cuPDLP]], 2, FALSE), "")</f>
        <v>1242</v>
      </c>
      <c r="H48" s="7">
        <f t="shared" si="2"/>
        <v>0.21858736059479553</v>
      </c>
      <c r="I48" s="7">
        <f t="shared" si="0"/>
        <v>0.98900690387679235</v>
      </c>
      <c r="K48" s="7">
        <f t="shared" si="1"/>
        <v>0.20504514073287308</v>
      </c>
    </row>
    <row r="49" spans="1:11" x14ac:dyDescent="0.45">
      <c r="A49" s="1" t="s">
        <v>57</v>
      </c>
      <c r="B49">
        <v>63707</v>
      </c>
      <c r="C49">
        <v>10879</v>
      </c>
      <c r="D49">
        <v>12526</v>
      </c>
      <c r="E49" s="11">
        <f>IFERROR(VLOOKUP(A49, iterations_gpu_1000[[Instance]:[cuPDLP]], 2, FALSE), "")</f>
        <v>14331</v>
      </c>
      <c r="H49" s="7">
        <f t="shared" si="2"/>
        <v>0.82923383615615243</v>
      </c>
      <c r="I49" s="7">
        <f t="shared" si="0"/>
        <v>0.77504826785125658</v>
      </c>
      <c r="K49" s="7">
        <f t="shared" si="1"/>
        <v>0.80338110411728691</v>
      </c>
    </row>
    <row r="50" spans="1:11" x14ac:dyDescent="0.45">
      <c r="A50" s="1" t="s">
        <v>58</v>
      </c>
      <c r="B50">
        <v>121</v>
      </c>
      <c r="C50">
        <v>157</v>
      </c>
      <c r="D50">
        <v>112</v>
      </c>
      <c r="E50" s="11">
        <f>IFERROR(VLOOKUP(A50, iterations_gpu_1000[[Instance]:[cuPDLP]], 2, FALSE), "")</f>
        <v>121</v>
      </c>
      <c r="H50" s="7">
        <f t="shared" si="2"/>
        <v>-0.2975206611570248</v>
      </c>
      <c r="I50" s="7">
        <f t="shared" si="0"/>
        <v>0</v>
      </c>
      <c r="K50" s="7">
        <f t="shared" si="1"/>
        <v>7.43801652892562E-2</v>
      </c>
    </row>
    <row r="51" spans="1:11" x14ac:dyDescent="0.45">
      <c r="A51" s="1" t="s">
        <v>59</v>
      </c>
      <c r="B51">
        <v>191</v>
      </c>
      <c r="C51">
        <v>203</v>
      </c>
      <c r="D51">
        <v>114</v>
      </c>
      <c r="E51" s="11" t="str">
        <f>IFERROR(VLOOKUP(A51, iterations_gpu_1000[[Instance]:[cuPDLP]], 2, FALSE), "")</f>
        <v/>
      </c>
      <c r="H51" s="7">
        <f t="shared" si="2"/>
        <v>-6.2827225130890049E-2</v>
      </c>
      <c r="I51" s="7" t="str">
        <f t="shared" si="0"/>
        <v/>
      </c>
      <c r="K51" s="7">
        <f t="shared" si="1"/>
        <v>0.40314136125654448</v>
      </c>
    </row>
    <row r="52" spans="1:11" x14ac:dyDescent="0.45">
      <c r="A52" s="1" t="s">
        <v>60</v>
      </c>
      <c r="B52">
        <v>251</v>
      </c>
      <c r="C52">
        <v>18</v>
      </c>
      <c r="D52">
        <v>19</v>
      </c>
      <c r="E52" s="11">
        <f>IFERROR(VLOOKUP(A52, iterations_gpu_1000[[Instance]:[cuPDLP]], 2, FALSE), "")</f>
        <v>251</v>
      </c>
      <c r="H52" s="7">
        <f t="shared" si="2"/>
        <v>0.92828685258964139</v>
      </c>
      <c r="I52" s="7">
        <f t="shared" si="0"/>
        <v>0</v>
      </c>
      <c r="K52" s="7">
        <f t="shared" si="1"/>
        <v>0.92430278884462147</v>
      </c>
    </row>
    <row r="53" spans="1:11" x14ac:dyDescent="0.45">
      <c r="A53" s="1" t="s">
        <v>61</v>
      </c>
      <c r="B53">
        <v>388</v>
      </c>
      <c r="C53">
        <v>31</v>
      </c>
      <c r="D53">
        <v>33</v>
      </c>
      <c r="E53" s="11">
        <f>IFERROR(VLOOKUP(A53, iterations_gpu_1000[[Instance]:[cuPDLP]], 2, FALSE), "")</f>
        <v>388</v>
      </c>
      <c r="H53" s="7">
        <f t="shared" si="2"/>
        <v>0.92010309278350511</v>
      </c>
      <c r="I53" s="7">
        <f t="shared" si="0"/>
        <v>0</v>
      </c>
      <c r="K53" s="7">
        <f t="shared" si="1"/>
        <v>0.91494845360824739</v>
      </c>
    </row>
    <row r="54" spans="1:11" x14ac:dyDescent="0.45">
      <c r="A54" s="1" t="s">
        <v>62</v>
      </c>
      <c r="B54">
        <v>3110</v>
      </c>
      <c r="C54">
        <v>1750</v>
      </c>
      <c r="D54">
        <v>2589</v>
      </c>
      <c r="E54" s="11">
        <f>IFERROR(VLOOKUP(A54, iterations_gpu_1000[[Instance]:[cuPDLP]], 2, FALSE), "")</f>
        <v>4435</v>
      </c>
      <c r="H54" s="7">
        <f t="shared" si="2"/>
        <v>0.43729903536977494</v>
      </c>
      <c r="I54" s="7">
        <f t="shared" si="0"/>
        <v>-0.42604501607717044</v>
      </c>
      <c r="K54" s="7">
        <f t="shared" si="1"/>
        <v>0.16752411575562701</v>
      </c>
    </row>
    <row r="55" spans="1:11" x14ac:dyDescent="0.45">
      <c r="A55" s="1" t="s">
        <v>63</v>
      </c>
      <c r="B55">
        <v>136</v>
      </c>
      <c r="C55">
        <v>74</v>
      </c>
      <c r="D55">
        <v>91</v>
      </c>
      <c r="E55" s="11">
        <f>IFERROR(VLOOKUP(A55, iterations_gpu_1000[[Instance]:[cuPDLP]], 2, FALSE), "")</f>
        <v>136</v>
      </c>
      <c r="H55" s="7">
        <f t="shared" si="2"/>
        <v>0.45588235294117646</v>
      </c>
      <c r="I55" s="7">
        <f t="shared" si="0"/>
        <v>0</v>
      </c>
      <c r="K55" s="7">
        <f t="shared" si="1"/>
        <v>0.33088235294117646</v>
      </c>
    </row>
    <row r="56" spans="1:11" x14ac:dyDescent="0.45">
      <c r="A56" s="1" t="s">
        <v>64</v>
      </c>
      <c r="B56">
        <v>56053</v>
      </c>
      <c r="C56">
        <v>71187</v>
      </c>
      <c r="D56">
        <v>85332</v>
      </c>
      <c r="E56" s="11" t="str">
        <f>IFERROR(VLOOKUP(A56, iterations_gpu_1000[[Instance]:[cuPDLP]], 2, FALSE), "")</f>
        <v/>
      </c>
      <c r="H56" s="7">
        <f t="shared" si="2"/>
        <v>-0.26999446951991862</v>
      </c>
      <c r="I56" s="7" t="str">
        <f t="shared" si="0"/>
        <v/>
      </c>
      <c r="K56" s="7">
        <f t="shared" si="1"/>
        <v>-0.52234492355449302</v>
      </c>
    </row>
    <row r="57" spans="1:11" x14ac:dyDescent="0.45">
      <c r="A57" s="1" t="s">
        <v>65</v>
      </c>
      <c r="B57">
        <v>85395</v>
      </c>
      <c r="C57">
        <v>64817</v>
      </c>
      <c r="D57">
        <v>85259</v>
      </c>
      <c r="E57" s="11" t="str">
        <f>IFERROR(VLOOKUP(A57, iterations_gpu_1000[[Instance]:[cuPDLP]], 2, FALSE), "")</f>
        <v/>
      </c>
      <c r="H57" s="7">
        <f t="shared" si="2"/>
        <v>0.2409742959189648</v>
      </c>
      <c r="I57" s="7" t="str">
        <f t="shared" si="0"/>
        <v/>
      </c>
      <c r="K57" s="7">
        <f t="shared" si="1"/>
        <v>1.5925990983078635E-3</v>
      </c>
    </row>
    <row r="58" spans="1:11" x14ac:dyDescent="0.45">
      <c r="A58" s="1" t="s">
        <v>66</v>
      </c>
      <c r="B58">
        <v>81342</v>
      </c>
      <c r="C58">
        <v>81133</v>
      </c>
      <c r="D58">
        <v>79368</v>
      </c>
      <c r="E58" s="11" t="str">
        <f>IFERROR(VLOOKUP(A58, iterations_gpu_1000[[Instance]:[cuPDLP]], 2, FALSE), "")</f>
        <v/>
      </c>
      <c r="H58" s="7">
        <f t="shared" si="2"/>
        <v>2.569398342799538E-3</v>
      </c>
      <c r="I58" s="7" t="str">
        <f t="shared" si="0"/>
        <v/>
      </c>
      <c r="K58" s="7">
        <f t="shared" si="1"/>
        <v>2.4267905878881758E-2</v>
      </c>
    </row>
    <row r="59" spans="1:11" x14ac:dyDescent="0.45">
      <c r="A59" s="1" t="s">
        <v>67</v>
      </c>
      <c r="B59">
        <v>9582</v>
      </c>
      <c r="C59">
        <v>8939</v>
      </c>
      <c r="D59">
        <v>8193</v>
      </c>
      <c r="E59" s="11">
        <f>IFERROR(VLOOKUP(A59, iterations_gpu_1000[[Instance]:[cuPDLP]], 2, FALSE), "")</f>
        <v>8864</v>
      </c>
      <c r="H59" s="7">
        <f t="shared" si="2"/>
        <v>6.7104988520141934E-2</v>
      </c>
      <c r="I59" s="7">
        <f t="shared" si="0"/>
        <v>7.4932164475057406E-2</v>
      </c>
      <c r="K59" s="7">
        <f t="shared" si="1"/>
        <v>0.14495929868503443</v>
      </c>
    </row>
    <row r="60" spans="1:11" x14ac:dyDescent="0.45">
      <c r="A60" s="1" t="s">
        <v>69</v>
      </c>
      <c r="B60">
        <v>81576</v>
      </c>
      <c r="C60">
        <v>76368</v>
      </c>
      <c r="D60">
        <v>81993</v>
      </c>
      <c r="E60" s="11" t="str">
        <f>IFERROR(VLOOKUP(A60, iterations_gpu_1000[[Instance]:[cuPDLP]], 2, FALSE), "")</f>
        <v/>
      </c>
      <c r="H60" s="7">
        <f t="shared" si="2"/>
        <v>6.3842306560753168E-2</v>
      </c>
      <c r="I60" s="7" t="str">
        <f t="shared" si="0"/>
        <v/>
      </c>
      <c r="K60" s="7">
        <f t="shared" si="1"/>
        <v>-5.1117975875257429E-3</v>
      </c>
    </row>
    <row r="61" spans="1:11" x14ac:dyDescent="0.45">
      <c r="A61" s="1" t="s">
        <v>70</v>
      </c>
      <c r="B61">
        <v>80455</v>
      </c>
      <c r="C61">
        <v>79607</v>
      </c>
      <c r="D61">
        <v>81133</v>
      </c>
      <c r="E61" s="11" t="str">
        <f>IFERROR(VLOOKUP(A61, iterations_gpu_1000[[Instance]:[cuPDLP]], 2, FALSE), "")</f>
        <v/>
      </c>
      <c r="H61" s="7">
        <f t="shared" si="2"/>
        <v>1.0540053446025729E-2</v>
      </c>
      <c r="I61" s="7" t="str">
        <f t="shared" si="0"/>
        <v/>
      </c>
      <c r="K61" s="7">
        <f t="shared" si="1"/>
        <v>-8.427071033496986E-3</v>
      </c>
    </row>
    <row r="62" spans="1:11" x14ac:dyDescent="0.45">
      <c r="A62" s="1" t="s">
        <v>71</v>
      </c>
      <c r="B62">
        <v>311</v>
      </c>
      <c r="C62">
        <v>380</v>
      </c>
      <c r="D62">
        <v>325</v>
      </c>
      <c r="E62" s="11" t="str">
        <f>IFERROR(VLOOKUP(A62, iterations_gpu_1000[[Instance]:[cuPDLP]], 2, FALSE), "")</f>
        <v/>
      </c>
      <c r="H62" s="7">
        <f t="shared" si="2"/>
        <v>-0.22186495176848875</v>
      </c>
      <c r="I62" s="7" t="str">
        <f t="shared" si="0"/>
        <v/>
      </c>
      <c r="K62" s="7">
        <f t="shared" si="1"/>
        <v>-4.5016077170418008E-2</v>
      </c>
    </row>
    <row r="63" spans="1:11" x14ac:dyDescent="0.45">
      <c r="A63" s="1" t="s">
        <v>72</v>
      </c>
      <c r="B63">
        <v>305</v>
      </c>
      <c r="C63">
        <v>275</v>
      </c>
      <c r="D63">
        <v>219</v>
      </c>
      <c r="E63" s="11">
        <f>IFERROR(VLOOKUP(A63, iterations_gpu_1000[[Instance]:[cuPDLP]], 2, FALSE), "")</f>
        <v>305</v>
      </c>
      <c r="H63" s="7">
        <f t="shared" si="2"/>
        <v>9.8360655737704916E-2</v>
      </c>
      <c r="I63" s="7">
        <f t="shared" si="0"/>
        <v>0</v>
      </c>
      <c r="K63" s="7">
        <f t="shared" si="1"/>
        <v>0.28196721311475409</v>
      </c>
    </row>
    <row r="64" spans="1:11" x14ac:dyDescent="0.45">
      <c r="A64" s="1" t="s">
        <v>73</v>
      </c>
      <c r="B64">
        <v>399</v>
      </c>
      <c r="C64">
        <v>410</v>
      </c>
      <c r="D64">
        <v>398</v>
      </c>
      <c r="E64" s="11">
        <f>IFERROR(VLOOKUP(A64, iterations_gpu_1000[[Instance]:[cuPDLP]], 2, FALSE), "")</f>
        <v>399</v>
      </c>
      <c r="H64" s="7">
        <f t="shared" si="2"/>
        <v>-2.7568922305764409E-2</v>
      </c>
      <c r="I64" s="7">
        <f t="shared" si="0"/>
        <v>0</v>
      </c>
      <c r="K64" s="7">
        <f t="shared" si="1"/>
        <v>2.5062656641604009E-3</v>
      </c>
    </row>
    <row r="65" spans="1:11" x14ac:dyDescent="0.45">
      <c r="A65" s="1" t="s">
        <v>74</v>
      </c>
      <c r="B65">
        <v>696</v>
      </c>
      <c r="C65">
        <v>794</v>
      </c>
      <c r="D65">
        <v>786</v>
      </c>
      <c r="E65" s="11">
        <f>IFERROR(VLOOKUP(A65, iterations_gpu_1000[[Instance]:[cuPDLP]], 2, FALSE), "")</f>
        <v>696</v>
      </c>
      <c r="H65" s="7">
        <f t="shared" si="2"/>
        <v>-0.14080459770114942</v>
      </c>
      <c r="I65" s="7">
        <f t="shared" si="0"/>
        <v>0</v>
      </c>
      <c r="K65" s="7">
        <f t="shared" si="1"/>
        <v>-0.12931034482758622</v>
      </c>
    </row>
    <row r="66" spans="1:11" x14ac:dyDescent="0.45">
      <c r="A66" s="1" t="s">
        <v>76</v>
      </c>
      <c r="B66">
        <v>427</v>
      </c>
      <c r="C66">
        <v>427</v>
      </c>
      <c r="D66">
        <v>427</v>
      </c>
      <c r="E66" s="11">
        <f>IFERROR(VLOOKUP(A66, iterations_gpu_1000[[Instance]:[cuPDLP]], 2, FALSE), "")</f>
        <v>427</v>
      </c>
      <c r="H66" s="7">
        <f t="shared" si="2"/>
        <v>0</v>
      </c>
      <c r="I66" s="7">
        <f t="shared" ref="I66:I129" si="3">IF(E66="","",($B66-E66)/$B66)</f>
        <v>0</v>
      </c>
      <c r="K66" s="7">
        <f t="shared" ref="K66:K129" si="4">IF(D66="","",($B66-D66)/$B66)</f>
        <v>0</v>
      </c>
    </row>
    <row r="67" spans="1:11" x14ac:dyDescent="0.45">
      <c r="A67" s="1" t="s">
        <v>78</v>
      </c>
      <c r="B67">
        <v>115065</v>
      </c>
      <c r="C67">
        <v>109539</v>
      </c>
      <c r="D67">
        <v>106433</v>
      </c>
      <c r="E67" s="11">
        <f>IFERROR(VLOOKUP(A67, iterations_gpu_1000[[Instance]:[cuPDLP]], 2, FALSE), "")</f>
        <v>108847</v>
      </c>
      <c r="H67" s="7">
        <f t="shared" ref="H67:H130" si="5">IF(C67="","",($B67-C67)/$B67)</f>
        <v>4.8025029331247554E-2</v>
      </c>
      <c r="I67" s="7">
        <f t="shared" si="3"/>
        <v>5.4039021422674138E-2</v>
      </c>
      <c r="K67" s="7">
        <f t="shared" si="4"/>
        <v>7.5018467822535087E-2</v>
      </c>
    </row>
    <row r="68" spans="1:11" x14ac:dyDescent="0.45">
      <c r="A68" s="1" t="s">
        <v>79</v>
      </c>
      <c r="B68">
        <v>1065</v>
      </c>
      <c r="C68">
        <v>954</v>
      </c>
      <c r="D68">
        <v>924</v>
      </c>
      <c r="E68" s="11">
        <f>IFERROR(VLOOKUP(A68, iterations_gpu_1000[[Instance]:[cuPDLP]], 2, FALSE), "")</f>
        <v>1687</v>
      </c>
      <c r="H68" s="7">
        <f t="shared" si="5"/>
        <v>0.10422535211267606</v>
      </c>
      <c r="I68" s="7">
        <f t="shared" si="3"/>
        <v>-0.58403755868544605</v>
      </c>
      <c r="K68" s="7">
        <f t="shared" si="4"/>
        <v>0.13239436619718309</v>
      </c>
    </row>
    <row r="69" spans="1:11" x14ac:dyDescent="0.45">
      <c r="A69" s="1" t="s">
        <v>80</v>
      </c>
      <c r="B69">
        <v>21625</v>
      </c>
      <c r="C69">
        <v>31877</v>
      </c>
      <c r="D69">
        <v>32573</v>
      </c>
      <c r="E69" s="11">
        <f>IFERROR(VLOOKUP(A69, iterations_gpu_1000[[Instance]:[cuPDLP]], 2, FALSE), "")</f>
        <v>9785</v>
      </c>
      <c r="H69" s="7">
        <f t="shared" si="5"/>
        <v>-0.4740809248554913</v>
      </c>
      <c r="I69" s="7">
        <f t="shared" si="3"/>
        <v>0.54751445086705197</v>
      </c>
      <c r="K69" s="7">
        <f t="shared" si="4"/>
        <v>-0.50626589595375726</v>
      </c>
    </row>
    <row r="70" spans="1:11" x14ac:dyDescent="0.45">
      <c r="A70" s="1" t="s">
        <v>81</v>
      </c>
      <c r="B70">
        <v>4740</v>
      </c>
      <c r="C70">
        <v>5470</v>
      </c>
      <c r="D70">
        <v>7875</v>
      </c>
      <c r="E70" s="11">
        <f>IFERROR(VLOOKUP(A70, iterations_gpu_1000[[Instance]:[cuPDLP]], 2, FALSE), "")</f>
        <v>5139</v>
      </c>
      <c r="H70" s="7">
        <f t="shared" si="5"/>
        <v>-0.15400843881856541</v>
      </c>
      <c r="I70" s="7">
        <f t="shared" si="3"/>
        <v>-8.4177215189873422E-2</v>
      </c>
      <c r="K70" s="7">
        <f t="shared" si="4"/>
        <v>-0.66139240506329111</v>
      </c>
    </row>
    <row r="71" spans="1:11" x14ac:dyDescent="0.45">
      <c r="A71" s="1" t="s">
        <v>82</v>
      </c>
      <c r="B71">
        <v>3409</v>
      </c>
      <c r="C71">
        <v>1481</v>
      </c>
      <c r="D71">
        <v>1403</v>
      </c>
      <c r="E71" s="11">
        <f>IFERROR(VLOOKUP(A71, iterations_gpu_1000[[Instance]:[cuPDLP]], 2, FALSE), "")</f>
        <v>2343</v>
      </c>
      <c r="H71" s="7">
        <f t="shared" si="5"/>
        <v>0.56556174831328831</v>
      </c>
      <c r="I71" s="7">
        <f t="shared" si="3"/>
        <v>0.31270167204458788</v>
      </c>
      <c r="K71" s="7">
        <f t="shared" si="4"/>
        <v>0.58844235846289239</v>
      </c>
    </row>
    <row r="72" spans="1:11" x14ac:dyDescent="0.45">
      <c r="A72" s="1" t="s">
        <v>83</v>
      </c>
      <c r="B72">
        <v>91904</v>
      </c>
      <c r="C72">
        <v>90676</v>
      </c>
      <c r="D72">
        <v>93605</v>
      </c>
      <c r="E72" s="11" t="str">
        <f>IFERROR(VLOOKUP(A72, iterations_gpu_1000[[Instance]:[cuPDLP]], 2, FALSE), "")</f>
        <v/>
      </c>
      <c r="H72" s="7">
        <f t="shared" si="5"/>
        <v>1.3361768802228412E-2</v>
      </c>
      <c r="I72" s="7" t="str">
        <f t="shared" si="3"/>
        <v/>
      </c>
      <c r="K72" s="7">
        <f t="shared" si="4"/>
        <v>-1.8508443593314765E-2</v>
      </c>
    </row>
    <row r="73" spans="1:11" x14ac:dyDescent="0.45">
      <c r="A73" s="1" t="s">
        <v>84</v>
      </c>
      <c r="B73">
        <v>117614</v>
      </c>
      <c r="C73">
        <v>124802</v>
      </c>
      <c r="D73">
        <v>80065</v>
      </c>
      <c r="E73" s="11">
        <f>IFERROR(VLOOKUP(A73, iterations_gpu_1000[[Instance]:[cuPDLP]], 2, FALSE), "")</f>
        <v>110607</v>
      </c>
      <c r="H73" s="7">
        <f t="shared" si="5"/>
        <v>-6.1115173363715206E-2</v>
      </c>
      <c r="I73" s="7">
        <f t="shared" si="3"/>
        <v>5.9576240923699557E-2</v>
      </c>
      <c r="K73" s="7">
        <f t="shared" si="4"/>
        <v>0.31925621099528967</v>
      </c>
    </row>
    <row r="74" spans="1:11" x14ac:dyDescent="0.45">
      <c r="A74" s="1" t="s">
        <v>85</v>
      </c>
      <c r="B74">
        <v>88288</v>
      </c>
      <c r="C74">
        <v>87992</v>
      </c>
      <c r="D74" t="s">
        <v>406</v>
      </c>
      <c r="E74" s="11">
        <f>IFERROR(VLOOKUP(A74, iterations_gpu_1000[[Instance]:[cuPDLP]], 2, FALSE), "")</f>
        <v>88347</v>
      </c>
      <c r="H74" s="7">
        <f t="shared" si="5"/>
        <v>3.3526640086988038E-3</v>
      </c>
      <c r="I74" s="7">
        <f t="shared" si="3"/>
        <v>-6.6826748822036968E-4</v>
      </c>
      <c r="K74" s="7" t="str">
        <f t="shared" si="4"/>
        <v/>
      </c>
    </row>
    <row r="75" spans="1:11" x14ac:dyDescent="0.45">
      <c r="A75" s="1" t="s">
        <v>86</v>
      </c>
      <c r="B75">
        <v>40736</v>
      </c>
      <c r="C75">
        <v>47089</v>
      </c>
      <c r="D75">
        <v>40130</v>
      </c>
      <c r="E75" s="11">
        <f>IFERROR(VLOOKUP(A75, iterations_gpu_1000[[Instance]:[cuPDLP]], 2, FALSE), "")</f>
        <v>21853</v>
      </c>
      <c r="H75" s="7">
        <f t="shared" si="5"/>
        <v>-0.15595542026708561</v>
      </c>
      <c r="I75" s="7">
        <f t="shared" si="3"/>
        <v>0.46354575805184606</v>
      </c>
      <c r="K75" s="7">
        <f t="shared" si="4"/>
        <v>1.4876276512175962E-2</v>
      </c>
    </row>
    <row r="76" spans="1:11" x14ac:dyDescent="0.45">
      <c r="A76" s="1" t="s">
        <v>87</v>
      </c>
      <c r="B76">
        <v>78814</v>
      </c>
      <c r="C76">
        <v>77639</v>
      </c>
      <c r="D76" t="s">
        <v>406</v>
      </c>
      <c r="E76" s="11">
        <f>IFERROR(VLOOKUP(A76, iterations_gpu_1000[[Instance]:[cuPDLP]], 2, FALSE), "")</f>
        <v>1839</v>
      </c>
      <c r="H76" s="7">
        <f t="shared" si="5"/>
        <v>1.4908518791077727E-2</v>
      </c>
      <c r="I76" s="7">
        <f t="shared" si="3"/>
        <v>0.976666582079326</v>
      </c>
      <c r="K76" s="7" t="str">
        <f t="shared" si="4"/>
        <v/>
      </c>
    </row>
    <row r="77" spans="1:11" x14ac:dyDescent="0.45">
      <c r="A77" s="1" t="s">
        <v>88</v>
      </c>
      <c r="B77">
        <v>2541</v>
      </c>
      <c r="C77">
        <v>4158</v>
      </c>
      <c r="D77">
        <v>2117</v>
      </c>
      <c r="E77" s="11">
        <f>IFERROR(VLOOKUP(A77, iterations_gpu_1000[[Instance]:[cuPDLP]], 2, FALSE), "")</f>
        <v>6956</v>
      </c>
      <c r="H77" s="7">
        <f t="shared" si="5"/>
        <v>-0.63636363636363635</v>
      </c>
      <c r="I77" s="7">
        <f t="shared" si="3"/>
        <v>-1.7375049193231011</v>
      </c>
      <c r="K77" s="7">
        <f t="shared" si="4"/>
        <v>0.16686343959071231</v>
      </c>
    </row>
    <row r="78" spans="1:11" x14ac:dyDescent="0.45">
      <c r="A78" s="1" t="s">
        <v>89</v>
      </c>
      <c r="B78">
        <v>1343</v>
      </c>
      <c r="C78">
        <v>988</v>
      </c>
      <c r="D78">
        <v>1849</v>
      </c>
      <c r="E78" s="11">
        <f>IFERROR(VLOOKUP(A78, iterations_gpu_1000[[Instance]:[cuPDLP]], 2, FALSE), "")</f>
        <v>2514</v>
      </c>
      <c r="H78" s="7">
        <f t="shared" si="5"/>
        <v>0.26433358153387937</v>
      </c>
      <c r="I78" s="7">
        <f t="shared" si="3"/>
        <v>-0.87192851824274009</v>
      </c>
      <c r="K78" s="7">
        <f t="shared" si="4"/>
        <v>-0.37676842889054357</v>
      </c>
    </row>
    <row r="79" spans="1:11" x14ac:dyDescent="0.45">
      <c r="A79" s="1" t="s">
        <v>90</v>
      </c>
      <c r="B79">
        <v>73317</v>
      </c>
      <c r="C79">
        <v>71427</v>
      </c>
      <c r="D79">
        <v>70191</v>
      </c>
      <c r="E79" s="11">
        <f>IFERROR(VLOOKUP(A79, iterations_gpu_1000[[Instance]:[cuPDLP]], 2, FALSE), "")</f>
        <v>70879</v>
      </c>
      <c r="H79" s="7">
        <f t="shared" si="5"/>
        <v>2.5778468840787265E-2</v>
      </c>
      <c r="I79" s="7">
        <f t="shared" si="3"/>
        <v>3.3252860864465265E-2</v>
      </c>
      <c r="K79" s="7">
        <f t="shared" si="4"/>
        <v>4.2636769098571954E-2</v>
      </c>
    </row>
    <row r="80" spans="1:11" x14ac:dyDescent="0.45">
      <c r="A80" s="1" t="s">
        <v>91</v>
      </c>
      <c r="B80">
        <v>96132</v>
      </c>
      <c r="C80">
        <v>95503</v>
      </c>
      <c r="D80">
        <v>76651</v>
      </c>
      <c r="E80" s="11">
        <f>IFERROR(VLOOKUP(A80, iterations_gpu_1000[[Instance]:[cuPDLP]], 2, FALSE), "")</f>
        <v>86593</v>
      </c>
      <c r="H80" s="7">
        <f t="shared" si="5"/>
        <v>6.5430865892730826E-3</v>
      </c>
      <c r="I80" s="7">
        <f t="shared" si="3"/>
        <v>9.9228144634460946E-2</v>
      </c>
      <c r="K80" s="7">
        <f t="shared" si="4"/>
        <v>0.20264844172596014</v>
      </c>
    </row>
    <row r="81" spans="1:11" x14ac:dyDescent="0.45">
      <c r="A81" s="1" t="s">
        <v>93</v>
      </c>
      <c r="B81">
        <v>101633</v>
      </c>
      <c r="C81">
        <v>98956</v>
      </c>
      <c r="D81">
        <v>102039</v>
      </c>
      <c r="E81" s="11">
        <f>IFERROR(VLOOKUP(A81, iterations_gpu_1000[[Instance]:[cuPDLP]], 2, FALSE), "")</f>
        <v>96861</v>
      </c>
      <c r="H81" s="7">
        <f t="shared" si="5"/>
        <v>2.6339869924138812E-2</v>
      </c>
      <c r="I81" s="7">
        <f t="shared" si="3"/>
        <v>4.6953253372428248E-2</v>
      </c>
      <c r="K81" s="7">
        <f t="shared" si="4"/>
        <v>-3.9947654797162337E-3</v>
      </c>
    </row>
    <row r="82" spans="1:11" x14ac:dyDescent="0.45">
      <c r="A82" s="1" t="s">
        <v>94</v>
      </c>
      <c r="B82">
        <v>114700</v>
      </c>
      <c r="C82">
        <v>111982</v>
      </c>
      <c r="D82">
        <v>112845</v>
      </c>
      <c r="E82" s="11" t="str">
        <f>IFERROR(VLOOKUP(A82, iterations_gpu_1000[[Instance]:[cuPDLP]], 2, FALSE), "")</f>
        <v/>
      </c>
      <c r="H82" s="7">
        <f t="shared" si="5"/>
        <v>2.3696599825632082E-2</v>
      </c>
      <c r="I82" s="7" t="str">
        <f t="shared" si="3"/>
        <v/>
      </c>
      <c r="K82" s="7">
        <f t="shared" si="4"/>
        <v>1.6172624237140366E-2</v>
      </c>
    </row>
    <row r="83" spans="1:11" x14ac:dyDescent="0.45">
      <c r="A83" s="1" t="s">
        <v>95</v>
      </c>
      <c r="B83">
        <v>115211</v>
      </c>
      <c r="C83">
        <v>112105</v>
      </c>
      <c r="D83">
        <v>112065</v>
      </c>
      <c r="E83" s="11" t="str">
        <f>IFERROR(VLOOKUP(A83, iterations_gpu_1000[[Instance]:[cuPDLP]], 2, FALSE), "")</f>
        <v/>
      </c>
      <c r="H83" s="7">
        <f t="shared" si="5"/>
        <v>2.6959231323397941E-2</v>
      </c>
      <c r="I83" s="7" t="str">
        <f t="shared" si="3"/>
        <v/>
      </c>
      <c r="K83" s="7">
        <f t="shared" si="4"/>
        <v>2.7306420393886002E-2</v>
      </c>
    </row>
    <row r="84" spans="1:11" x14ac:dyDescent="0.45">
      <c r="A84" s="1" t="s">
        <v>96</v>
      </c>
      <c r="B84">
        <v>115454</v>
      </c>
      <c r="C84">
        <v>85900</v>
      </c>
      <c r="D84">
        <v>117853</v>
      </c>
      <c r="E84" s="11" t="str">
        <f>IFERROR(VLOOKUP(A84, iterations_gpu_1000[[Instance]:[cuPDLP]], 2, FALSE), "")</f>
        <v/>
      </c>
      <c r="H84" s="7">
        <f t="shared" si="5"/>
        <v>0.25598073691686735</v>
      </c>
      <c r="I84" s="7" t="str">
        <f t="shared" si="3"/>
        <v/>
      </c>
      <c r="K84" s="7">
        <f t="shared" si="4"/>
        <v>-2.0778838325220435E-2</v>
      </c>
    </row>
    <row r="85" spans="1:11" x14ac:dyDescent="0.45">
      <c r="A85" s="1" t="s">
        <v>97</v>
      </c>
      <c r="B85">
        <v>7039</v>
      </c>
      <c r="C85">
        <v>110201</v>
      </c>
      <c r="D85">
        <v>113062</v>
      </c>
      <c r="E85" s="11" t="str">
        <f>IFERROR(VLOOKUP(A85, iterations_gpu_1000[[Instance]:[cuPDLP]], 2, FALSE), "")</f>
        <v/>
      </c>
      <c r="H85" s="7">
        <f t="shared" si="5"/>
        <v>-14.655774968035232</v>
      </c>
      <c r="I85" s="7" t="str">
        <f t="shared" si="3"/>
        <v/>
      </c>
      <c r="K85" s="7">
        <f t="shared" si="4"/>
        <v>-15.062224747833499</v>
      </c>
    </row>
    <row r="86" spans="1:11" x14ac:dyDescent="0.45">
      <c r="A86" s="1" t="s">
        <v>98</v>
      </c>
      <c r="B86">
        <v>115374</v>
      </c>
      <c r="C86">
        <v>108414</v>
      </c>
      <c r="D86">
        <v>110560</v>
      </c>
      <c r="E86" s="11" t="str">
        <f>IFERROR(VLOOKUP(A86, iterations_gpu_1000[[Instance]:[cuPDLP]], 2, FALSE), "")</f>
        <v/>
      </c>
      <c r="H86" s="7">
        <f t="shared" si="5"/>
        <v>6.0325549950595456E-2</v>
      </c>
      <c r="I86" s="7" t="str">
        <f t="shared" si="3"/>
        <v/>
      </c>
      <c r="K86" s="7">
        <f t="shared" si="4"/>
        <v>4.1725172049161853E-2</v>
      </c>
    </row>
    <row r="87" spans="1:11" x14ac:dyDescent="0.45">
      <c r="A87" s="1" t="s">
        <v>99</v>
      </c>
      <c r="B87">
        <v>184950</v>
      </c>
      <c r="C87">
        <v>186677</v>
      </c>
      <c r="D87">
        <v>194035</v>
      </c>
      <c r="E87" s="11">
        <f>IFERROR(VLOOKUP(A87, iterations_gpu_1000[[Instance]:[cuPDLP]], 2, FALSE), "")</f>
        <v>194487</v>
      </c>
      <c r="H87" s="7">
        <f t="shared" si="5"/>
        <v>-9.3376588267099214E-3</v>
      </c>
      <c r="I87" s="7">
        <f t="shared" si="3"/>
        <v>-5.1565287915652881E-2</v>
      </c>
      <c r="K87" s="7">
        <f t="shared" si="4"/>
        <v>-4.9121384157880511E-2</v>
      </c>
    </row>
    <row r="88" spans="1:11" x14ac:dyDescent="0.45">
      <c r="A88" s="1" t="s">
        <v>100</v>
      </c>
      <c r="B88">
        <v>6222</v>
      </c>
      <c r="C88">
        <v>2249</v>
      </c>
      <c r="D88">
        <v>2872</v>
      </c>
      <c r="E88" s="11" t="str">
        <f>IFERROR(VLOOKUP(A88, iterations_gpu_1000[[Instance]:[cuPDLP]], 2, FALSE), "")</f>
        <v/>
      </c>
      <c r="H88" s="7">
        <f t="shared" si="5"/>
        <v>0.63854066216650596</v>
      </c>
      <c r="I88" s="7" t="str">
        <f t="shared" si="3"/>
        <v/>
      </c>
      <c r="K88" s="7">
        <f t="shared" si="4"/>
        <v>0.53841208614593383</v>
      </c>
    </row>
    <row r="89" spans="1:11" x14ac:dyDescent="0.45">
      <c r="A89" s="1" t="s">
        <v>101</v>
      </c>
      <c r="B89">
        <v>81500</v>
      </c>
      <c r="C89">
        <v>81987</v>
      </c>
      <c r="D89">
        <v>82041</v>
      </c>
      <c r="E89" s="11">
        <f>IFERROR(VLOOKUP(A89, iterations_gpu_1000[[Instance]:[cuPDLP]], 2, FALSE), "")</f>
        <v>81986</v>
      </c>
      <c r="H89" s="7">
        <f t="shared" si="5"/>
        <v>-5.9754601226993864E-3</v>
      </c>
      <c r="I89" s="7">
        <f t="shared" si="3"/>
        <v>-5.96319018404908E-3</v>
      </c>
      <c r="K89" s="7">
        <f t="shared" si="4"/>
        <v>-6.6380368098159512E-3</v>
      </c>
    </row>
    <row r="90" spans="1:11" x14ac:dyDescent="0.45">
      <c r="A90" s="1" t="s">
        <v>102</v>
      </c>
      <c r="B90">
        <v>81640</v>
      </c>
      <c r="C90">
        <v>82106</v>
      </c>
      <c r="D90">
        <v>81707</v>
      </c>
      <c r="E90" s="11">
        <f>IFERROR(VLOOKUP(A90, iterations_gpu_1000[[Instance]:[cuPDLP]], 2, FALSE), "")</f>
        <v>81852</v>
      </c>
      <c r="H90" s="7">
        <f t="shared" si="5"/>
        <v>-5.7079862812346891E-3</v>
      </c>
      <c r="I90" s="7">
        <f t="shared" si="3"/>
        <v>-2.5967662910338068E-3</v>
      </c>
      <c r="K90" s="7">
        <f t="shared" si="4"/>
        <v>-8.2067613914747675E-4</v>
      </c>
    </row>
    <row r="91" spans="1:11" x14ac:dyDescent="0.45">
      <c r="A91" s="1" t="s">
        <v>103</v>
      </c>
      <c r="B91">
        <v>1049</v>
      </c>
      <c r="C91">
        <v>1328</v>
      </c>
      <c r="D91">
        <v>857</v>
      </c>
      <c r="E91" s="11" t="str">
        <f>IFERROR(VLOOKUP(A91, iterations_gpu_1000[[Instance]:[cuPDLP]], 2, FALSE), "")</f>
        <v/>
      </c>
      <c r="H91" s="7">
        <f t="shared" si="5"/>
        <v>-0.26596758817921828</v>
      </c>
      <c r="I91" s="7" t="str">
        <f t="shared" si="3"/>
        <v/>
      </c>
      <c r="K91" s="7">
        <f t="shared" si="4"/>
        <v>0.18303145853193517</v>
      </c>
    </row>
    <row r="92" spans="1:11" x14ac:dyDescent="0.45">
      <c r="A92" s="1" t="s">
        <v>104</v>
      </c>
      <c r="B92">
        <v>1729</v>
      </c>
      <c r="C92">
        <v>2193</v>
      </c>
      <c r="D92">
        <v>1496</v>
      </c>
      <c r="E92" s="11">
        <f>IFERROR(VLOOKUP(A92, iterations_gpu_1000[[Instance]:[cuPDLP]], 2, FALSE), "")</f>
        <v>5023</v>
      </c>
      <c r="H92" s="7">
        <f t="shared" si="5"/>
        <v>-0.26836321573163679</v>
      </c>
      <c r="I92" s="7">
        <f t="shared" si="3"/>
        <v>-1.9051474840948526</v>
      </c>
      <c r="K92" s="7">
        <f t="shared" si="4"/>
        <v>0.13475997686524002</v>
      </c>
    </row>
    <row r="93" spans="1:11" x14ac:dyDescent="0.45">
      <c r="A93" s="1" t="s">
        <v>105</v>
      </c>
      <c r="B93">
        <v>3170</v>
      </c>
      <c r="C93">
        <v>3643</v>
      </c>
      <c r="D93">
        <v>3742</v>
      </c>
      <c r="E93" s="11">
        <f>IFERROR(VLOOKUP(A93, iterations_gpu_1000[[Instance]:[cuPDLP]], 2, FALSE), "")</f>
        <v>5775</v>
      </c>
      <c r="H93" s="7">
        <f t="shared" si="5"/>
        <v>-0.14921135646687697</v>
      </c>
      <c r="I93" s="7">
        <f t="shared" si="3"/>
        <v>-0.82176656151419558</v>
      </c>
      <c r="K93" s="7">
        <f t="shared" si="4"/>
        <v>-0.1804416403785489</v>
      </c>
    </row>
    <row r="94" spans="1:11" x14ac:dyDescent="0.45">
      <c r="A94" s="1" t="s">
        <v>106</v>
      </c>
      <c r="B94">
        <v>14589</v>
      </c>
      <c r="C94">
        <v>861</v>
      </c>
      <c r="D94">
        <v>902</v>
      </c>
      <c r="E94" s="11" t="str">
        <f>IFERROR(VLOOKUP(A94, iterations_gpu_1000[[Instance]:[cuPDLP]], 2, FALSE), "")</f>
        <v/>
      </c>
      <c r="H94" s="7">
        <f t="shared" si="5"/>
        <v>0.94098293234628827</v>
      </c>
      <c r="I94" s="7" t="str">
        <f t="shared" si="3"/>
        <v/>
      </c>
      <c r="K94" s="7">
        <f t="shared" si="4"/>
        <v>0.9381725957913496</v>
      </c>
    </row>
    <row r="95" spans="1:11" x14ac:dyDescent="0.45">
      <c r="A95" s="1" t="s">
        <v>107</v>
      </c>
      <c r="B95">
        <v>324</v>
      </c>
      <c r="C95">
        <v>218</v>
      </c>
      <c r="D95">
        <v>269</v>
      </c>
      <c r="E95" s="11">
        <f>IFERROR(VLOOKUP(A95, iterations_gpu_1000[[Instance]:[cuPDLP]], 2, FALSE), "")</f>
        <v>324</v>
      </c>
      <c r="H95" s="7">
        <f t="shared" si="5"/>
        <v>0.3271604938271605</v>
      </c>
      <c r="I95" s="7">
        <f t="shared" si="3"/>
        <v>0</v>
      </c>
      <c r="K95" s="7">
        <f t="shared" si="4"/>
        <v>0.16975308641975309</v>
      </c>
    </row>
    <row r="96" spans="1:11" x14ac:dyDescent="0.45">
      <c r="A96" s="1" t="s">
        <v>108</v>
      </c>
      <c r="B96">
        <v>6569</v>
      </c>
      <c r="C96">
        <v>5572</v>
      </c>
      <c r="D96">
        <v>6508</v>
      </c>
      <c r="E96" s="11" t="str">
        <f>IFERROR(VLOOKUP(A96, iterations_gpu_1000[[Instance]:[cuPDLP]], 2, FALSE), "")</f>
        <v/>
      </c>
      <c r="H96" s="7">
        <f t="shared" si="5"/>
        <v>0.15177348150403411</v>
      </c>
      <c r="I96" s="7" t="str">
        <f t="shared" si="3"/>
        <v/>
      </c>
      <c r="K96" s="7">
        <f t="shared" si="4"/>
        <v>9.2860404932257577E-3</v>
      </c>
    </row>
    <row r="97" spans="1:11" x14ac:dyDescent="0.45">
      <c r="A97" s="1" t="s">
        <v>109</v>
      </c>
      <c r="B97">
        <v>3424</v>
      </c>
      <c r="C97">
        <v>4549</v>
      </c>
      <c r="D97">
        <v>4359</v>
      </c>
      <c r="E97" s="11">
        <f>IFERROR(VLOOKUP(A97, iterations_gpu_1000[[Instance]:[cuPDLP]], 2, FALSE), "")</f>
        <v>3189</v>
      </c>
      <c r="H97" s="7">
        <f t="shared" si="5"/>
        <v>-0.32856308411214952</v>
      </c>
      <c r="I97" s="7">
        <f t="shared" si="3"/>
        <v>6.8633177570093462E-2</v>
      </c>
      <c r="K97" s="7">
        <f t="shared" si="4"/>
        <v>-0.27307242990654207</v>
      </c>
    </row>
    <row r="98" spans="1:11" x14ac:dyDescent="0.45">
      <c r="A98" s="1" t="s">
        <v>110</v>
      </c>
      <c r="B98">
        <v>1362</v>
      </c>
      <c r="C98">
        <v>1801</v>
      </c>
      <c r="D98">
        <v>2417</v>
      </c>
      <c r="E98" s="11">
        <f>IFERROR(VLOOKUP(A98, iterations_gpu_1000[[Instance]:[cuPDLP]], 2, FALSE), "")</f>
        <v>2688</v>
      </c>
      <c r="H98" s="7">
        <f t="shared" si="5"/>
        <v>-0.3223201174743025</v>
      </c>
      <c r="I98" s="7">
        <f t="shared" si="3"/>
        <v>-0.97356828193832601</v>
      </c>
      <c r="K98" s="7">
        <f t="shared" si="4"/>
        <v>-0.77459618208516889</v>
      </c>
    </row>
    <row r="99" spans="1:11" x14ac:dyDescent="0.45">
      <c r="A99" s="1" t="s">
        <v>111</v>
      </c>
      <c r="B99">
        <v>34</v>
      </c>
      <c r="C99">
        <v>26</v>
      </c>
      <c r="D99">
        <v>22</v>
      </c>
      <c r="E99" s="11">
        <f>IFERROR(VLOOKUP(A99, iterations_gpu_1000[[Instance]:[cuPDLP]], 2, FALSE), "")</f>
        <v>34</v>
      </c>
      <c r="H99" s="7">
        <f t="shared" si="5"/>
        <v>0.23529411764705882</v>
      </c>
      <c r="I99" s="7">
        <f t="shared" si="3"/>
        <v>0</v>
      </c>
      <c r="K99" s="7">
        <f t="shared" si="4"/>
        <v>0.35294117647058826</v>
      </c>
    </row>
    <row r="100" spans="1:11" x14ac:dyDescent="0.45">
      <c r="A100" s="1" t="s">
        <v>113</v>
      </c>
      <c r="B100">
        <v>7746</v>
      </c>
      <c r="C100">
        <v>11712</v>
      </c>
      <c r="D100">
        <v>4998</v>
      </c>
      <c r="E100" s="11">
        <f>IFERROR(VLOOKUP(A100, iterations_gpu_1000[[Instance]:[cuPDLP]], 2, FALSE), "")</f>
        <v>12820</v>
      </c>
      <c r="H100" s="7">
        <f t="shared" si="5"/>
        <v>-0.512006196746708</v>
      </c>
      <c r="I100" s="7">
        <f t="shared" si="3"/>
        <v>-0.65504776658920738</v>
      </c>
      <c r="K100" s="7">
        <f t="shared" si="4"/>
        <v>0.35476374903175834</v>
      </c>
    </row>
    <row r="101" spans="1:11" x14ac:dyDescent="0.45">
      <c r="A101" s="1" t="s">
        <v>114</v>
      </c>
      <c r="B101">
        <v>898</v>
      </c>
      <c r="C101">
        <v>550</v>
      </c>
      <c r="D101">
        <v>616</v>
      </c>
      <c r="E101" s="11">
        <f>IFERROR(VLOOKUP(A101, iterations_gpu_1000[[Instance]:[cuPDLP]], 2, FALSE), "")</f>
        <v>898</v>
      </c>
      <c r="H101" s="7">
        <f t="shared" si="5"/>
        <v>0.38752783964365256</v>
      </c>
      <c r="I101" s="7">
        <f t="shared" si="3"/>
        <v>0</v>
      </c>
      <c r="K101" s="7">
        <f t="shared" si="4"/>
        <v>0.31403118040089084</v>
      </c>
    </row>
    <row r="102" spans="1:11" x14ac:dyDescent="0.45">
      <c r="A102" s="1" t="s">
        <v>116</v>
      </c>
      <c r="B102">
        <v>148</v>
      </c>
      <c r="C102">
        <v>37</v>
      </c>
      <c r="D102">
        <v>37</v>
      </c>
      <c r="E102" s="11">
        <f>IFERROR(VLOOKUP(A102, iterations_gpu_1000[[Instance]:[cuPDLP]], 2, FALSE), "")</f>
        <v>148</v>
      </c>
      <c r="H102" s="7">
        <f t="shared" si="5"/>
        <v>0.75</v>
      </c>
      <c r="I102" s="7">
        <f t="shared" si="3"/>
        <v>0</v>
      </c>
      <c r="K102" s="7">
        <f t="shared" si="4"/>
        <v>0.75</v>
      </c>
    </row>
    <row r="103" spans="1:11" x14ac:dyDescent="0.45">
      <c r="A103" s="1" t="s">
        <v>117</v>
      </c>
      <c r="B103">
        <v>9253</v>
      </c>
      <c r="C103">
        <v>902</v>
      </c>
      <c r="D103">
        <v>7236</v>
      </c>
      <c r="E103" s="11">
        <f>IFERROR(VLOOKUP(A103, iterations_gpu_1000[[Instance]:[cuPDLP]], 2, FALSE), "")</f>
        <v>2057</v>
      </c>
      <c r="H103" s="7">
        <f t="shared" si="5"/>
        <v>0.90251810223711226</v>
      </c>
      <c r="I103" s="7">
        <f t="shared" si="3"/>
        <v>0.77769372095536582</v>
      </c>
      <c r="K103" s="7">
        <f t="shared" si="4"/>
        <v>0.21798335674916244</v>
      </c>
    </row>
    <row r="104" spans="1:11" x14ac:dyDescent="0.45">
      <c r="A104" s="1" t="s">
        <v>118</v>
      </c>
      <c r="B104">
        <v>30201</v>
      </c>
      <c r="C104">
        <v>28277</v>
      </c>
      <c r="D104" t="s">
        <v>406</v>
      </c>
      <c r="E104" s="11">
        <f>IFERROR(VLOOKUP(A104, iterations_gpu_1000[[Instance]:[cuPDLP]], 2, FALSE), "")</f>
        <v>26133</v>
      </c>
      <c r="H104" s="7">
        <f t="shared" si="5"/>
        <v>6.3706499784775342E-2</v>
      </c>
      <c r="I104" s="7">
        <f t="shared" si="3"/>
        <v>0.13469752657196782</v>
      </c>
      <c r="K104" s="7" t="str">
        <f t="shared" si="4"/>
        <v/>
      </c>
    </row>
    <row r="105" spans="1:11" x14ac:dyDescent="0.45">
      <c r="A105" s="1" t="s">
        <v>119</v>
      </c>
      <c r="B105">
        <v>2117</v>
      </c>
      <c r="C105">
        <v>3825</v>
      </c>
      <c r="D105">
        <v>11120</v>
      </c>
      <c r="E105" s="11">
        <f>IFERROR(VLOOKUP(A105, iterations_gpu_1000[[Instance]:[cuPDLP]], 2, FALSE), "")</f>
        <v>2418</v>
      </c>
      <c r="H105" s="7">
        <f t="shared" si="5"/>
        <v>-0.80680207841284834</v>
      </c>
      <c r="I105" s="7">
        <f t="shared" si="3"/>
        <v>-0.14218233349078885</v>
      </c>
      <c r="K105" s="7">
        <f t="shared" si="4"/>
        <v>-4.252716107699575</v>
      </c>
    </row>
    <row r="106" spans="1:11" x14ac:dyDescent="0.45">
      <c r="A106" s="1" t="s">
        <v>120</v>
      </c>
      <c r="B106">
        <v>9</v>
      </c>
      <c r="C106">
        <v>9</v>
      </c>
      <c r="D106" t="s">
        <v>406</v>
      </c>
      <c r="E106" s="11">
        <f>IFERROR(VLOOKUP(A106, iterations_gpu_1000[[Instance]:[cuPDLP]], 2, FALSE), "")</f>
        <v>9</v>
      </c>
      <c r="H106" s="7">
        <f t="shared" si="5"/>
        <v>0</v>
      </c>
      <c r="I106" s="7">
        <f t="shared" si="3"/>
        <v>0</v>
      </c>
      <c r="K106" s="7" t="str">
        <f t="shared" si="4"/>
        <v/>
      </c>
    </row>
    <row r="107" spans="1:11" x14ac:dyDescent="0.45">
      <c r="A107" s="1" t="s">
        <v>121</v>
      </c>
      <c r="B107">
        <v>18</v>
      </c>
      <c r="C107">
        <v>16</v>
      </c>
      <c r="D107" t="s">
        <v>406</v>
      </c>
      <c r="E107" s="11">
        <f>IFERROR(VLOOKUP(A107, iterations_gpu_1000[[Instance]:[cuPDLP]], 2, FALSE), "")</f>
        <v>18</v>
      </c>
      <c r="H107" s="7">
        <f t="shared" si="5"/>
        <v>0.1111111111111111</v>
      </c>
      <c r="I107" s="7">
        <f t="shared" si="3"/>
        <v>0</v>
      </c>
      <c r="K107" s="7" t="str">
        <f t="shared" si="4"/>
        <v/>
      </c>
    </row>
    <row r="108" spans="1:11" x14ac:dyDescent="0.45">
      <c r="A108" s="1" t="s">
        <v>122</v>
      </c>
      <c r="B108">
        <v>80</v>
      </c>
      <c r="C108">
        <v>31</v>
      </c>
      <c r="D108">
        <v>30</v>
      </c>
      <c r="E108" s="11">
        <f>IFERROR(VLOOKUP(A108, iterations_gpu_1000[[Instance]:[cuPDLP]], 2, FALSE), "")</f>
        <v>80</v>
      </c>
      <c r="H108" s="7">
        <f t="shared" si="5"/>
        <v>0.61250000000000004</v>
      </c>
      <c r="I108" s="7">
        <f t="shared" si="3"/>
        <v>0</v>
      </c>
      <c r="K108" s="7">
        <f t="shared" si="4"/>
        <v>0.625</v>
      </c>
    </row>
    <row r="109" spans="1:11" x14ac:dyDescent="0.45">
      <c r="A109" s="1" t="s">
        <v>123</v>
      </c>
      <c r="B109">
        <v>12062</v>
      </c>
      <c r="C109">
        <v>3132</v>
      </c>
      <c r="D109">
        <v>5721</v>
      </c>
      <c r="E109" s="11">
        <f>IFERROR(VLOOKUP(A109, iterations_gpu_1000[[Instance]:[cuPDLP]], 2, FALSE), "")</f>
        <v>2341</v>
      </c>
      <c r="H109" s="7">
        <f t="shared" si="5"/>
        <v>0.7403415685624275</v>
      </c>
      <c r="I109" s="7">
        <f t="shared" si="3"/>
        <v>0.80591941634886421</v>
      </c>
      <c r="K109" s="7">
        <f t="shared" si="4"/>
        <v>0.52570054717293979</v>
      </c>
    </row>
    <row r="110" spans="1:11" x14ac:dyDescent="0.45">
      <c r="A110" s="1" t="s">
        <v>125</v>
      </c>
      <c r="B110">
        <v>6179</v>
      </c>
      <c r="C110">
        <v>9080</v>
      </c>
      <c r="D110">
        <v>9318</v>
      </c>
      <c r="E110" s="11">
        <f>IFERROR(VLOOKUP(A110, iterations_gpu_1000[[Instance]:[cuPDLP]], 2, FALSE), "")</f>
        <v>6459</v>
      </c>
      <c r="H110" s="7">
        <f t="shared" si="5"/>
        <v>-0.46949344554134975</v>
      </c>
      <c r="I110" s="7">
        <f t="shared" si="3"/>
        <v>-4.531477585369801E-2</v>
      </c>
      <c r="K110" s="7">
        <f t="shared" si="4"/>
        <v>-0.50801100501699303</v>
      </c>
    </row>
    <row r="111" spans="1:11" x14ac:dyDescent="0.45">
      <c r="A111" s="1" t="s">
        <v>126</v>
      </c>
      <c r="B111">
        <v>35808</v>
      </c>
      <c r="C111">
        <v>36911</v>
      </c>
      <c r="D111">
        <v>31112</v>
      </c>
      <c r="E111" s="11">
        <f>IFERROR(VLOOKUP(A111, iterations_gpu_1000[[Instance]:[cuPDLP]], 2, FALSE), "")</f>
        <v>36510</v>
      </c>
      <c r="H111" s="7">
        <f t="shared" si="5"/>
        <v>-3.0803172475424485E-2</v>
      </c>
      <c r="I111" s="7">
        <f t="shared" si="3"/>
        <v>-1.9604557640750669E-2</v>
      </c>
      <c r="K111" s="7">
        <f t="shared" si="4"/>
        <v>0.13114387846291331</v>
      </c>
    </row>
    <row r="112" spans="1:11" x14ac:dyDescent="0.45">
      <c r="A112" s="1" t="s">
        <v>127</v>
      </c>
      <c r="B112">
        <v>2236</v>
      </c>
      <c r="C112">
        <v>1652</v>
      </c>
      <c r="D112">
        <v>1720</v>
      </c>
      <c r="E112" s="11">
        <f>IFERROR(VLOOKUP(A112, iterations_gpu_1000[[Instance]:[cuPDLP]], 2, FALSE), "")</f>
        <v>2202</v>
      </c>
      <c r="H112" s="7">
        <f t="shared" si="5"/>
        <v>0.26118067978533094</v>
      </c>
      <c r="I112" s="7">
        <f t="shared" si="3"/>
        <v>1.520572450805009E-2</v>
      </c>
      <c r="K112" s="7">
        <f t="shared" si="4"/>
        <v>0.23076923076923078</v>
      </c>
    </row>
    <row r="113" spans="1:11" x14ac:dyDescent="0.45">
      <c r="A113" s="1" t="s">
        <v>130</v>
      </c>
      <c r="B113">
        <v>755</v>
      </c>
      <c r="C113">
        <v>49570</v>
      </c>
      <c r="D113" t="s">
        <v>406</v>
      </c>
      <c r="E113" s="11">
        <f>IFERROR(VLOOKUP(A113, iterations_gpu_1000[[Instance]:[cuPDLP]], 2, FALSE), "")</f>
        <v>755</v>
      </c>
      <c r="H113" s="7">
        <f t="shared" si="5"/>
        <v>-64.655629139072843</v>
      </c>
      <c r="I113" s="7">
        <f t="shared" si="3"/>
        <v>0</v>
      </c>
      <c r="K113" s="7" t="str">
        <f t="shared" si="4"/>
        <v/>
      </c>
    </row>
    <row r="114" spans="1:11" x14ac:dyDescent="0.45">
      <c r="A114" s="1" t="s">
        <v>131</v>
      </c>
      <c r="B114">
        <v>430</v>
      </c>
      <c r="C114">
        <v>5699</v>
      </c>
      <c r="D114">
        <v>2378</v>
      </c>
      <c r="E114" s="11" t="str">
        <f>IFERROR(VLOOKUP(A114, iterations_gpu_1000[[Instance]:[cuPDLP]], 2, FALSE), "")</f>
        <v/>
      </c>
      <c r="H114" s="7">
        <f t="shared" si="5"/>
        <v>-12.253488372093024</v>
      </c>
      <c r="I114" s="7" t="str">
        <f t="shared" si="3"/>
        <v/>
      </c>
      <c r="K114" s="7">
        <f t="shared" si="4"/>
        <v>-4.5302325581395353</v>
      </c>
    </row>
    <row r="115" spans="1:11" x14ac:dyDescent="0.45">
      <c r="A115" s="1" t="s">
        <v>132</v>
      </c>
      <c r="B115">
        <v>189</v>
      </c>
      <c r="C115">
        <v>448</v>
      </c>
      <c r="D115">
        <v>1864</v>
      </c>
      <c r="E115" s="11">
        <f>IFERROR(VLOOKUP(A115, iterations_gpu_1000[[Instance]:[cuPDLP]], 2, FALSE), "")</f>
        <v>189</v>
      </c>
      <c r="H115" s="7">
        <f t="shared" si="5"/>
        <v>-1.3703703703703705</v>
      </c>
      <c r="I115" s="7">
        <f t="shared" si="3"/>
        <v>0</v>
      </c>
      <c r="K115" s="7">
        <f t="shared" si="4"/>
        <v>-8.8624338624338623</v>
      </c>
    </row>
    <row r="116" spans="1:11" x14ac:dyDescent="0.45">
      <c r="A116" s="1" t="s">
        <v>134</v>
      </c>
      <c r="B116">
        <v>16577</v>
      </c>
      <c r="C116">
        <v>11561</v>
      </c>
      <c r="D116">
        <v>53075</v>
      </c>
      <c r="E116" s="11" t="str">
        <f>IFERROR(VLOOKUP(A116, iterations_gpu_1000[[Instance]:[cuPDLP]], 2, FALSE), "")</f>
        <v/>
      </c>
      <c r="H116" s="7">
        <f t="shared" si="5"/>
        <v>0.30258792302587922</v>
      </c>
      <c r="I116" s="7" t="str">
        <f t="shared" si="3"/>
        <v/>
      </c>
      <c r="K116" s="7">
        <f t="shared" si="4"/>
        <v>-2.2017252820172528</v>
      </c>
    </row>
    <row r="117" spans="1:11" x14ac:dyDescent="0.45">
      <c r="A117" s="1" t="s">
        <v>135</v>
      </c>
      <c r="B117">
        <v>1639</v>
      </c>
      <c r="C117">
        <v>961</v>
      </c>
      <c r="D117">
        <v>938</v>
      </c>
      <c r="E117" s="11" t="str">
        <f>IFERROR(VLOOKUP(A117, iterations_gpu_1000[[Instance]:[cuPDLP]], 2, FALSE), "")</f>
        <v/>
      </c>
      <c r="H117" s="7">
        <f t="shared" si="5"/>
        <v>0.41366687004270897</v>
      </c>
      <c r="I117" s="7" t="str">
        <f t="shared" si="3"/>
        <v/>
      </c>
      <c r="K117" s="7">
        <f t="shared" si="4"/>
        <v>0.42769981696156195</v>
      </c>
    </row>
    <row r="118" spans="1:11" x14ac:dyDescent="0.45">
      <c r="A118" s="1" t="s">
        <v>136</v>
      </c>
      <c r="B118">
        <v>841</v>
      </c>
      <c r="C118">
        <v>424</v>
      </c>
      <c r="D118">
        <v>377</v>
      </c>
      <c r="E118" s="11" t="str">
        <f>IFERROR(VLOOKUP(A118, iterations_gpu_1000[[Instance]:[cuPDLP]], 2, FALSE), "")</f>
        <v/>
      </c>
      <c r="H118" s="7">
        <f t="shared" si="5"/>
        <v>0.49583828775267541</v>
      </c>
      <c r="I118" s="7" t="str">
        <f t="shared" si="3"/>
        <v/>
      </c>
      <c r="K118" s="7">
        <f t="shared" si="4"/>
        <v>0.55172413793103448</v>
      </c>
    </row>
    <row r="119" spans="1:11" x14ac:dyDescent="0.45">
      <c r="A119" s="1" t="s">
        <v>138</v>
      </c>
      <c r="B119">
        <v>7619</v>
      </c>
      <c r="C119">
        <v>6441</v>
      </c>
      <c r="D119">
        <v>24187</v>
      </c>
      <c r="E119" s="11">
        <f>IFERROR(VLOOKUP(A119, iterations_gpu_1000[[Instance]:[cuPDLP]], 2, FALSE), "")</f>
        <v>15845</v>
      </c>
      <c r="H119" s="7">
        <f t="shared" si="5"/>
        <v>0.15461346633416459</v>
      </c>
      <c r="I119" s="7">
        <f t="shared" si="3"/>
        <v>-1.0796692479327996</v>
      </c>
      <c r="K119" s="7">
        <f t="shared" si="4"/>
        <v>-2.1745635910224439</v>
      </c>
    </row>
    <row r="120" spans="1:11" x14ac:dyDescent="0.45">
      <c r="A120" s="1" t="s">
        <v>139</v>
      </c>
      <c r="B120">
        <v>970</v>
      </c>
      <c r="C120">
        <v>1219</v>
      </c>
      <c r="D120">
        <v>1116</v>
      </c>
      <c r="E120" s="11">
        <f>IFERROR(VLOOKUP(A120, iterations_gpu_1000[[Instance]:[cuPDLP]], 2, FALSE), "")</f>
        <v>970</v>
      </c>
      <c r="H120" s="7">
        <f t="shared" si="5"/>
        <v>-0.25670103092783503</v>
      </c>
      <c r="I120" s="7">
        <f t="shared" si="3"/>
        <v>0</v>
      </c>
      <c r="K120" s="7">
        <f t="shared" si="4"/>
        <v>-0.15051546391752577</v>
      </c>
    </row>
    <row r="121" spans="1:11" x14ac:dyDescent="0.45">
      <c r="A121" s="1" t="s">
        <v>140</v>
      </c>
      <c r="B121">
        <v>9702</v>
      </c>
      <c r="C121">
        <v>2</v>
      </c>
      <c r="D121" t="s">
        <v>406</v>
      </c>
      <c r="E121" s="11">
        <f>IFERROR(VLOOKUP(A121, iterations_gpu_1000[[Instance]:[cuPDLP]], 2, FALSE), "")</f>
        <v>9078</v>
      </c>
      <c r="H121" s="7">
        <f t="shared" si="5"/>
        <v>0.99979385693671408</v>
      </c>
      <c r="I121" s="7">
        <f t="shared" si="3"/>
        <v>6.4316635745207171E-2</v>
      </c>
      <c r="K121" s="7" t="str">
        <f t="shared" si="4"/>
        <v/>
      </c>
    </row>
    <row r="122" spans="1:11" x14ac:dyDescent="0.45">
      <c r="A122" s="1" t="s">
        <v>141</v>
      </c>
      <c r="B122">
        <v>9694</v>
      </c>
      <c r="C122">
        <v>2</v>
      </c>
      <c r="D122" t="s">
        <v>406</v>
      </c>
      <c r="E122" s="11">
        <f>IFERROR(VLOOKUP(A122, iterations_gpu_1000[[Instance]:[cuPDLP]], 2, FALSE), "")</f>
        <v>9080</v>
      </c>
      <c r="H122" s="7">
        <f t="shared" si="5"/>
        <v>0.99979368681658753</v>
      </c>
      <c r="I122" s="7">
        <f t="shared" si="3"/>
        <v>6.333814730761296E-2</v>
      </c>
      <c r="K122" s="7" t="str">
        <f t="shared" si="4"/>
        <v/>
      </c>
    </row>
    <row r="123" spans="1:11" x14ac:dyDescent="0.45">
      <c r="A123" s="1" t="s">
        <v>142</v>
      </c>
      <c r="B123">
        <v>1235</v>
      </c>
      <c r="C123">
        <v>1165</v>
      </c>
      <c r="D123">
        <v>930</v>
      </c>
      <c r="E123" s="11">
        <f>IFERROR(VLOOKUP(A123, iterations_gpu_1000[[Instance]:[cuPDLP]], 2, FALSE), "")</f>
        <v>2539</v>
      </c>
      <c r="H123" s="7">
        <f t="shared" si="5"/>
        <v>5.6680161943319839E-2</v>
      </c>
      <c r="I123" s="7">
        <f t="shared" si="3"/>
        <v>-1.0558704453441297</v>
      </c>
      <c r="K123" s="7">
        <f t="shared" si="4"/>
        <v>0.24696356275303644</v>
      </c>
    </row>
    <row r="124" spans="1:11" x14ac:dyDescent="0.45">
      <c r="A124" s="1" t="s">
        <v>143</v>
      </c>
      <c r="B124">
        <v>1260</v>
      </c>
      <c r="C124">
        <v>569</v>
      </c>
      <c r="D124">
        <v>716</v>
      </c>
      <c r="E124" s="11">
        <f>IFERROR(VLOOKUP(A124, iterations_gpu_1000[[Instance]:[cuPDLP]], 2, FALSE), "")</f>
        <v>1540</v>
      </c>
      <c r="H124" s="7">
        <f t="shared" si="5"/>
        <v>0.54841269841269846</v>
      </c>
      <c r="I124" s="7">
        <f t="shared" si="3"/>
        <v>-0.22222222222222221</v>
      </c>
      <c r="K124" s="7">
        <f t="shared" si="4"/>
        <v>0.43174603174603177</v>
      </c>
    </row>
    <row r="125" spans="1:11" x14ac:dyDescent="0.45">
      <c r="A125" s="1" t="s">
        <v>144</v>
      </c>
      <c r="B125">
        <v>630</v>
      </c>
      <c r="C125">
        <v>470</v>
      </c>
      <c r="D125">
        <v>636</v>
      </c>
      <c r="E125" s="11">
        <f>IFERROR(VLOOKUP(A125, iterations_gpu_1000[[Instance]:[cuPDLP]], 2, FALSE), "")</f>
        <v>630</v>
      </c>
      <c r="H125" s="7">
        <f t="shared" si="5"/>
        <v>0.25396825396825395</v>
      </c>
      <c r="I125" s="7">
        <f t="shared" si="3"/>
        <v>0</v>
      </c>
      <c r="K125" s="7">
        <f t="shared" si="4"/>
        <v>-9.5238095238095247E-3</v>
      </c>
    </row>
    <row r="126" spans="1:11" x14ac:dyDescent="0.45">
      <c r="A126" s="1" t="s">
        <v>146</v>
      </c>
      <c r="B126">
        <v>25803</v>
      </c>
      <c r="C126">
        <v>41258</v>
      </c>
      <c r="D126">
        <v>36865</v>
      </c>
      <c r="E126" s="11">
        <f>IFERROR(VLOOKUP(A126, iterations_gpu_1000[[Instance]:[cuPDLP]], 2, FALSE), "")</f>
        <v>28134</v>
      </c>
      <c r="H126" s="7">
        <f t="shared" si="5"/>
        <v>-0.59896136108204467</v>
      </c>
      <c r="I126" s="7">
        <f t="shared" si="3"/>
        <v>-9.0338332752005576E-2</v>
      </c>
      <c r="K126" s="7">
        <f t="shared" si="4"/>
        <v>-0.42870983994109213</v>
      </c>
    </row>
    <row r="127" spans="1:11" x14ac:dyDescent="0.45">
      <c r="A127" s="1" t="s">
        <v>147</v>
      </c>
      <c r="B127">
        <v>576</v>
      </c>
      <c r="C127">
        <v>287</v>
      </c>
      <c r="D127">
        <v>384</v>
      </c>
      <c r="E127" s="11">
        <f>IFERROR(VLOOKUP(A127, iterations_gpu_1000[[Instance]:[cuPDLP]], 2, FALSE), "")</f>
        <v>576</v>
      </c>
      <c r="H127" s="7">
        <f t="shared" si="5"/>
        <v>0.50173611111111116</v>
      </c>
      <c r="I127" s="7">
        <f t="shared" si="3"/>
        <v>0</v>
      </c>
      <c r="K127" s="7">
        <f t="shared" si="4"/>
        <v>0.33333333333333331</v>
      </c>
    </row>
    <row r="128" spans="1:11" x14ac:dyDescent="0.45">
      <c r="A128" s="1" t="s">
        <v>149</v>
      </c>
      <c r="B128">
        <v>89859</v>
      </c>
      <c r="C128">
        <v>95535</v>
      </c>
      <c r="D128">
        <v>87453</v>
      </c>
      <c r="E128" s="11">
        <f>IFERROR(VLOOKUP(A128, iterations_gpu_1000[[Instance]:[cuPDLP]], 2, FALSE), "")</f>
        <v>97376</v>
      </c>
      <c r="H128" s="7">
        <f t="shared" si="5"/>
        <v>-6.3165626147631285E-2</v>
      </c>
      <c r="I128" s="7">
        <f t="shared" si="3"/>
        <v>-8.3653279026029675E-2</v>
      </c>
      <c r="K128" s="7">
        <f t="shared" si="4"/>
        <v>2.6775281273995928E-2</v>
      </c>
    </row>
    <row r="129" spans="1:11" x14ac:dyDescent="0.45">
      <c r="A129" s="1" t="s">
        <v>150</v>
      </c>
      <c r="B129">
        <v>62368</v>
      </c>
      <c r="C129">
        <v>60248</v>
      </c>
      <c r="D129" t="s">
        <v>406</v>
      </c>
      <c r="E129" s="11">
        <f>IFERROR(VLOOKUP(A129, iterations_gpu_1000[[Instance]:[cuPDLP]], 2, FALSE), "")</f>
        <v>2480</v>
      </c>
      <c r="H129" s="7">
        <f t="shared" si="5"/>
        <v>3.3991790661877887E-2</v>
      </c>
      <c r="I129" s="7">
        <f t="shared" si="3"/>
        <v>0.96023601847101081</v>
      </c>
      <c r="K129" s="7" t="str">
        <f t="shared" si="4"/>
        <v/>
      </c>
    </row>
    <row r="130" spans="1:11" x14ac:dyDescent="0.45">
      <c r="A130" s="1" t="s">
        <v>151</v>
      </c>
      <c r="B130">
        <v>167406</v>
      </c>
      <c r="C130">
        <v>115341</v>
      </c>
      <c r="D130">
        <v>160920</v>
      </c>
      <c r="E130" s="11">
        <f>IFERROR(VLOOKUP(A130, iterations_gpu_1000[[Instance]:[cuPDLP]], 2, FALSE), "")</f>
        <v>167138</v>
      </c>
      <c r="H130" s="7">
        <f t="shared" si="5"/>
        <v>0.31101035805168276</v>
      </c>
      <c r="I130" s="7">
        <f t="shared" ref="I130:I193" si="6">IF(E130="","",($B130-E130)/$B130)</f>
        <v>1.6008984146326894E-3</v>
      </c>
      <c r="K130" s="7">
        <f t="shared" ref="K130:K193" si="7">IF(D130="","",($B130-D130)/$B130)</f>
        <v>3.8744131034729935E-2</v>
      </c>
    </row>
    <row r="131" spans="1:11" x14ac:dyDescent="0.45">
      <c r="A131" s="1" t="s">
        <v>152</v>
      </c>
      <c r="B131">
        <v>80254</v>
      </c>
      <c r="C131">
        <v>38800</v>
      </c>
      <c r="D131">
        <v>23944</v>
      </c>
      <c r="E131" s="11">
        <f>IFERROR(VLOOKUP(A131, iterations_gpu_1000[[Instance]:[cuPDLP]], 2, FALSE), "")</f>
        <v>61386</v>
      </c>
      <c r="H131" s="7">
        <f t="shared" ref="H131:H194" si="8">IF(C131="","",($B131-C131)/$B131)</f>
        <v>0.51653500137064823</v>
      </c>
      <c r="I131" s="7">
        <f t="shared" si="6"/>
        <v>0.23510354624068583</v>
      </c>
      <c r="K131" s="7">
        <f t="shared" si="7"/>
        <v>0.7016472699180103</v>
      </c>
    </row>
    <row r="132" spans="1:11" x14ac:dyDescent="0.45">
      <c r="A132" s="1" t="s">
        <v>153</v>
      </c>
      <c r="B132">
        <v>78173</v>
      </c>
      <c r="C132">
        <v>87667</v>
      </c>
      <c r="D132">
        <v>66589</v>
      </c>
      <c r="E132" s="11">
        <f>IFERROR(VLOOKUP(A132, iterations_gpu_1000[[Instance]:[cuPDLP]], 2, FALSE), "")</f>
        <v>97930</v>
      </c>
      <c r="H132" s="7">
        <f t="shared" si="8"/>
        <v>-0.12144858199122459</v>
      </c>
      <c r="I132" s="7">
        <f t="shared" si="6"/>
        <v>-0.25273432003377128</v>
      </c>
      <c r="K132" s="7">
        <f t="shared" si="7"/>
        <v>0.14818415565476573</v>
      </c>
    </row>
    <row r="133" spans="1:11" x14ac:dyDescent="0.45">
      <c r="A133" s="1" t="s">
        <v>154</v>
      </c>
      <c r="B133">
        <v>27064</v>
      </c>
      <c r="C133">
        <v>18634</v>
      </c>
      <c r="D133">
        <v>14124</v>
      </c>
      <c r="E133" s="11">
        <f>IFERROR(VLOOKUP(A133, iterations_gpu_1000[[Instance]:[cuPDLP]], 2, FALSE), "")</f>
        <v>6117</v>
      </c>
      <c r="H133" s="7">
        <f t="shared" si="8"/>
        <v>0.31148389003842741</v>
      </c>
      <c r="I133" s="7">
        <f t="shared" si="6"/>
        <v>0.77398019509311267</v>
      </c>
      <c r="K133" s="7">
        <f t="shared" si="7"/>
        <v>0.47812592373632873</v>
      </c>
    </row>
    <row r="134" spans="1:11" x14ac:dyDescent="0.45">
      <c r="A134" s="1" t="s">
        <v>155</v>
      </c>
      <c r="B134">
        <v>18339</v>
      </c>
      <c r="C134">
        <v>8732</v>
      </c>
      <c r="D134">
        <v>18217</v>
      </c>
      <c r="E134" s="11">
        <f>IFERROR(VLOOKUP(A134, iterations_gpu_1000[[Instance]:[cuPDLP]], 2, FALSE), "")</f>
        <v>14310</v>
      </c>
      <c r="H134" s="7">
        <f t="shared" si="8"/>
        <v>0.52385626260973883</v>
      </c>
      <c r="I134" s="7">
        <f t="shared" si="6"/>
        <v>0.21969573041060037</v>
      </c>
      <c r="K134" s="7">
        <f t="shared" si="7"/>
        <v>6.6524892306014504E-3</v>
      </c>
    </row>
    <row r="135" spans="1:11" x14ac:dyDescent="0.45">
      <c r="A135" s="1" t="s">
        <v>156</v>
      </c>
      <c r="B135">
        <v>24308</v>
      </c>
      <c r="C135">
        <v>25704</v>
      </c>
      <c r="D135">
        <v>26846</v>
      </c>
      <c r="E135" s="11">
        <f>IFERROR(VLOOKUP(A135, iterations_gpu_1000[[Instance]:[cuPDLP]], 2, FALSE), "")</f>
        <v>10857</v>
      </c>
      <c r="H135" s="7">
        <f t="shared" si="8"/>
        <v>-5.7429652789205199E-2</v>
      </c>
      <c r="I135" s="7">
        <f t="shared" si="6"/>
        <v>0.55335691953266419</v>
      </c>
      <c r="K135" s="7">
        <f t="shared" si="7"/>
        <v>-0.104410070758598</v>
      </c>
    </row>
    <row r="136" spans="1:11" x14ac:dyDescent="0.45">
      <c r="A136" s="1" t="s">
        <v>157</v>
      </c>
      <c r="B136">
        <v>95974</v>
      </c>
      <c r="C136">
        <v>27308</v>
      </c>
      <c r="D136">
        <v>55310</v>
      </c>
      <c r="E136" s="11">
        <f>IFERROR(VLOOKUP(A136, iterations_gpu_1000[[Instance]:[cuPDLP]], 2, FALSE), "")</f>
        <v>43799</v>
      </c>
      <c r="H136" s="7">
        <f t="shared" si="8"/>
        <v>0.71546460499718678</v>
      </c>
      <c r="I136" s="7">
        <f t="shared" si="6"/>
        <v>0.54363681830495758</v>
      </c>
      <c r="K136" s="7">
        <f t="shared" si="7"/>
        <v>0.42369808489799321</v>
      </c>
    </row>
    <row r="137" spans="1:11" x14ac:dyDescent="0.45">
      <c r="A137" s="1" t="s">
        <v>158</v>
      </c>
      <c r="B137">
        <v>83593</v>
      </c>
      <c r="C137">
        <v>75387</v>
      </c>
      <c r="D137">
        <v>54472</v>
      </c>
      <c r="E137" s="11">
        <f>IFERROR(VLOOKUP(A137, iterations_gpu_1000[[Instance]:[cuPDLP]], 2, FALSE), "")</f>
        <v>52491</v>
      </c>
      <c r="H137" s="7">
        <f t="shared" si="8"/>
        <v>9.8166114387568337E-2</v>
      </c>
      <c r="I137" s="7">
        <f t="shared" si="6"/>
        <v>0.37206464656131494</v>
      </c>
      <c r="K137" s="7">
        <f t="shared" si="7"/>
        <v>0.34836649001710668</v>
      </c>
    </row>
    <row r="138" spans="1:11" x14ac:dyDescent="0.45">
      <c r="A138" s="1" t="s">
        <v>159</v>
      </c>
      <c r="B138">
        <v>92287</v>
      </c>
      <c r="C138">
        <v>2</v>
      </c>
      <c r="D138">
        <v>2</v>
      </c>
      <c r="E138" s="11">
        <f>IFERROR(VLOOKUP(A138, iterations_gpu_1000[[Instance]:[cuPDLP]], 2, FALSE), "")</f>
        <v>90125</v>
      </c>
      <c r="H138" s="7">
        <f t="shared" si="8"/>
        <v>0.99997832847529988</v>
      </c>
      <c r="I138" s="7">
        <f t="shared" si="6"/>
        <v>2.3426918200830021E-2</v>
      </c>
      <c r="K138" s="7">
        <f t="shared" si="7"/>
        <v>0.99997832847529988</v>
      </c>
    </row>
    <row r="139" spans="1:11" x14ac:dyDescent="0.45">
      <c r="A139" s="1" t="s">
        <v>160</v>
      </c>
      <c r="B139">
        <v>92296</v>
      </c>
      <c r="C139">
        <v>41122</v>
      </c>
      <c r="D139">
        <v>2</v>
      </c>
      <c r="E139" s="11">
        <f>IFERROR(VLOOKUP(A139, iterations_gpu_1000[[Instance]:[cuPDLP]], 2, FALSE), "")</f>
        <v>90296</v>
      </c>
      <c r="H139" s="7">
        <f t="shared" si="8"/>
        <v>0.5544552309959262</v>
      </c>
      <c r="I139" s="7">
        <f t="shared" si="6"/>
        <v>2.1669411458784781E-2</v>
      </c>
      <c r="K139" s="7">
        <f t="shared" si="7"/>
        <v>0.99997833058854124</v>
      </c>
    </row>
    <row r="140" spans="1:11" x14ac:dyDescent="0.45">
      <c r="A140" s="1" t="s">
        <v>161</v>
      </c>
      <c r="B140">
        <v>80464</v>
      </c>
      <c r="C140">
        <v>79393</v>
      </c>
      <c r="D140">
        <v>80999</v>
      </c>
      <c r="E140" s="11">
        <f>IFERROR(VLOOKUP(A140, iterations_gpu_1000[[Instance]:[cuPDLP]], 2, FALSE), "")</f>
        <v>80203</v>
      </c>
      <c r="H140" s="7">
        <f t="shared" si="8"/>
        <v>1.3310300258500695E-2</v>
      </c>
      <c r="I140" s="7">
        <f t="shared" si="6"/>
        <v>3.2436866176178167E-3</v>
      </c>
      <c r="K140" s="7">
        <f t="shared" si="7"/>
        <v>-6.648936170212766E-3</v>
      </c>
    </row>
    <row r="141" spans="1:11" x14ac:dyDescent="0.45">
      <c r="A141" s="1" t="s">
        <v>162</v>
      </c>
      <c r="B141">
        <v>80465</v>
      </c>
      <c r="C141">
        <v>80779</v>
      </c>
      <c r="D141">
        <v>77442</v>
      </c>
      <c r="E141" s="11">
        <f>IFERROR(VLOOKUP(A141, iterations_gpu_1000[[Instance]:[cuPDLP]], 2, FALSE), "")</f>
        <v>48261</v>
      </c>
      <c r="H141" s="7">
        <f t="shared" si="8"/>
        <v>-3.9023177779158639E-3</v>
      </c>
      <c r="I141" s="7">
        <f t="shared" si="6"/>
        <v>0.40022369974523087</v>
      </c>
      <c r="K141" s="7">
        <f t="shared" si="7"/>
        <v>3.7569129435158145E-2</v>
      </c>
    </row>
    <row r="142" spans="1:11" x14ac:dyDescent="0.45">
      <c r="A142" s="1" t="s">
        <v>163</v>
      </c>
      <c r="B142">
        <v>15430</v>
      </c>
      <c r="C142">
        <v>9916</v>
      </c>
      <c r="D142">
        <v>11014</v>
      </c>
      <c r="E142" s="11">
        <f>IFERROR(VLOOKUP(A142, iterations_gpu_1000[[Instance]:[cuPDLP]], 2, FALSE), "")</f>
        <v>14238</v>
      </c>
      <c r="H142" s="7">
        <f t="shared" si="8"/>
        <v>0.3573558003888529</v>
      </c>
      <c r="I142" s="7">
        <f t="shared" si="6"/>
        <v>7.7252106286454958E-2</v>
      </c>
      <c r="K142" s="7">
        <f t="shared" si="7"/>
        <v>0.28619572261827608</v>
      </c>
    </row>
    <row r="143" spans="1:11" x14ac:dyDescent="0.45">
      <c r="A143" s="1" t="s">
        <v>165</v>
      </c>
      <c r="B143">
        <v>21881</v>
      </c>
      <c r="C143">
        <v>21812</v>
      </c>
      <c r="D143">
        <v>26226</v>
      </c>
      <c r="E143" s="11">
        <f>IFERROR(VLOOKUP(A143, iterations_gpu_1000[[Instance]:[cuPDLP]], 2, FALSE), "")</f>
        <v>27167</v>
      </c>
      <c r="H143" s="7">
        <f t="shared" si="8"/>
        <v>3.1534207760157214E-3</v>
      </c>
      <c r="I143" s="7">
        <f t="shared" si="6"/>
        <v>-0.24157945249303048</v>
      </c>
      <c r="K143" s="7">
        <f t="shared" si="7"/>
        <v>-0.19857410538823636</v>
      </c>
    </row>
    <row r="144" spans="1:11" x14ac:dyDescent="0.45">
      <c r="A144" s="1" t="s">
        <v>166</v>
      </c>
      <c r="B144">
        <v>31507</v>
      </c>
      <c r="C144">
        <v>31330</v>
      </c>
      <c r="D144">
        <v>51206</v>
      </c>
      <c r="E144" s="11">
        <f>IFERROR(VLOOKUP(A144, iterations_gpu_1000[[Instance]:[cuPDLP]], 2, FALSE), "")</f>
        <v>72383</v>
      </c>
      <c r="H144" s="7">
        <f t="shared" si="8"/>
        <v>5.6177992192211253E-3</v>
      </c>
      <c r="I144" s="7">
        <f t="shared" si="6"/>
        <v>-1.2973624908750436</v>
      </c>
      <c r="K144" s="7">
        <f t="shared" si="7"/>
        <v>-0.62522614022280765</v>
      </c>
    </row>
    <row r="145" spans="1:11" x14ac:dyDescent="0.45">
      <c r="A145" s="1" t="s">
        <v>167</v>
      </c>
      <c r="B145">
        <v>69993</v>
      </c>
      <c r="C145">
        <v>73748</v>
      </c>
      <c r="D145">
        <v>68875</v>
      </c>
      <c r="E145" s="11">
        <f>IFERROR(VLOOKUP(A145, iterations_gpu_1000[[Instance]:[cuPDLP]], 2, FALSE), "")</f>
        <v>48461</v>
      </c>
      <c r="H145" s="7">
        <f t="shared" si="8"/>
        <v>-5.3648221965053651E-2</v>
      </c>
      <c r="I145" s="7">
        <f t="shared" si="6"/>
        <v>0.30763076307630766</v>
      </c>
      <c r="K145" s="7">
        <f t="shared" si="7"/>
        <v>1.5973025874015973E-2</v>
      </c>
    </row>
    <row r="146" spans="1:11" x14ac:dyDescent="0.45">
      <c r="A146" s="1" t="s">
        <v>168</v>
      </c>
      <c r="B146">
        <v>11456</v>
      </c>
      <c r="C146">
        <v>3144</v>
      </c>
      <c r="D146">
        <v>5452</v>
      </c>
      <c r="E146" s="11">
        <f>IFERROR(VLOOKUP(A146, iterations_gpu_1000[[Instance]:[cuPDLP]], 2, FALSE), "")</f>
        <v>6003</v>
      </c>
      <c r="H146" s="7">
        <f t="shared" si="8"/>
        <v>0.7255586592178771</v>
      </c>
      <c r="I146" s="7">
        <f t="shared" si="6"/>
        <v>0.47599511173184356</v>
      </c>
      <c r="K146" s="7">
        <f t="shared" si="7"/>
        <v>0.52409217877094971</v>
      </c>
    </row>
    <row r="147" spans="1:11" x14ac:dyDescent="0.45">
      <c r="A147" s="1" t="s">
        <v>169</v>
      </c>
      <c r="B147">
        <v>81224</v>
      </c>
      <c r="C147">
        <v>69597</v>
      </c>
      <c r="D147">
        <v>67398</v>
      </c>
      <c r="E147" s="11">
        <f>IFERROR(VLOOKUP(A147, iterations_gpu_1000[[Instance]:[cuPDLP]], 2, FALSE), "")</f>
        <v>81658</v>
      </c>
      <c r="H147" s="7">
        <f t="shared" si="8"/>
        <v>0.14314734561213435</v>
      </c>
      <c r="I147" s="7">
        <f t="shared" si="6"/>
        <v>-5.3432483009947795E-3</v>
      </c>
      <c r="K147" s="7">
        <f t="shared" si="7"/>
        <v>0.17022062444597655</v>
      </c>
    </row>
    <row r="148" spans="1:11" x14ac:dyDescent="0.45">
      <c r="A148" s="1" t="s">
        <v>170</v>
      </c>
      <c r="B148">
        <v>120808</v>
      </c>
      <c r="C148">
        <v>47978</v>
      </c>
      <c r="D148">
        <v>120244</v>
      </c>
      <c r="E148" s="11">
        <f>IFERROR(VLOOKUP(A148, iterations_gpu_1000[[Instance]:[cuPDLP]], 2, FALSE), "")</f>
        <v>125159</v>
      </c>
      <c r="H148" s="7">
        <f t="shared" si="8"/>
        <v>0.60285742666048603</v>
      </c>
      <c r="I148" s="7">
        <f t="shared" si="6"/>
        <v>-3.6015826766439309E-2</v>
      </c>
      <c r="K148" s="7">
        <f t="shared" si="7"/>
        <v>4.6685649956956492E-3</v>
      </c>
    </row>
    <row r="149" spans="1:11" x14ac:dyDescent="0.45">
      <c r="A149" s="1" t="s">
        <v>171</v>
      </c>
      <c r="B149">
        <v>611</v>
      </c>
      <c r="C149">
        <v>520</v>
      </c>
      <c r="D149">
        <v>516</v>
      </c>
      <c r="E149" s="11">
        <f>IFERROR(VLOOKUP(A149, iterations_gpu_1000[[Instance]:[cuPDLP]], 2, FALSE), "")</f>
        <v>611</v>
      </c>
      <c r="H149" s="7">
        <f t="shared" si="8"/>
        <v>0.14893617021276595</v>
      </c>
      <c r="I149" s="7">
        <f t="shared" si="6"/>
        <v>0</v>
      </c>
      <c r="K149" s="7">
        <f t="shared" si="7"/>
        <v>0.15548281505728315</v>
      </c>
    </row>
    <row r="150" spans="1:11" x14ac:dyDescent="0.45">
      <c r="A150" s="1" t="s">
        <v>172</v>
      </c>
      <c r="B150">
        <v>41370</v>
      </c>
      <c r="C150">
        <v>35765</v>
      </c>
      <c r="D150">
        <v>32859</v>
      </c>
      <c r="E150" s="11">
        <f>IFERROR(VLOOKUP(A150, iterations_gpu_1000[[Instance]:[cuPDLP]], 2, FALSE), "")</f>
        <v>33994</v>
      </c>
      <c r="H150" s="7">
        <f t="shared" si="8"/>
        <v>0.13548465071307711</v>
      </c>
      <c r="I150" s="7">
        <f t="shared" si="6"/>
        <v>0.17829344935943919</v>
      </c>
      <c r="K150" s="7">
        <f t="shared" si="7"/>
        <v>0.20572878897751995</v>
      </c>
    </row>
    <row r="151" spans="1:11" x14ac:dyDescent="0.45">
      <c r="A151" s="1" t="s">
        <v>173</v>
      </c>
      <c r="B151">
        <v>2059</v>
      </c>
      <c r="C151">
        <v>2668</v>
      </c>
      <c r="D151">
        <v>2949</v>
      </c>
      <c r="E151" s="11">
        <f>IFERROR(VLOOKUP(A151, iterations_gpu_1000[[Instance]:[cuPDLP]], 2, FALSE), "")</f>
        <v>3109</v>
      </c>
      <c r="H151" s="7">
        <f t="shared" si="8"/>
        <v>-0.29577464788732394</v>
      </c>
      <c r="I151" s="7">
        <f t="shared" si="6"/>
        <v>-0.50995628946090332</v>
      </c>
      <c r="K151" s="7">
        <f t="shared" si="7"/>
        <v>-0.43224866440019427</v>
      </c>
    </row>
    <row r="152" spans="1:11" x14ac:dyDescent="0.45">
      <c r="A152" s="1" t="s">
        <v>174</v>
      </c>
      <c r="B152">
        <v>1790</v>
      </c>
      <c r="C152">
        <v>2305</v>
      </c>
      <c r="D152">
        <v>2048</v>
      </c>
      <c r="E152" s="11">
        <f>IFERROR(VLOOKUP(A152, iterations_gpu_1000[[Instance]:[cuPDLP]], 2, FALSE), "")</f>
        <v>3300</v>
      </c>
      <c r="H152" s="7">
        <f t="shared" si="8"/>
        <v>-0.28770949720670391</v>
      </c>
      <c r="I152" s="7">
        <f t="shared" si="6"/>
        <v>-0.84357541899441346</v>
      </c>
      <c r="K152" s="7">
        <f t="shared" si="7"/>
        <v>-0.14413407821229049</v>
      </c>
    </row>
    <row r="153" spans="1:11" x14ac:dyDescent="0.45">
      <c r="A153" s="1" t="s">
        <v>175</v>
      </c>
      <c r="B153">
        <v>244</v>
      </c>
      <c r="C153">
        <v>68</v>
      </c>
      <c r="D153">
        <v>57</v>
      </c>
      <c r="E153" s="11">
        <f>IFERROR(VLOOKUP(A153, iterations_gpu_1000[[Instance]:[cuPDLP]], 2, FALSE), "")</f>
        <v>244</v>
      </c>
      <c r="H153" s="7">
        <f t="shared" si="8"/>
        <v>0.72131147540983609</v>
      </c>
      <c r="I153" s="7">
        <f t="shared" si="6"/>
        <v>0</v>
      </c>
      <c r="K153" s="7">
        <f t="shared" si="7"/>
        <v>0.76639344262295084</v>
      </c>
    </row>
    <row r="154" spans="1:11" x14ac:dyDescent="0.45">
      <c r="A154" s="1" t="s">
        <v>178</v>
      </c>
      <c r="B154">
        <v>2508</v>
      </c>
      <c r="C154">
        <v>2198</v>
      </c>
      <c r="D154">
        <v>1623</v>
      </c>
      <c r="E154" s="11">
        <f>IFERROR(VLOOKUP(A154, iterations_gpu_1000[[Instance]:[cuPDLP]], 2, FALSE), "")</f>
        <v>4816</v>
      </c>
      <c r="H154" s="7">
        <f t="shared" si="8"/>
        <v>0.12360446570972887</v>
      </c>
      <c r="I154" s="7">
        <f t="shared" si="6"/>
        <v>-0.9202551834130781</v>
      </c>
      <c r="K154" s="7">
        <f t="shared" si="7"/>
        <v>0.35287081339712917</v>
      </c>
    </row>
    <row r="155" spans="1:11" x14ac:dyDescent="0.45">
      <c r="A155" s="1" t="s">
        <v>179</v>
      </c>
      <c r="B155">
        <v>106380</v>
      </c>
      <c r="C155">
        <v>123755</v>
      </c>
      <c r="D155">
        <v>142736</v>
      </c>
      <c r="E155" s="11">
        <f>IFERROR(VLOOKUP(A155, iterations_gpu_1000[[Instance]:[cuPDLP]], 2, FALSE), "")</f>
        <v>122558</v>
      </c>
      <c r="H155" s="7">
        <f t="shared" si="8"/>
        <v>-0.16332957322805039</v>
      </c>
      <c r="I155" s="7">
        <f t="shared" si="6"/>
        <v>-0.15207745816882873</v>
      </c>
      <c r="K155" s="7">
        <f t="shared" si="7"/>
        <v>-0.34175596916713669</v>
      </c>
    </row>
    <row r="156" spans="1:11" x14ac:dyDescent="0.45">
      <c r="A156" s="1" t="s">
        <v>180</v>
      </c>
      <c r="B156">
        <v>1228</v>
      </c>
      <c r="C156">
        <v>1152</v>
      </c>
      <c r="D156">
        <v>879</v>
      </c>
      <c r="E156" s="11">
        <f>IFERROR(VLOOKUP(A156, iterations_gpu_1000[[Instance]:[cuPDLP]], 2, FALSE), "")</f>
        <v>2361</v>
      </c>
      <c r="H156" s="7">
        <f t="shared" si="8"/>
        <v>6.1889250814332247E-2</v>
      </c>
      <c r="I156" s="7">
        <f t="shared" si="6"/>
        <v>-0.92263843648208466</v>
      </c>
      <c r="K156" s="7">
        <f t="shared" si="7"/>
        <v>0.28420195439739415</v>
      </c>
    </row>
    <row r="157" spans="1:11" x14ac:dyDescent="0.45">
      <c r="A157" s="1" t="s">
        <v>181</v>
      </c>
      <c r="B157">
        <v>54983</v>
      </c>
      <c r="C157">
        <v>118287</v>
      </c>
      <c r="D157">
        <v>54522</v>
      </c>
      <c r="E157" s="11">
        <f>IFERROR(VLOOKUP(A157, iterations_gpu_1000[[Instance]:[cuPDLP]], 2, FALSE), "")</f>
        <v>119293</v>
      </c>
      <c r="H157" s="7">
        <f t="shared" si="8"/>
        <v>-1.1513376861939144</v>
      </c>
      <c r="I157" s="7">
        <f t="shared" si="6"/>
        <v>-1.1696342505865449</v>
      </c>
      <c r="K157" s="7">
        <f t="shared" si="7"/>
        <v>8.3844097266427813E-3</v>
      </c>
    </row>
    <row r="158" spans="1:11" x14ac:dyDescent="0.45">
      <c r="A158" s="1" t="s">
        <v>182</v>
      </c>
      <c r="B158">
        <v>818</v>
      </c>
      <c r="C158">
        <v>568</v>
      </c>
      <c r="D158">
        <v>566</v>
      </c>
      <c r="E158" s="11">
        <f>IFERROR(VLOOKUP(A158, iterations_gpu_1000[[Instance]:[cuPDLP]], 2, FALSE), "")</f>
        <v>818</v>
      </c>
      <c r="H158" s="7">
        <f t="shared" si="8"/>
        <v>0.30562347188264061</v>
      </c>
      <c r="I158" s="7">
        <f t="shared" si="6"/>
        <v>0</v>
      </c>
      <c r="K158" s="7">
        <f t="shared" si="7"/>
        <v>0.30806845965770169</v>
      </c>
    </row>
    <row r="159" spans="1:11" x14ac:dyDescent="0.45">
      <c r="A159" s="1" t="s">
        <v>183</v>
      </c>
      <c r="B159">
        <v>936</v>
      </c>
      <c r="C159">
        <v>727</v>
      </c>
      <c r="D159">
        <v>727</v>
      </c>
      <c r="E159" s="11">
        <f>IFERROR(VLOOKUP(A159, iterations_gpu_1000[[Instance]:[cuPDLP]], 2, FALSE), "")</f>
        <v>936</v>
      </c>
      <c r="H159" s="7">
        <f t="shared" si="8"/>
        <v>0.2232905982905983</v>
      </c>
      <c r="I159" s="7">
        <f t="shared" si="6"/>
        <v>0</v>
      </c>
      <c r="K159" s="7">
        <f t="shared" si="7"/>
        <v>0.2232905982905983</v>
      </c>
    </row>
    <row r="160" spans="1:11" x14ac:dyDescent="0.45">
      <c r="A160" s="1" t="s">
        <v>184</v>
      </c>
      <c r="B160">
        <v>57681</v>
      </c>
      <c r="C160">
        <v>44782</v>
      </c>
      <c r="D160">
        <v>50238</v>
      </c>
      <c r="E160" s="11">
        <f>IFERROR(VLOOKUP(A160, iterations_gpu_1000[[Instance]:[cuPDLP]], 2, FALSE), "")</f>
        <v>94828</v>
      </c>
      <c r="H160" s="7">
        <f t="shared" si="8"/>
        <v>0.22362649746016885</v>
      </c>
      <c r="I160" s="7">
        <f t="shared" si="6"/>
        <v>-0.64400755881486105</v>
      </c>
      <c r="K160" s="7">
        <f t="shared" si="7"/>
        <v>0.12903729130909658</v>
      </c>
    </row>
    <row r="161" spans="1:11" x14ac:dyDescent="0.45">
      <c r="A161" s="1" t="s">
        <v>185</v>
      </c>
      <c r="B161">
        <v>943</v>
      </c>
      <c r="C161">
        <v>993</v>
      </c>
      <c r="D161">
        <v>826</v>
      </c>
      <c r="E161" s="11">
        <f>IFERROR(VLOOKUP(A161, iterations_gpu_1000[[Instance]:[cuPDLP]], 2, FALSE), "")</f>
        <v>943</v>
      </c>
      <c r="H161" s="7">
        <f t="shared" si="8"/>
        <v>-5.3022269353128315E-2</v>
      </c>
      <c r="I161" s="7">
        <f t="shared" si="6"/>
        <v>0</v>
      </c>
      <c r="K161" s="7">
        <f t="shared" si="7"/>
        <v>0.12407211028632026</v>
      </c>
    </row>
    <row r="162" spans="1:11" x14ac:dyDescent="0.45">
      <c r="A162" s="1" t="s">
        <v>186</v>
      </c>
      <c r="B162">
        <v>117718</v>
      </c>
      <c r="C162">
        <v>113670</v>
      </c>
      <c r="D162">
        <v>113522</v>
      </c>
      <c r="E162" s="11">
        <f>IFERROR(VLOOKUP(A162, iterations_gpu_1000[[Instance]:[cuPDLP]], 2, FALSE), "")</f>
        <v>115420</v>
      </c>
      <c r="H162" s="7">
        <f t="shared" si="8"/>
        <v>3.4387264479518849E-2</v>
      </c>
      <c r="I162" s="7">
        <f t="shared" si="6"/>
        <v>1.9521228699094447E-2</v>
      </c>
      <c r="K162" s="7">
        <f t="shared" si="7"/>
        <v>3.5644506362663315E-2</v>
      </c>
    </row>
    <row r="163" spans="1:11" x14ac:dyDescent="0.45">
      <c r="A163" s="1" t="s">
        <v>187</v>
      </c>
      <c r="B163">
        <v>34614</v>
      </c>
      <c r="C163">
        <v>25883</v>
      </c>
      <c r="D163">
        <v>20712</v>
      </c>
      <c r="E163" s="11">
        <f>IFERROR(VLOOKUP(A163, iterations_gpu_1000[[Instance]:[cuPDLP]], 2, FALSE), "")</f>
        <v>38549</v>
      </c>
      <c r="H163" s="7">
        <f t="shared" si="8"/>
        <v>0.25223897844802678</v>
      </c>
      <c r="I163" s="7">
        <f t="shared" si="6"/>
        <v>-0.1136823250707806</v>
      </c>
      <c r="K163" s="7">
        <f t="shared" si="7"/>
        <v>0.40162939850927371</v>
      </c>
    </row>
    <row r="164" spans="1:11" x14ac:dyDescent="0.45">
      <c r="A164" s="1" t="s">
        <v>188</v>
      </c>
      <c r="B164">
        <v>105914</v>
      </c>
      <c r="C164">
        <v>115309</v>
      </c>
      <c r="D164">
        <v>117704</v>
      </c>
      <c r="E164" s="11">
        <f>IFERROR(VLOOKUP(A164, iterations_gpu_1000[[Instance]:[cuPDLP]], 2, FALSE), "")</f>
        <v>110347</v>
      </c>
      <c r="H164" s="7">
        <f t="shared" si="8"/>
        <v>-8.87040429027324E-2</v>
      </c>
      <c r="I164" s="7">
        <f t="shared" si="6"/>
        <v>-4.1854712313763996E-2</v>
      </c>
      <c r="K164" s="7">
        <f t="shared" si="7"/>
        <v>-0.11131672866665408</v>
      </c>
    </row>
    <row r="165" spans="1:11" x14ac:dyDescent="0.45">
      <c r="A165" s="1" t="s">
        <v>189</v>
      </c>
      <c r="B165">
        <v>242</v>
      </c>
      <c r="C165">
        <v>252</v>
      </c>
      <c r="D165">
        <v>291</v>
      </c>
      <c r="E165" s="11" t="str">
        <f>IFERROR(VLOOKUP(A165, iterations_gpu_1000[[Instance]:[cuPDLP]], 2, FALSE), "")</f>
        <v/>
      </c>
      <c r="H165" s="7">
        <f t="shared" si="8"/>
        <v>-4.1322314049586778E-2</v>
      </c>
      <c r="I165" s="7" t="str">
        <f t="shared" si="6"/>
        <v/>
      </c>
      <c r="K165" s="7">
        <f t="shared" si="7"/>
        <v>-0.2024793388429752</v>
      </c>
    </row>
    <row r="166" spans="1:11" x14ac:dyDescent="0.45">
      <c r="A166" s="1" t="s">
        <v>190</v>
      </c>
      <c r="B166">
        <v>525</v>
      </c>
      <c r="C166">
        <v>465</v>
      </c>
      <c r="D166">
        <v>392</v>
      </c>
      <c r="E166" s="11">
        <f>IFERROR(VLOOKUP(A166, iterations_gpu_1000[[Instance]:[cuPDLP]], 2, FALSE), "")</f>
        <v>525</v>
      </c>
      <c r="H166" s="7">
        <f t="shared" si="8"/>
        <v>0.11428571428571428</v>
      </c>
      <c r="I166" s="7">
        <f t="shared" si="6"/>
        <v>0</v>
      </c>
      <c r="K166" s="7">
        <f t="shared" si="7"/>
        <v>0.25333333333333335</v>
      </c>
    </row>
    <row r="167" spans="1:11" x14ac:dyDescent="0.45">
      <c r="A167" s="1" t="s">
        <v>191</v>
      </c>
      <c r="B167">
        <v>401</v>
      </c>
      <c r="C167">
        <v>225</v>
      </c>
      <c r="D167">
        <v>220</v>
      </c>
      <c r="E167" s="11" t="str">
        <f>IFERROR(VLOOKUP(A167, iterations_gpu_1000[[Instance]:[cuPDLP]], 2, FALSE), "")</f>
        <v/>
      </c>
      <c r="H167" s="7">
        <f t="shared" si="8"/>
        <v>0.43890274314214461</v>
      </c>
      <c r="I167" s="7" t="str">
        <f t="shared" si="6"/>
        <v/>
      </c>
      <c r="K167" s="7">
        <f t="shared" si="7"/>
        <v>0.45137157107231918</v>
      </c>
    </row>
    <row r="168" spans="1:11" x14ac:dyDescent="0.45">
      <c r="A168" s="1" t="s">
        <v>192</v>
      </c>
      <c r="B168">
        <v>369</v>
      </c>
      <c r="C168">
        <v>303</v>
      </c>
      <c r="D168">
        <v>247</v>
      </c>
      <c r="E168" s="11" t="str">
        <f>IFERROR(VLOOKUP(A168, iterations_gpu_1000[[Instance]:[cuPDLP]], 2, FALSE), "")</f>
        <v/>
      </c>
      <c r="H168" s="7">
        <f t="shared" si="8"/>
        <v>0.17886178861788618</v>
      </c>
      <c r="I168" s="7" t="str">
        <f t="shared" si="6"/>
        <v/>
      </c>
      <c r="K168" s="7">
        <f t="shared" si="7"/>
        <v>0.33062330623306235</v>
      </c>
    </row>
    <row r="169" spans="1:11" x14ac:dyDescent="0.45">
      <c r="A169" s="1" t="s">
        <v>193</v>
      </c>
      <c r="B169">
        <v>399</v>
      </c>
      <c r="C169">
        <v>243</v>
      </c>
      <c r="D169">
        <v>214</v>
      </c>
      <c r="E169" s="11" t="str">
        <f>IFERROR(VLOOKUP(A169, iterations_gpu_1000[[Instance]:[cuPDLP]], 2, FALSE), "")</f>
        <v/>
      </c>
      <c r="H169" s="7">
        <f t="shared" si="8"/>
        <v>0.39097744360902253</v>
      </c>
      <c r="I169" s="7" t="str">
        <f t="shared" si="6"/>
        <v/>
      </c>
      <c r="K169" s="7">
        <f t="shared" si="7"/>
        <v>0.46365914786967416</v>
      </c>
    </row>
    <row r="170" spans="1:11" x14ac:dyDescent="0.45">
      <c r="A170" s="1" t="s">
        <v>194</v>
      </c>
      <c r="B170">
        <v>209</v>
      </c>
      <c r="C170">
        <v>192</v>
      </c>
      <c r="D170">
        <v>183</v>
      </c>
      <c r="E170" s="11">
        <f>IFERROR(VLOOKUP(A170, iterations_gpu_1000[[Instance]:[cuPDLP]], 2, FALSE), "")</f>
        <v>209</v>
      </c>
      <c r="H170" s="7">
        <f t="shared" si="8"/>
        <v>8.1339712918660281E-2</v>
      </c>
      <c r="I170" s="7">
        <f t="shared" si="6"/>
        <v>0</v>
      </c>
      <c r="K170" s="7">
        <f t="shared" si="7"/>
        <v>0.12440191387559808</v>
      </c>
    </row>
    <row r="171" spans="1:11" x14ac:dyDescent="0.45">
      <c r="A171" s="1" t="s">
        <v>195</v>
      </c>
      <c r="B171">
        <v>4519</v>
      </c>
      <c r="C171">
        <v>7352</v>
      </c>
      <c r="D171">
        <v>2667</v>
      </c>
      <c r="E171" s="11">
        <f>IFERROR(VLOOKUP(A171, iterations_gpu_1000[[Instance]:[cuPDLP]], 2, FALSE), "")</f>
        <v>4947</v>
      </c>
      <c r="H171" s="7">
        <f t="shared" si="8"/>
        <v>-0.62690860809913695</v>
      </c>
      <c r="I171" s="7">
        <f t="shared" si="6"/>
        <v>-9.4711219296304494E-2</v>
      </c>
      <c r="K171" s="7">
        <f t="shared" si="7"/>
        <v>0.40982518256251382</v>
      </c>
    </row>
    <row r="172" spans="1:11" x14ac:dyDescent="0.45">
      <c r="A172" s="1" t="s">
        <v>196</v>
      </c>
      <c r="B172">
        <v>4680</v>
      </c>
      <c r="C172">
        <v>1524</v>
      </c>
      <c r="D172">
        <v>1601</v>
      </c>
      <c r="E172" s="11">
        <f>IFERROR(VLOOKUP(A172, iterations_gpu_1000[[Instance]:[cuPDLP]], 2, FALSE), "")</f>
        <v>2095</v>
      </c>
      <c r="H172" s="7">
        <f t="shared" si="8"/>
        <v>0.67435897435897441</v>
      </c>
      <c r="I172" s="7">
        <f t="shared" si="6"/>
        <v>0.55235042735042739</v>
      </c>
      <c r="K172" s="7">
        <f t="shared" si="7"/>
        <v>0.6579059829059829</v>
      </c>
    </row>
    <row r="173" spans="1:11" x14ac:dyDescent="0.45">
      <c r="A173" s="1" t="s">
        <v>197</v>
      </c>
      <c r="B173">
        <v>499</v>
      </c>
      <c r="C173">
        <v>317</v>
      </c>
      <c r="D173">
        <v>468</v>
      </c>
      <c r="E173" s="11">
        <f>IFERROR(VLOOKUP(A173, iterations_gpu_1000[[Instance]:[cuPDLP]], 2, FALSE), "")</f>
        <v>499</v>
      </c>
      <c r="H173" s="7">
        <f t="shared" si="8"/>
        <v>0.36472945891783565</v>
      </c>
      <c r="I173" s="7">
        <f t="shared" si="6"/>
        <v>0</v>
      </c>
      <c r="K173" s="7">
        <f t="shared" si="7"/>
        <v>6.2124248496993988E-2</v>
      </c>
    </row>
    <row r="174" spans="1:11" x14ac:dyDescent="0.45">
      <c r="A174" s="1" t="s">
        <v>198</v>
      </c>
      <c r="B174">
        <v>4034</v>
      </c>
      <c r="C174">
        <v>2149</v>
      </c>
      <c r="D174">
        <v>2308</v>
      </c>
      <c r="E174" s="11" t="str">
        <f>IFERROR(VLOOKUP(A174, iterations_gpu_1000[[Instance]:[cuPDLP]], 2, FALSE), "")</f>
        <v/>
      </c>
      <c r="H174" s="7">
        <f t="shared" si="8"/>
        <v>0.4672781358453148</v>
      </c>
      <c r="I174" s="7" t="str">
        <f t="shared" si="6"/>
        <v/>
      </c>
      <c r="K174" s="7">
        <f t="shared" si="7"/>
        <v>0.42786316311353495</v>
      </c>
    </row>
    <row r="175" spans="1:11" x14ac:dyDescent="0.45">
      <c r="A175" s="1" t="s">
        <v>199</v>
      </c>
      <c r="B175">
        <v>5128</v>
      </c>
      <c r="C175">
        <v>1153</v>
      </c>
      <c r="D175">
        <v>3101</v>
      </c>
      <c r="E175" s="11">
        <f>IFERROR(VLOOKUP(A175, iterations_gpu_1000[[Instance]:[cuPDLP]], 2, FALSE), "")</f>
        <v>2743</v>
      </c>
      <c r="H175" s="7">
        <f t="shared" si="8"/>
        <v>0.77515600624024961</v>
      </c>
      <c r="I175" s="7">
        <f t="shared" si="6"/>
        <v>0.46509360374414976</v>
      </c>
      <c r="K175" s="7">
        <f t="shared" si="7"/>
        <v>0.39528081123244929</v>
      </c>
    </row>
    <row r="176" spans="1:11" x14ac:dyDescent="0.45">
      <c r="A176" s="1" t="s">
        <v>200</v>
      </c>
      <c r="B176">
        <v>1966</v>
      </c>
      <c r="C176">
        <v>807</v>
      </c>
      <c r="D176">
        <v>998</v>
      </c>
      <c r="E176" s="11">
        <f>IFERROR(VLOOKUP(A176, iterations_gpu_1000[[Instance]:[cuPDLP]], 2, FALSE), "")</f>
        <v>1750</v>
      </c>
      <c r="H176" s="7">
        <f t="shared" si="8"/>
        <v>0.58952187182095628</v>
      </c>
      <c r="I176" s="7">
        <f t="shared" si="6"/>
        <v>0.10986775178026449</v>
      </c>
      <c r="K176" s="7">
        <f t="shared" si="7"/>
        <v>0.49237029501525942</v>
      </c>
    </row>
    <row r="177" spans="1:11" x14ac:dyDescent="0.45">
      <c r="A177" s="1" t="s">
        <v>202</v>
      </c>
      <c r="B177">
        <v>22697</v>
      </c>
      <c r="C177">
        <v>15632</v>
      </c>
      <c r="D177">
        <v>19607</v>
      </c>
      <c r="E177" s="11">
        <f>IFERROR(VLOOKUP(A177, iterations_gpu_1000[[Instance]:[cuPDLP]], 2, FALSE), "")</f>
        <v>18984</v>
      </c>
      <c r="H177" s="7">
        <f t="shared" si="8"/>
        <v>0.31127461779089749</v>
      </c>
      <c r="I177" s="7">
        <f t="shared" si="6"/>
        <v>0.16358990174912985</v>
      </c>
      <c r="K177" s="7">
        <f t="shared" si="7"/>
        <v>0.13614134026523328</v>
      </c>
    </row>
    <row r="178" spans="1:11" x14ac:dyDescent="0.45">
      <c r="A178" s="1" t="s">
        <v>203</v>
      </c>
      <c r="B178">
        <v>3061</v>
      </c>
      <c r="C178">
        <v>2596</v>
      </c>
      <c r="D178">
        <v>4970</v>
      </c>
      <c r="E178" s="11">
        <f>IFERROR(VLOOKUP(A178, iterations_gpu_1000[[Instance]:[cuPDLP]], 2, FALSE), "")</f>
        <v>2565</v>
      </c>
      <c r="H178" s="7">
        <f t="shared" si="8"/>
        <v>0.15191114015027768</v>
      </c>
      <c r="I178" s="7">
        <f t="shared" si="6"/>
        <v>0.16203854949362953</v>
      </c>
      <c r="K178" s="7">
        <f t="shared" si="7"/>
        <v>-0.62365240117608622</v>
      </c>
    </row>
    <row r="179" spans="1:11" x14ac:dyDescent="0.45">
      <c r="A179" s="1" t="s">
        <v>204</v>
      </c>
      <c r="B179">
        <v>2522</v>
      </c>
      <c r="C179">
        <v>1874</v>
      </c>
      <c r="D179">
        <v>2135</v>
      </c>
      <c r="E179" s="11" t="str">
        <f>IFERROR(VLOOKUP(A179, iterations_gpu_1000[[Instance]:[cuPDLP]], 2, FALSE), "")</f>
        <v/>
      </c>
      <c r="H179" s="7">
        <f t="shared" si="8"/>
        <v>0.25693893735130846</v>
      </c>
      <c r="I179" s="7" t="str">
        <f t="shared" si="6"/>
        <v/>
      </c>
      <c r="K179" s="7">
        <f t="shared" si="7"/>
        <v>0.1534496431403648</v>
      </c>
    </row>
    <row r="180" spans="1:11" x14ac:dyDescent="0.45">
      <c r="A180" s="1" t="s">
        <v>205</v>
      </c>
      <c r="B180">
        <v>1027</v>
      </c>
      <c r="C180">
        <v>2181</v>
      </c>
      <c r="D180">
        <v>2620</v>
      </c>
      <c r="E180" s="11">
        <f>IFERROR(VLOOKUP(A180, iterations_gpu_1000[[Instance]:[cuPDLP]], 2, FALSE), "")</f>
        <v>1027</v>
      </c>
      <c r="H180" s="7">
        <f t="shared" si="8"/>
        <v>-1.1236611489776047</v>
      </c>
      <c r="I180" s="7">
        <f t="shared" si="6"/>
        <v>0</v>
      </c>
      <c r="K180" s="7">
        <f t="shared" si="7"/>
        <v>-1.5511197663096397</v>
      </c>
    </row>
    <row r="181" spans="1:11" x14ac:dyDescent="0.45">
      <c r="A181" s="1" t="s">
        <v>206</v>
      </c>
      <c r="B181">
        <v>80366</v>
      </c>
      <c r="C181">
        <v>30147</v>
      </c>
      <c r="D181">
        <v>46913</v>
      </c>
      <c r="E181" s="11">
        <f>IFERROR(VLOOKUP(A181, iterations_gpu_1000[[Instance]:[cuPDLP]], 2, FALSE), "")</f>
        <v>22867</v>
      </c>
      <c r="H181" s="7">
        <f t="shared" si="8"/>
        <v>0.62487868003882241</v>
      </c>
      <c r="I181" s="7">
        <f t="shared" si="6"/>
        <v>0.71546425105143963</v>
      </c>
      <c r="K181" s="7">
        <f t="shared" si="7"/>
        <v>0.41625811910509419</v>
      </c>
    </row>
    <row r="182" spans="1:11" x14ac:dyDescent="0.45">
      <c r="A182" s="1" t="s">
        <v>207</v>
      </c>
      <c r="B182">
        <v>19662</v>
      </c>
      <c r="C182">
        <v>80858</v>
      </c>
      <c r="D182">
        <v>80485</v>
      </c>
      <c r="E182" s="11">
        <f>IFERROR(VLOOKUP(A182, iterations_gpu_1000[[Instance]:[cuPDLP]], 2, FALSE), "")</f>
        <v>24060</v>
      </c>
      <c r="H182" s="7">
        <f t="shared" si="8"/>
        <v>-3.1123995524361714</v>
      </c>
      <c r="I182" s="7">
        <f t="shared" si="6"/>
        <v>-0.22368019530057981</v>
      </c>
      <c r="K182" s="7">
        <f t="shared" si="7"/>
        <v>-3.0934289492421931</v>
      </c>
    </row>
    <row r="183" spans="1:11" x14ac:dyDescent="0.45">
      <c r="A183" s="1" t="s">
        <v>208</v>
      </c>
      <c r="B183">
        <v>63856</v>
      </c>
      <c r="C183">
        <v>38043</v>
      </c>
      <c r="D183">
        <v>83776</v>
      </c>
      <c r="E183" s="11">
        <f>IFERROR(VLOOKUP(A183, iterations_gpu_1000[[Instance]:[cuPDLP]], 2, FALSE), "")</f>
        <v>38073</v>
      </c>
      <c r="H183" s="7">
        <f t="shared" si="8"/>
        <v>0.4042376597344024</v>
      </c>
      <c r="I183" s="7">
        <f t="shared" si="6"/>
        <v>0.40376785266850412</v>
      </c>
      <c r="K183" s="7">
        <f t="shared" si="7"/>
        <v>-0.31195189175645199</v>
      </c>
    </row>
    <row r="184" spans="1:11" x14ac:dyDescent="0.45">
      <c r="A184" s="1" t="s">
        <v>209</v>
      </c>
      <c r="B184">
        <v>2852</v>
      </c>
      <c r="C184">
        <v>9123</v>
      </c>
      <c r="D184">
        <v>2950</v>
      </c>
      <c r="E184" s="11">
        <f>IFERROR(VLOOKUP(A184, iterations_gpu_1000[[Instance]:[cuPDLP]], 2, FALSE), "")</f>
        <v>6450</v>
      </c>
      <c r="H184" s="7">
        <f t="shared" si="8"/>
        <v>-2.1988078541374474</v>
      </c>
      <c r="I184" s="7">
        <f t="shared" si="6"/>
        <v>-1.261570827489481</v>
      </c>
      <c r="K184" s="7">
        <f t="shared" si="7"/>
        <v>-3.4361851332398316E-2</v>
      </c>
    </row>
    <row r="185" spans="1:11" x14ac:dyDescent="0.45">
      <c r="A185" s="1" t="s">
        <v>210</v>
      </c>
      <c r="B185">
        <v>20987</v>
      </c>
      <c r="C185">
        <v>20274</v>
      </c>
      <c r="D185">
        <v>30125</v>
      </c>
      <c r="E185" s="11">
        <f>IFERROR(VLOOKUP(A185, iterations_gpu_1000[[Instance]:[cuPDLP]], 2, FALSE), "")</f>
        <v>34746</v>
      </c>
      <c r="H185" s="7">
        <f t="shared" si="8"/>
        <v>3.3973412112259974E-2</v>
      </c>
      <c r="I185" s="7">
        <f t="shared" si="6"/>
        <v>-0.65559632153237724</v>
      </c>
      <c r="K185" s="7">
        <f t="shared" si="7"/>
        <v>-0.4354123981512365</v>
      </c>
    </row>
    <row r="186" spans="1:11" x14ac:dyDescent="0.45">
      <c r="A186" s="1" t="s">
        <v>211</v>
      </c>
      <c r="B186">
        <v>42511</v>
      </c>
      <c r="C186">
        <v>14930</v>
      </c>
      <c r="D186">
        <v>17066</v>
      </c>
      <c r="E186" s="11">
        <f>IFERROR(VLOOKUP(A186, iterations_gpu_1000[[Instance]:[cuPDLP]], 2, FALSE), "")</f>
        <v>15199</v>
      </c>
      <c r="H186" s="7">
        <f t="shared" si="8"/>
        <v>0.64879678200936231</v>
      </c>
      <c r="I186" s="7">
        <f t="shared" si="6"/>
        <v>0.64246900802145324</v>
      </c>
      <c r="K186" s="7">
        <f t="shared" si="7"/>
        <v>0.59855096328009216</v>
      </c>
    </row>
    <row r="187" spans="1:11" x14ac:dyDescent="0.45">
      <c r="A187" s="1" t="s">
        <v>212</v>
      </c>
      <c r="B187">
        <v>37299</v>
      </c>
      <c r="C187">
        <v>18339</v>
      </c>
      <c r="D187">
        <v>15767</v>
      </c>
      <c r="E187" s="11">
        <f>IFERROR(VLOOKUP(A187, iterations_gpu_1000[[Instance]:[cuPDLP]], 2, FALSE), "")</f>
        <v>14898</v>
      </c>
      <c r="H187" s="7">
        <f t="shared" si="8"/>
        <v>0.50832461996300171</v>
      </c>
      <c r="I187" s="7">
        <f t="shared" si="6"/>
        <v>0.6005791039974262</v>
      </c>
      <c r="K187" s="7">
        <f t="shared" si="7"/>
        <v>0.57728089224912194</v>
      </c>
    </row>
    <row r="188" spans="1:11" x14ac:dyDescent="0.45">
      <c r="A188" s="1" t="s">
        <v>214</v>
      </c>
      <c r="B188">
        <v>397</v>
      </c>
      <c r="C188">
        <v>310</v>
      </c>
      <c r="D188">
        <v>414</v>
      </c>
      <c r="E188" s="11">
        <f>IFERROR(VLOOKUP(A188, iterations_gpu_1000[[Instance]:[cuPDLP]], 2, FALSE), "")</f>
        <v>397</v>
      </c>
      <c r="H188" s="7">
        <f t="shared" si="8"/>
        <v>0.21914357682619648</v>
      </c>
      <c r="I188" s="7">
        <f t="shared" si="6"/>
        <v>0</v>
      </c>
      <c r="K188" s="7">
        <f t="shared" si="7"/>
        <v>-4.2821158690176324E-2</v>
      </c>
    </row>
    <row r="189" spans="1:11" x14ac:dyDescent="0.45">
      <c r="A189" s="1" t="s">
        <v>215</v>
      </c>
      <c r="B189">
        <v>64</v>
      </c>
      <c r="C189">
        <v>118</v>
      </c>
      <c r="D189">
        <v>53</v>
      </c>
      <c r="E189" s="11">
        <f>IFERROR(VLOOKUP(A189, iterations_gpu_1000[[Instance]:[cuPDLP]], 2, FALSE), "")</f>
        <v>64</v>
      </c>
      <c r="H189" s="7">
        <f t="shared" si="8"/>
        <v>-0.84375</v>
      </c>
      <c r="I189" s="7">
        <f t="shared" si="6"/>
        <v>0</v>
      </c>
      <c r="K189" s="7">
        <f t="shared" si="7"/>
        <v>0.171875</v>
      </c>
    </row>
    <row r="190" spans="1:11" x14ac:dyDescent="0.45">
      <c r="A190" s="1" t="s">
        <v>216</v>
      </c>
      <c r="B190">
        <v>84</v>
      </c>
      <c r="C190">
        <v>46</v>
      </c>
      <c r="D190">
        <v>43</v>
      </c>
      <c r="E190" s="11">
        <f>IFERROR(VLOOKUP(A190, iterations_gpu_1000[[Instance]:[cuPDLP]], 2, FALSE), "")</f>
        <v>84</v>
      </c>
      <c r="H190" s="7">
        <f t="shared" si="8"/>
        <v>0.45238095238095238</v>
      </c>
      <c r="I190" s="7">
        <f t="shared" si="6"/>
        <v>0</v>
      </c>
      <c r="K190" s="7">
        <f t="shared" si="7"/>
        <v>0.48809523809523808</v>
      </c>
    </row>
    <row r="191" spans="1:11" x14ac:dyDescent="0.45">
      <c r="A191" s="1" t="s">
        <v>217</v>
      </c>
      <c r="B191">
        <v>573</v>
      </c>
      <c r="C191">
        <v>533</v>
      </c>
      <c r="D191">
        <v>385</v>
      </c>
      <c r="E191" s="11">
        <f>IFERROR(VLOOKUP(A191, iterations_gpu_1000[[Instance]:[cuPDLP]], 2, FALSE), "")</f>
        <v>573</v>
      </c>
      <c r="H191" s="7">
        <f t="shared" si="8"/>
        <v>6.9808027923211169E-2</v>
      </c>
      <c r="I191" s="7">
        <f t="shared" si="6"/>
        <v>0</v>
      </c>
      <c r="K191" s="7">
        <f t="shared" si="7"/>
        <v>0.32809773123909247</v>
      </c>
    </row>
    <row r="192" spans="1:11" x14ac:dyDescent="0.45">
      <c r="A192" s="1" t="s">
        <v>218</v>
      </c>
      <c r="B192">
        <v>638</v>
      </c>
      <c r="C192">
        <v>545</v>
      </c>
      <c r="D192">
        <v>619</v>
      </c>
      <c r="E192" s="11" t="str">
        <f>IFERROR(VLOOKUP(A192, iterations_gpu_1000[[Instance]:[cuPDLP]], 2, FALSE), "")</f>
        <v/>
      </c>
      <c r="H192" s="7">
        <f t="shared" si="8"/>
        <v>0.14576802507836992</v>
      </c>
      <c r="I192" s="7" t="str">
        <f t="shared" si="6"/>
        <v/>
      </c>
      <c r="K192" s="7">
        <f t="shared" si="7"/>
        <v>2.9780564263322883E-2</v>
      </c>
    </row>
    <row r="193" spans="1:11" x14ac:dyDescent="0.45">
      <c r="A193" s="1" t="s">
        <v>219</v>
      </c>
      <c r="B193">
        <v>421</v>
      </c>
      <c r="C193">
        <v>344</v>
      </c>
      <c r="D193">
        <v>328</v>
      </c>
      <c r="E193" s="11" t="str">
        <f>IFERROR(VLOOKUP(A193, iterations_gpu_1000[[Instance]:[cuPDLP]], 2, FALSE), "")</f>
        <v/>
      </c>
      <c r="H193" s="7">
        <f t="shared" si="8"/>
        <v>0.1828978622327791</v>
      </c>
      <c r="I193" s="7" t="str">
        <f t="shared" si="6"/>
        <v/>
      </c>
      <c r="K193" s="7">
        <f t="shared" si="7"/>
        <v>0.22090261282660331</v>
      </c>
    </row>
    <row r="194" spans="1:11" x14ac:dyDescent="0.45">
      <c r="A194" s="1" t="s">
        <v>220</v>
      </c>
      <c r="B194">
        <v>9114</v>
      </c>
      <c r="C194">
        <v>9114</v>
      </c>
      <c r="D194">
        <v>9114</v>
      </c>
      <c r="E194" s="11" t="str">
        <f>IFERROR(VLOOKUP(A194, iterations_gpu_1000[[Instance]:[cuPDLP]], 2, FALSE), "")</f>
        <v/>
      </c>
      <c r="H194" s="7">
        <f t="shared" si="8"/>
        <v>0</v>
      </c>
      <c r="I194" s="7" t="str">
        <f t="shared" ref="I194:I257" si="9">IF(E194="","",($B194-E194)/$B194)</f>
        <v/>
      </c>
      <c r="K194" s="7">
        <f t="shared" ref="K194:K257" si="10">IF(D194="","",($B194-D194)/$B194)</f>
        <v>0</v>
      </c>
    </row>
    <row r="195" spans="1:11" x14ac:dyDescent="0.45">
      <c r="A195" s="1" t="s">
        <v>221</v>
      </c>
      <c r="B195">
        <v>1270</v>
      </c>
      <c r="C195">
        <v>404</v>
      </c>
      <c r="D195">
        <v>523</v>
      </c>
      <c r="E195" s="11" t="str">
        <f>IFERROR(VLOOKUP(A195, iterations_gpu_1000[[Instance]:[cuPDLP]], 2, FALSE), "")</f>
        <v/>
      </c>
      <c r="H195" s="7">
        <f t="shared" ref="H195:H258" si="11">IF(C195="","",($B195-C195)/$B195)</f>
        <v>0.68188976377952759</v>
      </c>
      <c r="I195" s="7" t="str">
        <f t="shared" si="9"/>
        <v/>
      </c>
      <c r="K195" s="7">
        <f t="shared" si="10"/>
        <v>0.58818897637795275</v>
      </c>
    </row>
    <row r="196" spans="1:11" x14ac:dyDescent="0.45">
      <c r="A196" s="1" t="s">
        <v>222</v>
      </c>
      <c r="B196">
        <v>1352</v>
      </c>
      <c r="C196">
        <v>640</v>
      </c>
      <c r="D196">
        <v>718</v>
      </c>
      <c r="E196" s="11">
        <f>IFERROR(VLOOKUP(A196, iterations_gpu_1000[[Instance]:[cuPDLP]], 2, FALSE), "")</f>
        <v>1789</v>
      </c>
      <c r="H196" s="7">
        <f t="shared" si="11"/>
        <v>0.52662721893491127</v>
      </c>
      <c r="I196" s="7">
        <f t="shared" si="9"/>
        <v>-0.32322485207100593</v>
      </c>
      <c r="K196" s="7">
        <f t="shared" si="10"/>
        <v>0.46893491124260356</v>
      </c>
    </row>
    <row r="197" spans="1:11" x14ac:dyDescent="0.45">
      <c r="A197" s="1" t="s">
        <v>223</v>
      </c>
      <c r="B197">
        <v>1816</v>
      </c>
      <c r="C197">
        <v>1354</v>
      </c>
      <c r="D197">
        <v>752</v>
      </c>
      <c r="E197" s="11" t="str">
        <f>IFERROR(VLOOKUP(A197, iterations_gpu_1000[[Instance]:[cuPDLP]], 2, FALSE), "")</f>
        <v/>
      </c>
      <c r="H197" s="7">
        <f t="shared" si="11"/>
        <v>0.25440528634361231</v>
      </c>
      <c r="I197" s="7" t="str">
        <f t="shared" si="9"/>
        <v/>
      </c>
      <c r="K197" s="7">
        <f t="shared" si="10"/>
        <v>0.58590308370044053</v>
      </c>
    </row>
    <row r="198" spans="1:11" x14ac:dyDescent="0.45">
      <c r="A198" s="1" t="s">
        <v>225</v>
      </c>
      <c r="B198">
        <v>423</v>
      </c>
      <c r="C198">
        <v>271</v>
      </c>
      <c r="D198">
        <v>244</v>
      </c>
      <c r="E198" s="11" t="str">
        <f>IFERROR(VLOOKUP(A198, iterations_gpu_1000[[Instance]:[cuPDLP]], 2, FALSE), "")</f>
        <v/>
      </c>
      <c r="H198" s="7">
        <f t="shared" si="11"/>
        <v>0.35933806146572106</v>
      </c>
      <c r="I198" s="7" t="str">
        <f t="shared" si="9"/>
        <v/>
      </c>
      <c r="K198" s="7">
        <f t="shared" si="10"/>
        <v>0.42316784869976359</v>
      </c>
    </row>
    <row r="199" spans="1:11" x14ac:dyDescent="0.45">
      <c r="A199" s="1" t="s">
        <v>226</v>
      </c>
      <c r="B199">
        <v>834</v>
      </c>
      <c r="C199">
        <v>401</v>
      </c>
      <c r="D199">
        <v>548</v>
      </c>
      <c r="E199" s="11" t="str">
        <f>IFERROR(VLOOKUP(A199, iterations_gpu_1000[[Instance]:[cuPDLP]], 2, FALSE), "")</f>
        <v/>
      </c>
      <c r="H199" s="7">
        <f t="shared" si="11"/>
        <v>0.51918465227817745</v>
      </c>
      <c r="I199" s="7" t="str">
        <f t="shared" si="9"/>
        <v/>
      </c>
      <c r="K199" s="7">
        <f t="shared" si="10"/>
        <v>0.34292565947242204</v>
      </c>
    </row>
    <row r="200" spans="1:11" x14ac:dyDescent="0.45">
      <c r="A200" s="1" t="s">
        <v>227</v>
      </c>
      <c r="B200">
        <v>5949</v>
      </c>
      <c r="C200">
        <v>5949</v>
      </c>
      <c r="D200">
        <v>5949</v>
      </c>
      <c r="E200" s="11" t="str">
        <f>IFERROR(VLOOKUP(A200, iterations_gpu_1000[[Instance]:[cuPDLP]], 2, FALSE), "")</f>
        <v/>
      </c>
      <c r="H200" s="7">
        <f t="shared" si="11"/>
        <v>0</v>
      </c>
      <c r="I200" s="7" t="str">
        <f t="shared" si="9"/>
        <v/>
      </c>
      <c r="K200" s="7">
        <f t="shared" si="10"/>
        <v>0</v>
      </c>
    </row>
    <row r="201" spans="1:11" x14ac:dyDescent="0.45">
      <c r="A201" s="1" t="s">
        <v>228</v>
      </c>
      <c r="B201">
        <v>3925</v>
      </c>
      <c r="C201">
        <v>4182</v>
      </c>
      <c r="D201">
        <v>7210</v>
      </c>
      <c r="E201" s="11" t="str">
        <f>IFERROR(VLOOKUP(A201, iterations_gpu_1000[[Instance]:[cuPDLP]], 2, FALSE), "")</f>
        <v/>
      </c>
      <c r="H201" s="7">
        <f t="shared" si="11"/>
        <v>-6.5477707006369429E-2</v>
      </c>
      <c r="I201" s="7" t="str">
        <f t="shared" si="9"/>
        <v/>
      </c>
      <c r="K201" s="7">
        <f t="shared" si="10"/>
        <v>-0.8369426751592357</v>
      </c>
    </row>
    <row r="202" spans="1:11" x14ac:dyDescent="0.45">
      <c r="A202" s="1" t="s">
        <v>229</v>
      </c>
      <c r="B202">
        <v>3814</v>
      </c>
      <c r="C202">
        <v>9937</v>
      </c>
      <c r="D202">
        <v>3017</v>
      </c>
      <c r="E202" s="11">
        <f>IFERROR(VLOOKUP(A202, iterations_gpu_1000[[Instance]:[cuPDLP]], 2, FALSE), "")</f>
        <v>5573</v>
      </c>
      <c r="H202" s="7">
        <f t="shared" si="11"/>
        <v>-1.6054011536444677</v>
      </c>
      <c r="I202" s="7">
        <f t="shared" si="9"/>
        <v>-0.4611955951756686</v>
      </c>
      <c r="K202" s="7">
        <f t="shared" si="10"/>
        <v>0.20896696381751442</v>
      </c>
    </row>
    <row r="203" spans="1:11" x14ac:dyDescent="0.45">
      <c r="A203" s="1" t="s">
        <v>230</v>
      </c>
      <c r="B203">
        <v>14808</v>
      </c>
      <c r="C203">
        <v>16331</v>
      </c>
      <c r="D203">
        <v>11323</v>
      </c>
      <c r="E203" s="11">
        <f>IFERROR(VLOOKUP(A203, iterations_gpu_1000[[Instance]:[cuPDLP]], 2, FALSE), "")</f>
        <v>14781</v>
      </c>
      <c r="H203" s="7">
        <f t="shared" si="11"/>
        <v>-0.10284981091301999</v>
      </c>
      <c r="I203" s="7">
        <f t="shared" si="9"/>
        <v>1.8233387358184765E-3</v>
      </c>
      <c r="K203" s="7">
        <f t="shared" si="10"/>
        <v>0.23534575904916261</v>
      </c>
    </row>
    <row r="204" spans="1:11" x14ac:dyDescent="0.45">
      <c r="A204" s="1" t="s">
        <v>231</v>
      </c>
      <c r="B204">
        <v>712</v>
      </c>
      <c r="C204">
        <v>888</v>
      </c>
      <c r="D204">
        <v>785</v>
      </c>
      <c r="E204" s="11">
        <f>IFERROR(VLOOKUP(A204, iterations_gpu_1000[[Instance]:[cuPDLP]], 2, FALSE), "")</f>
        <v>712</v>
      </c>
      <c r="H204" s="7">
        <f t="shared" si="11"/>
        <v>-0.24719101123595505</v>
      </c>
      <c r="I204" s="7">
        <f t="shared" si="9"/>
        <v>0</v>
      </c>
      <c r="K204" s="7">
        <f t="shared" si="10"/>
        <v>-0.10252808988764045</v>
      </c>
    </row>
    <row r="205" spans="1:11" x14ac:dyDescent="0.45">
      <c r="A205" s="1" t="s">
        <v>233</v>
      </c>
      <c r="B205">
        <v>730</v>
      </c>
      <c r="C205">
        <v>899</v>
      </c>
      <c r="D205">
        <v>958</v>
      </c>
      <c r="E205" s="11" t="str">
        <f>IFERROR(VLOOKUP(A205, iterations_gpu_1000[[Instance]:[cuPDLP]], 2, FALSE), "")</f>
        <v/>
      </c>
      <c r="H205" s="7">
        <f t="shared" si="11"/>
        <v>-0.23150684931506849</v>
      </c>
      <c r="I205" s="7" t="str">
        <f t="shared" si="9"/>
        <v/>
      </c>
      <c r="K205" s="7">
        <f t="shared" si="10"/>
        <v>-0.31232876712328766</v>
      </c>
    </row>
    <row r="206" spans="1:11" x14ac:dyDescent="0.45">
      <c r="A206" s="1" t="s">
        <v>234</v>
      </c>
      <c r="B206">
        <v>797</v>
      </c>
      <c r="C206">
        <v>169</v>
      </c>
      <c r="D206">
        <v>179</v>
      </c>
      <c r="E206" s="11">
        <f>IFERROR(VLOOKUP(A206, iterations_gpu_1000[[Instance]:[cuPDLP]], 2, FALSE), "")</f>
        <v>797</v>
      </c>
      <c r="H206" s="7">
        <f t="shared" si="11"/>
        <v>0.78795483061480553</v>
      </c>
      <c r="I206" s="7">
        <f t="shared" si="9"/>
        <v>0</v>
      </c>
      <c r="K206" s="7">
        <f t="shared" si="10"/>
        <v>0.77540777917189463</v>
      </c>
    </row>
    <row r="207" spans="1:11" x14ac:dyDescent="0.45">
      <c r="A207" s="1" t="s">
        <v>235</v>
      </c>
      <c r="B207">
        <v>34487</v>
      </c>
      <c r="C207">
        <v>61620</v>
      </c>
      <c r="D207">
        <v>67846</v>
      </c>
      <c r="E207" s="11" t="str">
        <f>IFERROR(VLOOKUP(A207, iterations_gpu_1000[[Instance]:[cuPDLP]], 2, FALSE), "")</f>
        <v/>
      </c>
      <c r="H207" s="7">
        <f t="shared" si="11"/>
        <v>-0.78676022849189553</v>
      </c>
      <c r="I207" s="7" t="str">
        <f t="shared" si="9"/>
        <v/>
      </c>
      <c r="K207" s="7">
        <f t="shared" si="10"/>
        <v>-0.96729202308116102</v>
      </c>
    </row>
    <row r="208" spans="1:11" x14ac:dyDescent="0.45">
      <c r="A208" s="1" t="s">
        <v>236</v>
      </c>
      <c r="B208">
        <v>18497</v>
      </c>
      <c r="C208">
        <v>6798</v>
      </c>
      <c r="D208">
        <v>7751</v>
      </c>
      <c r="E208" s="11" t="str">
        <f>IFERROR(VLOOKUP(A208, iterations_gpu_1000[[Instance]:[cuPDLP]], 2, FALSE), "")</f>
        <v/>
      </c>
      <c r="H208" s="7">
        <f t="shared" si="11"/>
        <v>0.63248094285559819</v>
      </c>
      <c r="I208" s="7" t="str">
        <f t="shared" si="9"/>
        <v/>
      </c>
      <c r="K208" s="7">
        <f t="shared" si="10"/>
        <v>0.58095907444450456</v>
      </c>
    </row>
    <row r="209" spans="1:11" x14ac:dyDescent="0.45">
      <c r="A209" s="1" t="s">
        <v>237</v>
      </c>
      <c r="B209">
        <v>81581</v>
      </c>
      <c r="C209">
        <v>81110</v>
      </c>
      <c r="D209">
        <v>81620</v>
      </c>
      <c r="E209" s="11">
        <f>IFERROR(VLOOKUP(A209, iterations_gpu_1000[[Instance]:[cuPDLP]], 2, FALSE), "")</f>
        <v>78515</v>
      </c>
      <c r="H209" s="7">
        <f t="shared" si="11"/>
        <v>5.7734031208247017E-3</v>
      </c>
      <c r="I209" s="7">
        <f t="shared" si="9"/>
        <v>3.7582280187788822E-2</v>
      </c>
      <c r="K209" s="7">
        <f t="shared" si="10"/>
        <v>-4.7805248771159954E-4</v>
      </c>
    </row>
    <row r="210" spans="1:11" x14ac:dyDescent="0.45">
      <c r="A210" s="1" t="s">
        <v>238</v>
      </c>
      <c r="B210">
        <v>20507</v>
      </c>
      <c r="C210">
        <v>43148</v>
      </c>
      <c r="D210">
        <v>43868</v>
      </c>
      <c r="E210" s="11">
        <f>IFERROR(VLOOKUP(A210, iterations_gpu_1000[[Instance]:[cuPDLP]], 2, FALSE), "")</f>
        <v>21290</v>
      </c>
      <c r="H210" s="7">
        <f>IF(C210="","",($B210-C210)/$B210)</f>
        <v>-1.1040620276003317</v>
      </c>
      <c r="I210" s="7">
        <f t="shared" si="9"/>
        <v>-3.8182084166382212E-2</v>
      </c>
      <c r="K210" s="7">
        <f t="shared" si="10"/>
        <v>-1.1391719900521773</v>
      </c>
    </row>
    <row r="211" spans="1:11" x14ac:dyDescent="0.45">
      <c r="A211" s="1" t="s">
        <v>239</v>
      </c>
      <c r="B211">
        <v>80274</v>
      </c>
      <c r="C211">
        <v>79709</v>
      </c>
      <c r="D211">
        <v>81119</v>
      </c>
      <c r="E211" s="11">
        <f>IFERROR(VLOOKUP(A211, iterations_gpu_1000[[Instance]:[cuPDLP]], 2, FALSE), "")</f>
        <v>77885</v>
      </c>
      <c r="H211" s="7">
        <f t="shared" si="11"/>
        <v>7.0383935022547773E-3</v>
      </c>
      <c r="I211" s="7">
        <f t="shared" si="9"/>
        <v>2.9760570047587014E-2</v>
      </c>
      <c r="K211" s="7">
        <f t="shared" si="10"/>
        <v>-1.0526446919301392E-2</v>
      </c>
    </row>
    <row r="212" spans="1:11" x14ac:dyDescent="0.45">
      <c r="A212" s="1" t="s">
        <v>240</v>
      </c>
      <c r="B212">
        <v>115185</v>
      </c>
      <c r="C212">
        <v>103461</v>
      </c>
      <c r="D212">
        <v>113775</v>
      </c>
      <c r="E212" s="11">
        <f>IFERROR(VLOOKUP(A212, iterations_gpu_1000[[Instance]:[cuPDLP]], 2, FALSE), "")</f>
        <v>116550</v>
      </c>
      <c r="H212" s="7">
        <f t="shared" si="11"/>
        <v>0.10178408646959239</v>
      </c>
      <c r="I212" s="7">
        <f t="shared" si="9"/>
        <v>-1.1850501367365542E-2</v>
      </c>
      <c r="K212" s="7">
        <f t="shared" si="10"/>
        <v>1.2241177236619352E-2</v>
      </c>
    </row>
    <row r="213" spans="1:11" x14ac:dyDescent="0.45">
      <c r="A213" s="1" t="s">
        <v>241</v>
      </c>
      <c r="B213">
        <v>192</v>
      </c>
      <c r="C213">
        <v>153</v>
      </c>
      <c r="D213">
        <v>127</v>
      </c>
      <c r="E213" s="11" t="str">
        <f>IFERROR(VLOOKUP(A213, iterations_gpu_1000[[Instance]:[cuPDLP]], 2, FALSE), "")</f>
        <v/>
      </c>
      <c r="H213" s="7">
        <f t="shared" si="11"/>
        <v>0.203125</v>
      </c>
      <c r="I213" s="7" t="str">
        <f t="shared" si="9"/>
        <v/>
      </c>
      <c r="K213" s="7">
        <f t="shared" si="10"/>
        <v>0.33854166666666669</v>
      </c>
    </row>
    <row r="214" spans="1:11" x14ac:dyDescent="0.45">
      <c r="A214" s="1" t="s">
        <v>242</v>
      </c>
      <c r="B214">
        <v>5893</v>
      </c>
      <c r="C214">
        <v>7025</v>
      </c>
      <c r="D214">
        <v>5584</v>
      </c>
      <c r="E214" s="11">
        <f>IFERROR(VLOOKUP(A214, iterations_gpu_1000[[Instance]:[cuPDLP]], 2, FALSE), "")</f>
        <v>4240</v>
      </c>
      <c r="H214" s="7">
        <f t="shared" si="11"/>
        <v>-0.19209231291362633</v>
      </c>
      <c r="I214" s="7">
        <f t="shared" si="9"/>
        <v>0.28050229085355505</v>
      </c>
      <c r="K214" s="7">
        <f t="shared" si="10"/>
        <v>5.2435092482606485E-2</v>
      </c>
    </row>
    <row r="215" spans="1:11" x14ac:dyDescent="0.45">
      <c r="A215" s="1" t="s">
        <v>244</v>
      </c>
      <c r="B215">
        <v>124</v>
      </c>
      <c r="C215">
        <v>73</v>
      </c>
      <c r="D215">
        <v>55</v>
      </c>
      <c r="E215" s="11">
        <f>IFERROR(VLOOKUP(A215, iterations_gpu_1000[[Instance]:[cuPDLP]], 2, FALSE), "")</f>
        <v>124</v>
      </c>
      <c r="H215" s="7">
        <f t="shared" si="11"/>
        <v>0.41129032258064518</v>
      </c>
      <c r="I215" s="7">
        <f t="shared" si="9"/>
        <v>0</v>
      </c>
      <c r="K215" s="7">
        <f t="shared" si="10"/>
        <v>0.55645161290322576</v>
      </c>
    </row>
    <row r="216" spans="1:11" x14ac:dyDescent="0.45">
      <c r="A216" s="1" t="s">
        <v>245</v>
      </c>
      <c r="B216">
        <v>57</v>
      </c>
      <c r="C216">
        <v>25</v>
      </c>
      <c r="D216">
        <v>30</v>
      </c>
      <c r="E216" s="11">
        <f>IFERROR(VLOOKUP(A216, iterations_gpu_1000[[Instance]:[cuPDLP]], 2, FALSE), "")</f>
        <v>57</v>
      </c>
      <c r="H216" s="7">
        <f t="shared" si="11"/>
        <v>0.56140350877192979</v>
      </c>
      <c r="I216" s="7">
        <f t="shared" si="9"/>
        <v>0</v>
      </c>
      <c r="K216" s="7">
        <f t="shared" si="10"/>
        <v>0.47368421052631576</v>
      </c>
    </row>
    <row r="217" spans="1:11" x14ac:dyDescent="0.45">
      <c r="A217" s="1" t="s">
        <v>246</v>
      </c>
      <c r="B217">
        <v>5132</v>
      </c>
      <c r="C217">
        <v>5132</v>
      </c>
      <c r="D217">
        <v>5132</v>
      </c>
      <c r="E217" s="11">
        <f>IFERROR(VLOOKUP(A217, iterations_gpu_1000[[Instance]:[cuPDLP]], 2, FALSE), "")</f>
        <v>3662</v>
      </c>
      <c r="H217" s="7">
        <f t="shared" si="11"/>
        <v>0</v>
      </c>
      <c r="I217" s="7">
        <f t="shared" si="9"/>
        <v>0.28643803585346844</v>
      </c>
      <c r="K217" s="7">
        <f t="shared" si="10"/>
        <v>0</v>
      </c>
    </row>
    <row r="218" spans="1:11" x14ac:dyDescent="0.45">
      <c r="A218" s="1" t="s">
        <v>247</v>
      </c>
      <c r="B218">
        <v>1826</v>
      </c>
      <c r="C218">
        <v>2422</v>
      </c>
      <c r="D218">
        <v>2946</v>
      </c>
      <c r="E218" s="11">
        <f>IFERROR(VLOOKUP(A218, iterations_gpu_1000[[Instance]:[cuPDLP]], 2, FALSE), "")</f>
        <v>1315</v>
      </c>
      <c r="H218" s="7">
        <f t="shared" si="11"/>
        <v>-0.32639649507119389</v>
      </c>
      <c r="I218" s="7">
        <f t="shared" si="9"/>
        <v>0.27984665936473163</v>
      </c>
      <c r="K218" s="7">
        <f t="shared" si="10"/>
        <v>-0.61336254107338439</v>
      </c>
    </row>
    <row r="219" spans="1:11" x14ac:dyDescent="0.45">
      <c r="A219" s="1" t="s">
        <v>248</v>
      </c>
      <c r="B219">
        <v>13423</v>
      </c>
      <c r="C219">
        <v>9577</v>
      </c>
      <c r="D219">
        <v>9503</v>
      </c>
      <c r="E219" s="11">
        <f>IFERROR(VLOOKUP(A219, iterations_gpu_1000[[Instance]:[cuPDLP]], 2, FALSE), "")</f>
        <v>9938</v>
      </c>
      <c r="H219" s="7">
        <f t="shared" si="11"/>
        <v>0.28652313193771883</v>
      </c>
      <c r="I219" s="7">
        <f t="shared" si="9"/>
        <v>0.2596289950085674</v>
      </c>
      <c r="K219" s="7">
        <f t="shared" si="10"/>
        <v>0.29203605751322359</v>
      </c>
    </row>
    <row r="220" spans="1:11" x14ac:dyDescent="0.45">
      <c r="A220" s="1" t="s">
        <v>249</v>
      </c>
      <c r="B220">
        <v>4183</v>
      </c>
      <c r="C220">
        <v>3257</v>
      </c>
      <c r="D220">
        <v>2</v>
      </c>
      <c r="E220" s="11">
        <f>IFERROR(VLOOKUP(A220, iterations_gpu_1000[[Instance]:[cuPDLP]], 2, FALSE), "")</f>
        <v>3121</v>
      </c>
      <c r="H220" s="7">
        <f t="shared" si="11"/>
        <v>0.22137222089409514</v>
      </c>
      <c r="I220" s="7">
        <f t="shared" si="9"/>
        <v>0.25388477169495577</v>
      </c>
      <c r="K220" s="7">
        <f t="shared" si="10"/>
        <v>0.99952187425292849</v>
      </c>
    </row>
    <row r="221" spans="1:11" x14ac:dyDescent="0.45">
      <c r="A221" s="1" t="s">
        <v>250</v>
      </c>
      <c r="B221">
        <v>2085</v>
      </c>
      <c r="C221">
        <v>1260</v>
      </c>
      <c r="D221">
        <v>1238</v>
      </c>
      <c r="E221" s="11" t="str">
        <f>IFERROR(VLOOKUP(A221, iterations_gpu_1000[[Instance]:[cuPDLP]], 2, FALSE), "")</f>
        <v/>
      </c>
      <c r="H221" s="7">
        <f t="shared" si="11"/>
        <v>0.39568345323741005</v>
      </c>
      <c r="I221" s="7" t="str">
        <f t="shared" si="9"/>
        <v/>
      </c>
      <c r="K221" s="7">
        <f t="shared" si="10"/>
        <v>0.40623501199040768</v>
      </c>
    </row>
    <row r="222" spans="1:11" x14ac:dyDescent="0.45">
      <c r="A222" s="1" t="s">
        <v>251</v>
      </c>
      <c r="B222">
        <v>3484</v>
      </c>
      <c r="C222">
        <v>5849</v>
      </c>
      <c r="D222">
        <v>3343</v>
      </c>
      <c r="E222" s="11">
        <f>IFERROR(VLOOKUP(A222, iterations_gpu_1000[[Instance]:[cuPDLP]], 2, FALSE), "")</f>
        <v>3418</v>
      </c>
      <c r="H222" s="7">
        <f t="shared" si="11"/>
        <v>-0.67881745120551096</v>
      </c>
      <c r="I222" s="7">
        <f t="shared" si="9"/>
        <v>1.8943742824339839E-2</v>
      </c>
      <c r="K222" s="7">
        <f t="shared" si="10"/>
        <v>4.04707233065442E-2</v>
      </c>
    </row>
    <row r="223" spans="1:11" x14ac:dyDescent="0.45">
      <c r="A223" s="1" t="s">
        <v>252</v>
      </c>
      <c r="B223">
        <v>7705</v>
      </c>
      <c r="C223">
        <v>3885</v>
      </c>
      <c r="D223" t="s">
        <v>406</v>
      </c>
      <c r="E223" s="11">
        <f>IFERROR(VLOOKUP(A223, iterations_gpu_1000[[Instance]:[cuPDLP]], 2, FALSE), "")</f>
        <v>5002</v>
      </c>
      <c r="H223" s="7">
        <f t="shared" si="11"/>
        <v>0.49578195976638545</v>
      </c>
      <c r="I223" s="7">
        <f t="shared" si="9"/>
        <v>0.35081116158338743</v>
      </c>
      <c r="K223" s="7" t="str">
        <f t="shared" si="10"/>
        <v/>
      </c>
    </row>
    <row r="224" spans="1:11" x14ac:dyDescent="0.45">
      <c r="A224" s="1" t="s">
        <v>255</v>
      </c>
      <c r="B224">
        <v>9682</v>
      </c>
      <c r="C224">
        <v>7542</v>
      </c>
      <c r="D224">
        <v>7861</v>
      </c>
      <c r="E224" s="11">
        <f>IFERROR(VLOOKUP(A224, iterations_gpu_1000[[Instance]:[cuPDLP]], 2, FALSE), "")</f>
        <v>9210</v>
      </c>
      <c r="H224" s="7">
        <f t="shared" si="11"/>
        <v>0.22102871307581079</v>
      </c>
      <c r="I224" s="7">
        <f t="shared" si="9"/>
        <v>4.8750258211113409E-2</v>
      </c>
      <c r="K224" s="7">
        <f t="shared" si="10"/>
        <v>0.18808097500516421</v>
      </c>
    </row>
    <row r="225" spans="1:11" x14ac:dyDescent="0.45">
      <c r="A225" s="1" t="s">
        <v>256</v>
      </c>
      <c r="B225">
        <v>13004</v>
      </c>
      <c r="C225">
        <v>16804</v>
      </c>
      <c r="D225">
        <v>10910</v>
      </c>
      <c r="E225" s="11">
        <f>IFERROR(VLOOKUP(A225, iterations_gpu_1000[[Instance]:[cuPDLP]], 2, FALSE), "")</f>
        <v>12918</v>
      </c>
      <c r="H225" s="7">
        <f t="shared" si="11"/>
        <v>-0.29221777914487851</v>
      </c>
      <c r="I225" s="7">
        <f t="shared" si="9"/>
        <v>6.6133497385419873E-3</v>
      </c>
      <c r="K225" s="7">
        <f t="shared" si="10"/>
        <v>0.16102737619194094</v>
      </c>
    </row>
    <row r="226" spans="1:11" x14ac:dyDescent="0.45">
      <c r="A226" s="1" t="s">
        <v>257</v>
      </c>
      <c r="B226">
        <v>1660</v>
      </c>
      <c r="C226">
        <v>1651</v>
      </c>
      <c r="D226">
        <v>1782</v>
      </c>
      <c r="E226" s="11">
        <f>IFERROR(VLOOKUP(A226, iterations_gpu_1000[[Instance]:[cuPDLP]], 2, FALSE), "")</f>
        <v>2571</v>
      </c>
      <c r="H226" s="7">
        <f t="shared" si="11"/>
        <v>5.4216867469879517E-3</v>
      </c>
      <c r="I226" s="7">
        <f t="shared" si="9"/>
        <v>-0.54879518072289157</v>
      </c>
      <c r="K226" s="7">
        <f t="shared" si="10"/>
        <v>-7.3493975903614464E-2</v>
      </c>
    </row>
    <row r="227" spans="1:11" x14ac:dyDescent="0.45">
      <c r="A227" s="1" t="s">
        <v>259</v>
      </c>
      <c r="B227">
        <v>47792</v>
      </c>
      <c r="C227">
        <v>28505</v>
      </c>
      <c r="D227">
        <v>28363</v>
      </c>
      <c r="E227" s="11">
        <f>IFERROR(VLOOKUP(A227, iterations_gpu_1000[[Instance]:[cuPDLP]], 2, FALSE), "")</f>
        <v>21486</v>
      </c>
      <c r="H227" s="7">
        <f t="shared" si="11"/>
        <v>0.40356126548376298</v>
      </c>
      <c r="I227" s="7">
        <f t="shared" si="9"/>
        <v>0.5504268496819551</v>
      </c>
      <c r="K227" s="7">
        <f t="shared" si="10"/>
        <v>0.40653247405423504</v>
      </c>
    </row>
    <row r="228" spans="1:11" x14ac:dyDescent="0.45">
      <c r="A228" s="1" t="s">
        <v>261</v>
      </c>
      <c r="B228">
        <v>39823</v>
      </c>
      <c r="C228">
        <v>24005</v>
      </c>
      <c r="D228">
        <v>24664</v>
      </c>
      <c r="E228" s="11">
        <f>IFERROR(VLOOKUP(A228, iterations_gpu_1000[[Instance]:[cuPDLP]], 2, FALSE), "")</f>
        <v>20851</v>
      </c>
      <c r="H228" s="7">
        <f t="shared" si="11"/>
        <v>0.39720764382392088</v>
      </c>
      <c r="I228" s="7">
        <f t="shared" si="9"/>
        <v>0.47640810586846799</v>
      </c>
      <c r="K228" s="7">
        <f t="shared" si="10"/>
        <v>0.38065941792431507</v>
      </c>
    </row>
    <row r="229" spans="1:11" x14ac:dyDescent="0.45">
      <c r="A229" s="1" t="s">
        <v>262</v>
      </c>
      <c r="B229">
        <v>92505</v>
      </c>
      <c r="C229">
        <v>92089</v>
      </c>
      <c r="D229">
        <v>90161</v>
      </c>
      <c r="E229" s="11">
        <f>IFERROR(VLOOKUP(A229, iterations_gpu_1000[[Instance]:[cuPDLP]], 2, FALSE), "")</f>
        <v>100215</v>
      </c>
      <c r="H229" s="7">
        <f t="shared" si="11"/>
        <v>4.4970542132857687E-3</v>
      </c>
      <c r="I229" s="7">
        <f t="shared" si="9"/>
        <v>-8.3346846116426135E-2</v>
      </c>
      <c r="K229" s="7">
        <f t="shared" si="10"/>
        <v>2.5339170855629426E-2</v>
      </c>
    </row>
    <row r="230" spans="1:11" x14ac:dyDescent="0.45">
      <c r="A230" s="1" t="s">
        <v>263</v>
      </c>
      <c r="B230">
        <v>44163</v>
      </c>
      <c r="C230">
        <v>64161</v>
      </c>
      <c r="D230">
        <v>81359</v>
      </c>
      <c r="E230" s="11" t="str">
        <f>IFERROR(VLOOKUP(A230, iterations_gpu_1000[[Instance]:[cuPDLP]], 2, FALSE), "")</f>
        <v/>
      </c>
      <c r="H230" s="7">
        <f t="shared" si="11"/>
        <v>-0.45282249847157124</v>
      </c>
      <c r="I230" s="7" t="str">
        <f t="shared" si="9"/>
        <v/>
      </c>
      <c r="K230" s="7">
        <f t="shared" si="10"/>
        <v>-0.842243507008129</v>
      </c>
    </row>
    <row r="231" spans="1:11" x14ac:dyDescent="0.45">
      <c r="A231" s="1" t="s">
        <v>264</v>
      </c>
      <c r="B231">
        <v>114751</v>
      </c>
      <c r="C231">
        <v>2</v>
      </c>
      <c r="D231">
        <v>2</v>
      </c>
      <c r="E231" s="11">
        <f>IFERROR(VLOOKUP(A231, iterations_gpu_1000[[Instance]:[cuPDLP]], 2, FALSE), "")</f>
        <v>137644</v>
      </c>
      <c r="H231" s="7">
        <f t="shared" si="11"/>
        <v>0.99998257095798726</v>
      </c>
      <c r="I231" s="7">
        <f t="shared" si="9"/>
        <v>-0.19950152939843663</v>
      </c>
      <c r="K231" s="7">
        <f t="shared" si="10"/>
        <v>0.99998257095798726</v>
      </c>
    </row>
    <row r="232" spans="1:11" x14ac:dyDescent="0.45">
      <c r="A232" s="1" t="s">
        <v>266</v>
      </c>
      <c r="B232">
        <v>80901</v>
      </c>
      <c r="C232">
        <v>81630</v>
      </c>
      <c r="D232">
        <v>81180</v>
      </c>
      <c r="E232" s="11" t="str">
        <f>IFERROR(VLOOKUP(A232, iterations_gpu_1000[[Instance]:[cuPDLP]], 2, FALSE), "")</f>
        <v/>
      </c>
      <c r="H232" s="7">
        <f t="shared" si="11"/>
        <v>-9.0110134608966507E-3</v>
      </c>
      <c r="I232" s="7" t="str">
        <f t="shared" si="9"/>
        <v/>
      </c>
      <c r="K232" s="7">
        <f t="shared" si="10"/>
        <v>-3.4486594726888418E-3</v>
      </c>
    </row>
    <row r="233" spans="1:11" x14ac:dyDescent="0.45">
      <c r="A233" s="1" t="s">
        <v>267</v>
      </c>
      <c r="B233">
        <v>106582</v>
      </c>
      <c r="C233">
        <v>106365</v>
      </c>
      <c r="D233">
        <v>106708</v>
      </c>
      <c r="E233" s="11" t="str">
        <f>IFERROR(VLOOKUP(A233, iterations_gpu_1000[[Instance]:[cuPDLP]], 2, FALSE), "")</f>
        <v/>
      </c>
      <c r="H233" s="7">
        <f t="shared" si="11"/>
        <v>2.0359910679101536E-3</v>
      </c>
      <c r="I233" s="7" t="str">
        <f t="shared" si="9"/>
        <v/>
      </c>
      <c r="K233" s="7">
        <f t="shared" si="10"/>
        <v>-1.1821883620123472E-3</v>
      </c>
    </row>
    <row r="234" spans="1:11" x14ac:dyDescent="0.45">
      <c r="A234" s="1" t="s">
        <v>268</v>
      </c>
      <c r="B234">
        <v>109561</v>
      </c>
      <c r="C234">
        <v>2</v>
      </c>
      <c r="D234">
        <v>2</v>
      </c>
      <c r="E234" s="11" t="str">
        <f>IFERROR(VLOOKUP(A234, iterations_gpu_1000[[Instance]:[cuPDLP]], 2, FALSE), "")</f>
        <v/>
      </c>
      <c r="H234" s="7">
        <f>IF(C234="","",($B234-C234)/$B234)</f>
        <v>0.99998174532908612</v>
      </c>
      <c r="I234" s="7" t="str">
        <f t="shared" si="9"/>
        <v/>
      </c>
      <c r="K234" s="7">
        <f t="shared" si="10"/>
        <v>0.99998174532908612</v>
      </c>
    </row>
    <row r="235" spans="1:11" x14ac:dyDescent="0.45">
      <c r="A235" s="1" t="s">
        <v>269</v>
      </c>
      <c r="B235">
        <v>81160</v>
      </c>
      <c r="C235">
        <v>81752</v>
      </c>
      <c r="D235">
        <v>81616</v>
      </c>
      <c r="E235" s="11" t="str">
        <f>IFERROR(VLOOKUP(A235, iterations_gpu_1000[[Instance]:[cuPDLP]], 2, FALSE), "")</f>
        <v/>
      </c>
      <c r="H235" s="7">
        <f t="shared" si="11"/>
        <v>-7.2942336126170524E-3</v>
      </c>
      <c r="I235" s="7" t="str">
        <f t="shared" si="9"/>
        <v/>
      </c>
      <c r="K235" s="7">
        <f t="shared" si="10"/>
        <v>-5.618531296205027E-3</v>
      </c>
    </row>
    <row r="236" spans="1:11" x14ac:dyDescent="0.45">
      <c r="A236" s="1" t="s">
        <v>270</v>
      </c>
      <c r="B236">
        <v>47674</v>
      </c>
      <c r="C236">
        <v>52287</v>
      </c>
      <c r="D236">
        <v>80581</v>
      </c>
      <c r="E236" s="11">
        <f>IFERROR(VLOOKUP(A236, iterations_gpu_1000[[Instance]:[cuPDLP]], 2, FALSE), "")</f>
        <v>4623</v>
      </c>
      <c r="H236" s="7">
        <f t="shared" si="11"/>
        <v>-9.6761337416621213E-2</v>
      </c>
      <c r="I236" s="7">
        <f t="shared" si="9"/>
        <v>0.90302890464404073</v>
      </c>
      <c r="K236" s="7">
        <f t="shared" si="10"/>
        <v>-0.69025045097956961</v>
      </c>
    </row>
    <row r="237" spans="1:11" x14ac:dyDescent="0.45">
      <c r="A237" s="1" t="s">
        <v>272</v>
      </c>
      <c r="B237">
        <v>101579</v>
      </c>
      <c r="C237">
        <v>2</v>
      </c>
      <c r="D237">
        <v>2</v>
      </c>
      <c r="E237" s="11" t="str">
        <f>IFERROR(VLOOKUP(A237, iterations_gpu_1000[[Instance]:[cuPDLP]], 2, FALSE), "")</f>
        <v/>
      </c>
      <c r="H237" s="7">
        <f t="shared" si="11"/>
        <v>0.99998031089103068</v>
      </c>
      <c r="I237" s="7" t="str">
        <f t="shared" si="9"/>
        <v/>
      </c>
      <c r="K237" s="7">
        <f t="shared" si="10"/>
        <v>0.99998031089103068</v>
      </c>
    </row>
    <row r="238" spans="1:11" x14ac:dyDescent="0.45">
      <c r="A238" s="1" t="s">
        <v>273</v>
      </c>
      <c r="B238">
        <v>100382</v>
      </c>
      <c r="C238">
        <v>2</v>
      </c>
      <c r="D238">
        <v>21938</v>
      </c>
      <c r="E238" s="11" t="str">
        <f>IFERROR(VLOOKUP(A238, iterations_gpu_1000[[Instance]:[cuPDLP]], 2, FALSE), "")</f>
        <v/>
      </c>
      <c r="H238" s="7">
        <f t="shared" si="11"/>
        <v>0.99998007610926265</v>
      </c>
      <c r="I238" s="7" t="str">
        <f t="shared" si="9"/>
        <v/>
      </c>
      <c r="K238" s="7">
        <f t="shared" si="10"/>
        <v>0.78145484250164376</v>
      </c>
    </row>
    <row r="239" spans="1:11" x14ac:dyDescent="0.45">
      <c r="A239" s="1" t="s">
        <v>274</v>
      </c>
      <c r="B239">
        <v>106378</v>
      </c>
      <c r="C239">
        <v>61835</v>
      </c>
      <c r="D239">
        <v>2</v>
      </c>
      <c r="E239" s="11">
        <f>IFERROR(VLOOKUP(A239, iterations_gpu_1000[[Instance]:[cuPDLP]], 2, FALSE), "")</f>
        <v>109877</v>
      </c>
      <c r="H239" s="7">
        <f t="shared" si="11"/>
        <v>0.41872379627366563</v>
      </c>
      <c r="I239" s="7">
        <f t="shared" si="9"/>
        <v>-3.289213935212168E-2</v>
      </c>
      <c r="K239" s="7">
        <f t="shared" si="10"/>
        <v>0.99998119912011885</v>
      </c>
    </row>
    <row r="240" spans="1:11" x14ac:dyDescent="0.45">
      <c r="A240" s="1" t="s">
        <v>275</v>
      </c>
      <c r="B240">
        <v>95442</v>
      </c>
      <c r="C240">
        <v>90200</v>
      </c>
      <c r="D240">
        <v>95619</v>
      </c>
      <c r="E240" s="11">
        <f>IFERROR(VLOOKUP(A240, iterations_gpu_1000[[Instance]:[cuPDLP]], 2, FALSE), "")</f>
        <v>97917</v>
      </c>
      <c r="H240" s="7">
        <f t="shared" si="11"/>
        <v>5.4923408981370887E-2</v>
      </c>
      <c r="I240" s="7">
        <f t="shared" si="9"/>
        <v>-2.5931979631608724E-2</v>
      </c>
      <c r="K240" s="7">
        <f t="shared" si="10"/>
        <v>-1.854529452442321E-3</v>
      </c>
    </row>
    <row r="241" spans="1:11" x14ac:dyDescent="0.45">
      <c r="A241" s="1" t="s">
        <v>277</v>
      </c>
      <c r="B241">
        <v>25594</v>
      </c>
      <c r="C241">
        <v>17958</v>
      </c>
      <c r="D241">
        <v>19908</v>
      </c>
      <c r="E241" s="11">
        <f>IFERROR(VLOOKUP(A241, iterations_gpu_1000[[Instance]:[cuPDLP]], 2, FALSE), "")</f>
        <v>24246</v>
      </c>
      <c r="H241" s="7">
        <f t="shared" si="11"/>
        <v>0.29835117605688832</v>
      </c>
      <c r="I241" s="7">
        <f t="shared" si="9"/>
        <v>5.2668594201766041E-2</v>
      </c>
      <c r="K241" s="7">
        <f t="shared" si="10"/>
        <v>0.22216144408845823</v>
      </c>
    </row>
    <row r="242" spans="1:11" x14ac:dyDescent="0.45">
      <c r="A242" s="1" t="s">
        <v>279</v>
      </c>
      <c r="B242">
        <v>3807</v>
      </c>
      <c r="C242">
        <v>3200</v>
      </c>
      <c r="D242">
        <v>1805</v>
      </c>
      <c r="E242" s="11">
        <f>IFERROR(VLOOKUP(A242, iterations_gpu_1000[[Instance]:[cuPDLP]], 2, FALSE), "")</f>
        <v>3467</v>
      </c>
      <c r="H242" s="7">
        <f t="shared" si="11"/>
        <v>0.15944313107433675</v>
      </c>
      <c r="I242" s="7">
        <f t="shared" si="9"/>
        <v>8.9309167323351715E-2</v>
      </c>
      <c r="K242" s="7">
        <f t="shared" si="10"/>
        <v>0.52587339112161802</v>
      </c>
    </row>
    <row r="243" spans="1:11" x14ac:dyDescent="0.45">
      <c r="A243" s="1" t="s">
        <v>280</v>
      </c>
      <c r="B243">
        <v>13203</v>
      </c>
      <c r="C243">
        <v>8900</v>
      </c>
      <c r="D243">
        <v>16598</v>
      </c>
      <c r="E243" s="11">
        <f>IFERROR(VLOOKUP(A243, iterations_gpu_1000[[Instance]:[cuPDLP]], 2, FALSE), "")</f>
        <v>7492</v>
      </c>
      <c r="H243" s="7">
        <f t="shared" si="11"/>
        <v>0.32591077785351813</v>
      </c>
      <c r="I243" s="7">
        <f t="shared" si="9"/>
        <v>0.43255320760433236</v>
      </c>
      <c r="K243" s="7">
        <f t="shared" si="10"/>
        <v>-0.25713852912216922</v>
      </c>
    </row>
    <row r="244" spans="1:11" x14ac:dyDescent="0.45">
      <c r="A244" s="1" t="s">
        <v>281</v>
      </c>
      <c r="B244">
        <v>16028</v>
      </c>
      <c r="C244">
        <v>16663</v>
      </c>
      <c r="D244">
        <v>8433</v>
      </c>
      <c r="E244" s="11">
        <f>IFERROR(VLOOKUP(A244, iterations_gpu_1000[[Instance]:[cuPDLP]], 2, FALSE), "")</f>
        <v>5207</v>
      </c>
      <c r="H244" s="7">
        <f t="shared" si="11"/>
        <v>-3.9618168205640132E-2</v>
      </c>
      <c r="I244" s="7">
        <f t="shared" si="9"/>
        <v>0.67513102071375097</v>
      </c>
      <c r="K244" s="7">
        <f t="shared" si="10"/>
        <v>0.47385824806588472</v>
      </c>
    </row>
    <row r="245" spans="1:11" x14ac:dyDescent="0.45">
      <c r="A245" s="1" t="s">
        <v>282</v>
      </c>
      <c r="B245">
        <v>80659</v>
      </c>
      <c r="C245">
        <v>52545</v>
      </c>
      <c r="D245">
        <v>59332</v>
      </c>
      <c r="E245" s="11">
        <f>IFERROR(VLOOKUP(A245, iterations_gpu_1000[[Instance]:[cuPDLP]], 2, FALSE), "")</f>
        <v>78055</v>
      </c>
      <c r="H245" s="7">
        <f t="shared" si="11"/>
        <v>0.34855378816995003</v>
      </c>
      <c r="I245" s="7">
        <f t="shared" si="9"/>
        <v>3.2284060055294508E-2</v>
      </c>
      <c r="K245" s="7">
        <f t="shared" si="10"/>
        <v>0.26440942734226808</v>
      </c>
    </row>
    <row r="246" spans="1:11" x14ac:dyDescent="0.45">
      <c r="A246" s="1" t="s">
        <v>283</v>
      </c>
      <c r="B246">
        <v>44836</v>
      </c>
      <c r="C246">
        <v>39582</v>
      </c>
      <c r="D246">
        <v>85534</v>
      </c>
      <c r="E246" s="11" t="str">
        <f>IFERROR(VLOOKUP(A246, iterations_gpu_1000[[Instance]:[cuPDLP]], 2, FALSE), "")</f>
        <v/>
      </c>
      <c r="H246" s="7">
        <f t="shared" si="11"/>
        <v>0.11718262110803819</v>
      </c>
      <c r="I246" s="7" t="str">
        <f t="shared" si="9"/>
        <v/>
      </c>
      <c r="K246" s="7">
        <f t="shared" si="10"/>
        <v>-0.90770809171201716</v>
      </c>
    </row>
    <row r="247" spans="1:11" x14ac:dyDescent="0.45">
      <c r="A247" s="1" t="s">
        <v>285</v>
      </c>
      <c r="B247">
        <v>119757</v>
      </c>
      <c r="C247">
        <v>116217</v>
      </c>
      <c r="D247">
        <v>113499</v>
      </c>
      <c r="E247" s="11">
        <f>IFERROR(VLOOKUP(A247, iterations_gpu_1000[[Instance]:[cuPDLP]], 2, FALSE), "")</f>
        <v>97988</v>
      </c>
      <c r="H247" s="7">
        <f t="shared" si="11"/>
        <v>2.9559858713895638E-2</v>
      </c>
      <c r="I247" s="7">
        <f t="shared" si="9"/>
        <v>0.1817764306053091</v>
      </c>
      <c r="K247" s="7">
        <f t="shared" si="10"/>
        <v>5.2255818031513815E-2</v>
      </c>
    </row>
    <row r="248" spans="1:11" x14ac:dyDescent="0.45">
      <c r="A248" s="1" t="s">
        <v>286</v>
      </c>
      <c r="B248">
        <v>92272</v>
      </c>
      <c r="C248">
        <v>87909</v>
      </c>
      <c r="D248">
        <v>89673</v>
      </c>
      <c r="E248" s="11">
        <f>IFERROR(VLOOKUP(A248, iterations_gpu_1000[[Instance]:[cuPDLP]], 2, FALSE), "")</f>
        <v>32909</v>
      </c>
      <c r="H248" s="7">
        <f t="shared" si="11"/>
        <v>4.7284116525056354E-2</v>
      </c>
      <c r="I248" s="7">
        <f t="shared" si="9"/>
        <v>0.64334792786544126</v>
      </c>
      <c r="K248" s="7">
        <f t="shared" si="10"/>
        <v>2.8166724466793826E-2</v>
      </c>
    </row>
    <row r="249" spans="1:11" x14ac:dyDescent="0.45">
      <c r="A249" s="1" t="s">
        <v>288</v>
      </c>
      <c r="B249">
        <v>11096</v>
      </c>
      <c r="C249">
        <v>5805</v>
      </c>
      <c r="D249">
        <v>4448</v>
      </c>
      <c r="E249" s="11">
        <f>IFERROR(VLOOKUP(A249, iterations_gpu_1000[[Instance]:[cuPDLP]], 2, FALSE), "")</f>
        <v>6254</v>
      </c>
      <c r="H249" s="7">
        <f t="shared" si="11"/>
        <v>0.47683850036049025</v>
      </c>
      <c r="I249" s="7">
        <f t="shared" si="9"/>
        <v>0.43637346791636628</v>
      </c>
      <c r="K249" s="7">
        <f t="shared" si="10"/>
        <v>0.59913482335976931</v>
      </c>
    </row>
    <row r="250" spans="1:11" x14ac:dyDescent="0.45">
      <c r="A250" s="1" t="s">
        <v>289</v>
      </c>
      <c r="B250">
        <v>6861</v>
      </c>
      <c r="C250">
        <v>5810</v>
      </c>
      <c r="D250">
        <v>4228</v>
      </c>
      <c r="E250" s="11" t="str">
        <f>IFERROR(VLOOKUP(A250, iterations_gpu_1000[[Instance]:[cuPDLP]], 2, FALSE), "")</f>
        <v/>
      </c>
      <c r="H250" s="7">
        <f t="shared" si="11"/>
        <v>0.15318466695816937</v>
      </c>
      <c r="I250" s="7" t="str">
        <f t="shared" si="9"/>
        <v/>
      </c>
      <c r="K250" s="7">
        <f t="shared" si="10"/>
        <v>0.38376329981052326</v>
      </c>
    </row>
    <row r="251" spans="1:11" x14ac:dyDescent="0.45">
      <c r="A251" s="1" t="s">
        <v>291</v>
      </c>
      <c r="B251">
        <v>3949</v>
      </c>
      <c r="C251">
        <v>4436</v>
      </c>
      <c r="D251">
        <v>4020</v>
      </c>
      <c r="E251" s="11">
        <f>IFERROR(VLOOKUP(A251, iterations_gpu_1000[[Instance]:[cuPDLP]], 2, FALSE), "")</f>
        <v>11723</v>
      </c>
      <c r="H251" s="7">
        <f t="shared" si="11"/>
        <v>-0.12332236009116232</v>
      </c>
      <c r="I251" s="7">
        <f t="shared" si="9"/>
        <v>-1.9685996454798684</v>
      </c>
      <c r="K251" s="7">
        <f t="shared" si="10"/>
        <v>-1.7979235249430237E-2</v>
      </c>
    </row>
    <row r="252" spans="1:11" x14ac:dyDescent="0.45">
      <c r="A252" s="1" t="s">
        <v>293</v>
      </c>
      <c r="B252">
        <v>118702</v>
      </c>
      <c r="C252">
        <v>118202</v>
      </c>
      <c r="D252">
        <v>108015</v>
      </c>
      <c r="E252" s="11">
        <f>IFERROR(VLOOKUP(A252, iterations_gpu_1000[[Instance]:[cuPDLP]], 2, FALSE), "")</f>
        <v>116325</v>
      </c>
      <c r="H252" s="7">
        <f t="shared" si="11"/>
        <v>4.212228943067514E-3</v>
      </c>
      <c r="I252" s="7">
        <f t="shared" si="9"/>
        <v>2.002493639534296E-2</v>
      </c>
      <c r="K252" s="7">
        <f t="shared" si="10"/>
        <v>9.003218142912503E-2</v>
      </c>
    </row>
    <row r="253" spans="1:11" x14ac:dyDescent="0.45">
      <c r="A253" s="1" t="s">
        <v>294</v>
      </c>
      <c r="B253">
        <v>106239</v>
      </c>
      <c r="C253">
        <v>112090</v>
      </c>
      <c r="D253">
        <v>112710</v>
      </c>
      <c r="E253" s="11">
        <f>IFERROR(VLOOKUP(A253, iterations_gpu_1000[[Instance]:[cuPDLP]], 2, FALSE), "")</f>
        <v>117167</v>
      </c>
      <c r="H253" s="7">
        <f t="shared" si="11"/>
        <v>-5.5073937066425702E-2</v>
      </c>
      <c r="I253" s="7">
        <f t="shared" si="9"/>
        <v>-0.10286241399109555</v>
      </c>
      <c r="K253" s="7">
        <f t="shared" si="10"/>
        <v>-6.0909835371191372E-2</v>
      </c>
    </row>
    <row r="254" spans="1:11" x14ac:dyDescent="0.45">
      <c r="A254" s="1" t="s">
        <v>295</v>
      </c>
      <c r="B254">
        <v>103733</v>
      </c>
      <c r="C254">
        <v>110299</v>
      </c>
      <c r="D254">
        <v>106194</v>
      </c>
      <c r="E254" s="11">
        <f>IFERROR(VLOOKUP(A254, iterations_gpu_1000[[Instance]:[cuPDLP]], 2, FALSE), "")</f>
        <v>10006</v>
      </c>
      <c r="H254" s="7">
        <f t="shared" si="11"/>
        <v>-6.3297118564005675E-2</v>
      </c>
      <c r="I254" s="7">
        <f t="shared" si="9"/>
        <v>0.90354082114659751</v>
      </c>
      <c r="K254" s="7">
        <f t="shared" si="10"/>
        <v>-2.3724369294245803E-2</v>
      </c>
    </row>
    <row r="255" spans="1:11" x14ac:dyDescent="0.45">
      <c r="A255" s="1" t="s">
        <v>296</v>
      </c>
      <c r="B255">
        <v>71169</v>
      </c>
      <c r="C255">
        <v>13279</v>
      </c>
      <c r="D255">
        <v>9823</v>
      </c>
      <c r="E255" s="11">
        <f>IFERROR(VLOOKUP(A255, iterations_gpu_1000[[Instance]:[cuPDLP]], 2, FALSE), "")</f>
        <v>83316</v>
      </c>
      <c r="H255" s="7">
        <f t="shared" si="11"/>
        <v>0.81341595357529262</v>
      </c>
      <c r="I255" s="7">
        <f t="shared" si="9"/>
        <v>-0.17067824474139021</v>
      </c>
      <c r="K255" s="7">
        <f t="shared" si="10"/>
        <v>0.86197642231870619</v>
      </c>
    </row>
    <row r="256" spans="1:11" x14ac:dyDescent="0.45">
      <c r="A256" s="1" t="s">
        <v>297</v>
      </c>
      <c r="B256">
        <v>23038</v>
      </c>
      <c r="C256">
        <v>23998</v>
      </c>
      <c r="D256">
        <v>45617</v>
      </c>
      <c r="E256" s="11">
        <f>IFERROR(VLOOKUP(A256, iterations_gpu_1000[[Instance]:[cuPDLP]], 2, FALSE), "")</f>
        <v>20430</v>
      </c>
      <c r="H256" s="7">
        <f t="shared" si="11"/>
        <v>-4.1670283878808924E-2</v>
      </c>
      <c r="I256" s="7">
        <f t="shared" si="9"/>
        <v>0.11320427120409758</v>
      </c>
      <c r="K256" s="7">
        <f t="shared" si="10"/>
        <v>-0.98007639552044445</v>
      </c>
    </row>
    <row r="257" spans="1:11" x14ac:dyDescent="0.45">
      <c r="A257" s="1" t="s">
        <v>298</v>
      </c>
      <c r="B257">
        <v>17693</v>
      </c>
      <c r="C257">
        <v>29888</v>
      </c>
      <c r="D257">
        <v>18694</v>
      </c>
      <c r="E257" s="11">
        <f>IFERROR(VLOOKUP(A257, iterations_gpu_1000[[Instance]:[cuPDLP]], 2, FALSE), "")</f>
        <v>10643</v>
      </c>
      <c r="H257" s="7">
        <f t="shared" si="11"/>
        <v>-0.68925563782286781</v>
      </c>
      <c r="I257" s="7">
        <f t="shared" si="9"/>
        <v>0.39846266885208842</v>
      </c>
      <c r="K257" s="7">
        <f t="shared" si="10"/>
        <v>-5.657604702424688E-2</v>
      </c>
    </row>
    <row r="258" spans="1:11" x14ac:dyDescent="0.45">
      <c r="A258" s="1" t="s">
        <v>299</v>
      </c>
      <c r="B258">
        <v>34825</v>
      </c>
      <c r="C258">
        <v>25007</v>
      </c>
      <c r="D258">
        <v>31022</v>
      </c>
      <c r="E258" s="11">
        <f>IFERROR(VLOOKUP(A258, iterations_gpu_1000[[Instance]:[cuPDLP]], 2, FALSE), "")</f>
        <v>10140</v>
      </c>
      <c r="H258" s="7">
        <f t="shared" si="11"/>
        <v>0.28192390524048816</v>
      </c>
      <c r="I258" s="7">
        <f t="shared" ref="I258:I321" si="12">IF(E258="","",($B258-E258)/$B258)</f>
        <v>0.7088298636037329</v>
      </c>
      <c r="K258" s="7">
        <f t="shared" ref="K258:K321" si="13">IF(D258="","",($B258-D258)/$B258)</f>
        <v>0.10920315865039483</v>
      </c>
    </row>
    <row r="259" spans="1:11" x14ac:dyDescent="0.45">
      <c r="A259" s="1" t="s">
        <v>302</v>
      </c>
      <c r="B259">
        <v>609</v>
      </c>
      <c r="C259">
        <v>620</v>
      </c>
      <c r="D259">
        <v>617</v>
      </c>
      <c r="E259" s="11">
        <f>IFERROR(VLOOKUP(A259, iterations_gpu_1000[[Instance]:[cuPDLP]], 2, FALSE), "")</f>
        <v>609</v>
      </c>
      <c r="H259" s="7">
        <f t="shared" ref="H259:H322" si="14">IF(C259="","",($B259-C259)/$B259)</f>
        <v>-1.8062397372742199E-2</v>
      </c>
      <c r="I259" s="7">
        <f t="shared" si="12"/>
        <v>0</v>
      </c>
      <c r="K259" s="7">
        <f t="shared" si="13"/>
        <v>-1.3136288998357963E-2</v>
      </c>
    </row>
    <row r="260" spans="1:11" x14ac:dyDescent="0.45">
      <c r="A260" s="1" t="s">
        <v>304</v>
      </c>
      <c r="B260">
        <v>9611</v>
      </c>
      <c r="C260">
        <v>9103</v>
      </c>
      <c r="D260">
        <v>9398</v>
      </c>
      <c r="E260" s="11">
        <f>IFERROR(VLOOKUP(A260, iterations_gpu_1000[[Instance]:[cuPDLP]], 2, FALSE), "")</f>
        <v>7797</v>
      </c>
      <c r="H260" s="7">
        <f t="shared" si="14"/>
        <v>5.2856102382686503E-2</v>
      </c>
      <c r="I260" s="7">
        <f t="shared" si="12"/>
        <v>0.18874206638227031</v>
      </c>
      <c r="K260" s="7">
        <f t="shared" si="13"/>
        <v>2.2162105920299657E-2</v>
      </c>
    </row>
    <row r="261" spans="1:11" x14ac:dyDescent="0.45">
      <c r="A261" s="1" t="s">
        <v>305</v>
      </c>
      <c r="B261">
        <v>29255</v>
      </c>
      <c r="C261">
        <v>18382</v>
      </c>
      <c r="D261">
        <v>16638</v>
      </c>
      <c r="E261" s="11">
        <f>IFERROR(VLOOKUP(A261, iterations_gpu_1000[[Instance]:[cuPDLP]], 2, FALSE), "")</f>
        <v>15763</v>
      </c>
      <c r="H261" s="7">
        <f t="shared" si="14"/>
        <v>0.37166296359596651</v>
      </c>
      <c r="I261" s="7">
        <f t="shared" si="12"/>
        <v>0.46118612203042214</v>
      </c>
      <c r="K261" s="7">
        <f t="shared" si="13"/>
        <v>0.43127670483678004</v>
      </c>
    </row>
    <row r="262" spans="1:11" x14ac:dyDescent="0.45">
      <c r="A262" s="1" t="s">
        <v>306</v>
      </c>
      <c r="B262">
        <v>16673</v>
      </c>
      <c r="C262">
        <v>19598</v>
      </c>
      <c r="D262">
        <v>16981</v>
      </c>
      <c r="E262" s="11">
        <f>IFERROR(VLOOKUP(A262, iterations_gpu_1000[[Instance]:[cuPDLP]], 2, FALSE), "")</f>
        <v>16673</v>
      </c>
      <c r="H262" s="7">
        <f t="shared" si="14"/>
        <v>-0.17543333533257363</v>
      </c>
      <c r="I262" s="7">
        <f t="shared" si="12"/>
        <v>0</v>
      </c>
      <c r="K262" s="7">
        <f t="shared" si="13"/>
        <v>-1.847298026749835E-2</v>
      </c>
    </row>
    <row r="263" spans="1:11" x14ac:dyDescent="0.45">
      <c r="A263" s="1" t="s">
        <v>307</v>
      </c>
      <c r="B263">
        <v>18105</v>
      </c>
      <c r="C263">
        <v>17813</v>
      </c>
      <c r="D263">
        <v>18892</v>
      </c>
      <c r="E263" s="11">
        <f>IFERROR(VLOOKUP(A263, iterations_gpu_1000[[Instance]:[cuPDLP]], 2, FALSE), "")</f>
        <v>1024</v>
      </c>
      <c r="H263" s="7">
        <f t="shared" si="14"/>
        <v>1.6128141397404032E-2</v>
      </c>
      <c r="I263" s="7">
        <f t="shared" si="12"/>
        <v>0.94344103838718585</v>
      </c>
      <c r="K263" s="7">
        <f t="shared" si="13"/>
        <v>-4.3468655067660865E-2</v>
      </c>
    </row>
    <row r="264" spans="1:11" x14ac:dyDescent="0.45">
      <c r="A264" s="1" t="s">
        <v>308</v>
      </c>
      <c r="B264">
        <v>145253</v>
      </c>
      <c r="C264">
        <v>160191</v>
      </c>
      <c r="D264">
        <v>142907</v>
      </c>
      <c r="E264" s="11">
        <f>IFERROR(VLOOKUP(A264, iterations_gpu_1000[[Instance]:[cuPDLP]], 2, FALSE), "")</f>
        <v>149839</v>
      </c>
      <c r="H264" s="7">
        <f t="shared" si="14"/>
        <v>-0.10284124940620848</v>
      </c>
      <c r="I264" s="7">
        <f t="shared" si="12"/>
        <v>-3.1572497642045262E-2</v>
      </c>
      <c r="K264" s="7">
        <f t="shared" si="13"/>
        <v>1.6151129408686911E-2</v>
      </c>
    </row>
    <row r="265" spans="1:11" x14ac:dyDescent="0.45">
      <c r="A265" s="1" t="s">
        <v>309</v>
      </c>
      <c r="B265">
        <v>84084</v>
      </c>
      <c r="C265">
        <v>85404</v>
      </c>
      <c r="D265">
        <v>89604</v>
      </c>
      <c r="E265" s="11">
        <f>IFERROR(VLOOKUP(A265, iterations_gpu_1000[[Instance]:[cuPDLP]], 2, FALSE), "")</f>
        <v>78243</v>
      </c>
      <c r="H265" s="7">
        <f t="shared" si="14"/>
        <v>-1.5698587127158554E-2</v>
      </c>
      <c r="I265" s="7">
        <f t="shared" si="12"/>
        <v>6.9466248037676606E-2</v>
      </c>
      <c r="K265" s="7">
        <f t="shared" si="13"/>
        <v>-6.5648637077208499E-2</v>
      </c>
    </row>
    <row r="266" spans="1:11" x14ac:dyDescent="0.45">
      <c r="A266" s="1" t="s">
        <v>310</v>
      </c>
      <c r="B266">
        <v>27076</v>
      </c>
      <c r="C266">
        <v>17382</v>
      </c>
      <c r="D266">
        <v>23360</v>
      </c>
      <c r="E266" s="11">
        <f>IFERROR(VLOOKUP(A266, iterations_gpu_1000[[Instance]:[cuPDLP]], 2, FALSE), "")</f>
        <v>16946</v>
      </c>
      <c r="H266" s="7">
        <f t="shared" si="14"/>
        <v>0.35802925099719307</v>
      </c>
      <c r="I266" s="7">
        <f t="shared" si="12"/>
        <v>0.37413207268429605</v>
      </c>
      <c r="K266" s="7">
        <f t="shared" si="13"/>
        <v>0.13724331511301521</v>
      </c>
    </row>
    <row r="267" spans="1:11" x14ac:dyDescent="0.45">
      <c r="A267" s="1" t="s">
        <v>311</v>
      </c>
      <c r="B267">
        <v>6341</v>
      </c>
      <c r="C267">
        <v>15956</v>
      </c>
      <c r="D267">
        <v>9478</v>
      </c>
      <c r="E267" s="11">
        <f>IFERROR(VLOOKUP(A267, iterations_gpu_1000[[Instance]:[cuPDLP]], 2, FALSE), "")</f>
        <v>5026</v>
      </c>
      <c r="H267" s="7">
        <f t="shared" si="14"/>
        <v>-1.5163223466330231</v>
      </c>
      <c r="I267" s="7">
        <f t="shared" si="12"/>
        <v>0.20738053934710612</v>
      </c>
      <c r="K267" s="7">
        <f t="shared" si="13"/>
        <v>-0.4947169216211954</v>
      </c>
    </row>
    <row r="268" spans="1:11" x14ac:dyDescent="0.45">
      <c r="A268" s="1" t="s">
        <v>312</v>
      </c>
      <c r="B268">
        <v>1369</v>
      </c>
      <c r="C268">
        <v>1368</v>
      </c>
      <c r="D268">
        <v>1439</v>
      </c>
      <c r="E268" s="11">
        <f>IFERROR(VLOOKUP(A268, iterations_gpu_1000[[Instance]:[cuPDLP]], 2, FALSE), "")</f>
        <v>1706</v>
      </c>
      <c r="H268" s="7">
        <f t="shared" si="14"/>
        <v>7.3046018991964939E-4</v>
      </c>
      <c r="I268" s="7">
        <f t="shared" si="12"/>
        <v>-0.24616508400292184</v>
      </c>
      <c r="K268" s="7">
        <f t="shared" si="13"/>
        <v>-5.1132213294375457E-2</v>
      </c>
    </row>
    <row r="269" spans="1:11" x14ac:dyDescent="0.45">
      <c r="A269" s="1" t="s">
        <v>313</v>
      </c>
      <c r="B269">
        <v>29504</v>
      </c>
      <c r="C269">
        <v>52572</v>
      </c>
      <c r="D269">
        <v>24143</v>
      </c>
      <c r="E269" s="11">
        <f>IFERROR(VLOOKUP(A269, iterations_gpu_1000[[Instance]:[cuPDLP]], 2, FALSE), "")</f>
        <v>20845</v>
      </c>
      <c r="H269" s="7">
        <f t="shared" si="14"/>
        <v>-0.78186008676789587</v>
      </c>
      <c r="I269" s="7">
        <f t="shared" si="12"/>
        <v>0.29348562906724512</v>
      </c>
      <c r="K269" s="7">
        <f t="shared" si="13"/>
        <v>0.18170417570498915</v>
      </c>
    </row>
    <row r="270" spans="1:11" x14ac:dyDescent="0.45">
      <c r="A270" s="1" t="s">
        <v>314</v>
      </c>
      <c r="B270">
        <v>5551</v>
      </c>
      <c r="C270">
        <v>19975</v>
      </c>
      <c r="D270">
        <v>14095</v>
      </c>
      <c r="E270" s="11">
        <f>IFERROR(VLOOKUP(A270, iterations_gpu_1000[[Instance]:[cuPDLP]], 2, FALSE), "")</f>
        <v>12055</v>
      </c>
      <c r="H270" s="7">
        <f t="shared" si="14"/>
        <v>-2.5984507295982704</v>
      </c>
      <c r="I270" s="7">
        <f t="shared" si="12"/>
        <v>-1.1716807782381553</v>
      </c>
      <c r="K270" s="7">
        <f t="shared" si="13"/>
        <v>-1.5391821293460637</v>
      </c>
    </row>
    <row r="271" spans="1:11" x14ac:dyDescent="0.45">
      <c r="A271" s="1" t="s">
        <v>315</v>
      </c>
      <c r="B271">
        <v>129530</v>
      </c>
      <c r="C271">
        <v>2</v>
      </c>
      <c r="D271">
        <v>2</v>
      </c>
      <c r="E271" s="11">
        <f>IFERROR(VLOOKUP(A271, iterations_gpu_1000[[Instance]:[cuPDLP]], 2, FALSE), "")</f>
        <v>1041</v>
      </c>
      <c r="H271" s="7">
        <f t="shared" si="14"/>
        <v>0.99998455956149157</v>
      </c>
      <c r="I271" s="7">
        <f t="shared" si="12"/>
        <v>0.99196325175634992</v>
      </c>
      <c r="K271" s="7">
        <f t="shared" si="13"/>
        <v>0.99998455956149157</v>
      </c>
    </row>
    <row r="272" spans="1:11" x14ac:dyDescent="0.45">
      <c r="A272" s="1" t="s">
        <v>316</v>
      </c>
      <c r="B272">
        <v>130727</v>
      </c>
      <c r="C272">
        <v>99145</v>
      </c>
      <c r="D272">
        <v>35679</v>
      </c>
      <c r="E272" s="11">
        <f>IFERROR(VLOOKUP(A272, iterations_gpu_1000[[Instance]:[cuPDLP]], 2, FALSE), "")</f>
        <v>1494</v>
      </c>
      <c r="H272" s="7">
        <f t="shared" si="14"/>
        <v>0.24158743029366542</v>
      </c>
      <c r="I272" s="7">
        <f t="shared" si="12"/>
        <v>0.98857160341780959</v>
      </c>
      <c r="K272" s="7">
        <f t="shared" si="13"/>
        <v>0.72707244869078314</v>
      </c>
    </row>
    <row r="273" spans="1:11" x14ac:dyDescent="0.45">
      <c r="A273" s="1" t="s">
        <v>317</v>
      </c>
      <c r="B273">
        <v>120579</v>
      </c>
      <c r="C273">
        <v>136850</v>
      </c>
      <c r="D273">
        <v>127943</v>
      </c>
      <c r="E273" s="11">
        <f>IFERROR(VLOOKUP(A273, iterations_gpu_1000[[Instance]:[cuPDLP]], 2, FALSE), "")</f>
        <v>1016</v>
      </c>
      <c r="H273" s="7">
        <f t="shared" si="14"/>
        <v>-0.13494057837600246</v>
      </c>
      <c r="I273" s="7">
        <f t="shared" si="12"/>
        <v>0.99157398883719383</v>
      </c>
      <c r="K273" s="7">
        <f t="shared" si="13"/>
        <v>-6.1071994294197164E-2</v>
      </c>
    </row>
    <row r="274" spans="1:11" x14ac:dyDescent="0.45">
      <c r="A274" s="1" t="s">
        <v>318</v>
      </c>
      <c r="B274">
        <v>104732</v>
      </c>
      <c r="C274">
        <v>103687</v>
      </c>
      <c r="D274">
        <v>104463</v>
      </c>
      <c r="E274" s="11" t="str">
        <f>IFERROR(VLOOKUP(A274, iterations_gpu_1000[[Instance]:[cuPDLP]], 2, FALSE), "")</f>
        <v/>
      </c>
      <c r="H274" s="7">
        <f t="shared" si="14"/>
        <v>9.9778482221288614E-3</v>
      </c>
      <c r="I274" s="7" t="str">
        <f t="shared" si="12"/>
        <v/>
      </c>
      <c r="K274" s="7">
        <f t="shared" si="13"/>
        <v>2.5684604514379559E-3</v>
      </c>
    </row>
    <row r="275" spans="1:11" x14ac:dyDescent="0.45">
      <c r="A275" s="1" t="s">
        <v>319</v>
      </c>
      <c r="B275">
        <v>123858</v>
      </c>
      <c r="C275">
        <v>139282</v>
      </c>
      <c r="D275">
        <v>143451</v>
      </c>
      <c r="E275" s="11">
        <f>IFERROR(VLOOKUP(A275, iterations_gpu_1000[[Instance]:[cuPDLP]], 2, FALSE), "")</f>
        <v>73632</v>
      </c>
      <c r="H275" s="7">
        <f t="shared" si="14"/>
        <v>-0.12452970336998821</v>
      </c>
      <c r="I275" s="7">
        <f t="shared" si="12"/>
        <v>0.40551276461754587</v>
      </c>
      <c r="K275" s="7">
        <f t="shared" si="13"/>
        <v>-0.15818921668362157</v>
      </c>
    </row>
    <row r="276" spans="1:11" x14ac:dyDescent="0.45">
      <c r="A276" s="1" t="s">
        <v>320</v>
      </c>
      <c r="B276">
        <v>81921</v>
      </c>
      <c r="C276">
        <v>80879</v>
      </c>
      <c r="D276">
        <v>83586</v>
      </c>
      <c r="E276" s="11">
        <f>IFERROR(VLOOKUP(A276, iterations_gpu_1000[[Instance]:[cuPDLP]], 2, FALSE), "")</f>
        <v>53023</v>
      </c>
      <c r="H276" s="7">
        <f t="shared" si="14"/>
        <v>1.2719571294295724E-2</v>
      </c>
      <c r="I276" s="7">
        <f t="shared" si="12"/>
        <v>0.35275448297750273</v>
      </c>
      <c r="K276" s="7">
        <f t="shared" si="13"/>
        <v>-2.0324458929944701E-2</v>
      </c>
    </row>
    <row r="277" spans="1:11" x14ac:dyDescent="0.45">
      <c r="A277" s="1" t="s">
        <v>321</v>
      </c>
      <c r="B277">
        <v>84056</v>
      </c>
      <c r="C277">
        <v>82406</v>
      </c>
      <c r="D277">
        <v>85211</v>
      </c>
      <c r="E277" s="11">
        <f>IFERROR(VLOOKUP(A277, iterations_gpu_1000[[Instance]:[cuPDLP]], 2, FALSE), "")</f>
        <v>81405</v>
      </c>
      <c r="H277" s="7">
        <f t="shared" si="14"/>
        <v>1.9629770629104405E-2</v>
      </c>
      <c r="I277" s="7">
        <f t="shared" si="12"/>
        <v>3.1538498144094415E-2</v>
      </c>
      <c r="K277" s="7">
        <f t="shared" si="13"/>
        <v>-1.3740839440373085E-2</v>
      </c>
    </row>
    <row r="278" spans="1:11" x14ac:dyDescent="0.45">
      <c r="A278" s="1" t="s">
        <v>322</v>
      </c>
      <c r="B278">
        <v>116558</v>
      </c>
      <c r="C278">
        <v>107990</v>
      </c>
      <c r="D278">
        <v>102831</v>
      </c>
      <c r="E278" s="11">
        <f>IFERROR(VLOOKUP(A278, iterations_gpu_1000[[Instance]:[cuPDLP]], 2, FALSE), "")</f>
        <v>76945</v>
      </c>
      <c r="H278" s="7">
        <f t="shared" si="14"/>
        <v>7.3508467887232101E-2</v>
      </c>
      <c r="I278" s="7">
        <f t="shared" si="12"/>
        <v>0.33985655210281579</v>
      </c>
      <c r="K278" s="7">
        <f t="shared" si="13"/>
        <v>0.11776969405789392</v>
      </c>
    </row>
    <row r="279" spans="1:11" x14ac:dyDescent="0.45">
      <c r="A279" s="1" t="s">
        <v>323</v>
      </c>
      <c r="B279">
        <v>1827</v>
      </c>
      <c r="C279">
        <v>591</v>
      </c>
      <c r="D279">
        <v>443</v>
      </c>
      <c r="E279" s="11" t="str">
        <f>IFERROR(VLOOKUP(A279, iterations_gpu_1000[[Instance]:[cuPDLP]], 2, FALSE), "")</f>
        <v/>
      </c>
      <c r="H279" s="7">
        <f t="shared" si="14"/>
        <v>0.67651888341543509</v>
      </c>
      <c r="I279" s="7" t="str">
        <f t="shared" si="12"/>
        <v/>
      </c>
      <c r="K279" s="7">
        <f t="shared" si="13"/>
        <v>0.75752599890530925</v>
      </c>
    </row>
    <row r="280" spans="1:11" x14ac:dyDescent="0.45">
      <c r="A280" s="1" t="s">
        <v>324</v>
      </c>
      <c r="B280">
        <v>107312</v>
      </c>
      <c r="C280">
        <v>107558</v>
      </c>
      <c r="D280">
        <v>114072</v>
      </c>
      <c r="E280" s="11">
        <f>IFERROR(VLOOKUP(A280, iterations_gpu_1000[[Instance]:[cuPDLP]], 2, FALSE), "")</f>
        <v>109644</v>
      </c>
      <c r="H280" s="7">
        <f t="shared" si="14"/>
        <v>-2.2923810943790068E-3</v>
      </c>
      <c r="I280" s="7">
        <f t="shared" si="12"/>
        <v>-2.1731027284926197E-2</v>
      </c>
      <c r="K280" s="7">
        <f t="shared" si="13"/>
        <v>-6.2993886983748318E-2</v>
      </c>
    </row>
    <row r="281" spans="1:11" x14ac:dyDescent="0.45">
      <c r="A281" s="1" t="s">
        <v>325</v>
      </c>
      <c r="B281">
        <v>39</v>
      </c>
      <c r="C281">
        <v>46</v>
      </c>
      <c r="D281">
        <v>50</v>
      </c>
      <c r="E281" s="11">
        <f>IFERROR(VLOOKUP(A281, iterations_gpu_1000[[Instance]:[cuPDLP]], 2, FALSE), "")</f>
        <v>39</v>
      </c>
      <c r="H281" s="7">
        <f t="shared" si="14"/>
        <v>-0.17948717948717949</v>
      </c>
      <c r="I281" s="7">
        <f t="shared" si="12"/>
        <v>0</v>
      </c>
      <c r="K281" s="7">
        <f t="shared" si="13"/>
        <v>-0.28205128205128205</v>
      </c>
    </row>
    <row r="282" spans="1:11" x14ac:dyDescent="0.45">
      <c r="A282" s="1" t="s">
        <v>326</v>
      </c>
      <c r="B282">
        <v>46</v>
      </c>
      <c r="C282">
        <v>41</v>
      </c>
      <c r="D282">
        <v>44</v>
      </c>
      <c r="E282" s="11">
        <f>IFERROR(VLOOKUP(A282, iterations_gpu_1000[[Instance]:[cuPDLP]], 2, FALSE), "")</f>
        <v>46</v>
      </c>
      <c r="H282" s="7">
        <f t="shared" si="14"/>
        <v>0.10869565217391304</v>
      </c>
      <c r="I282" s="7">
        <f t="shared" si="12"/>
        <v>0</v>
      </c>
      <c r="K282" s="7">
        <f t="shared" si="13"/>
        <v>4.3478260869565216E-2</v>
      </c>
    </row>
    <row r="283" spans="1:11" x14ac:dyDescent="0.45">
      <c r="A283" s="1" t="s">
        <v>327</v>
      </c>
      <c r="B283">
        <v>41</v>
      </c>
      <c r="C283">
        <v>46</v>
      </c>
      <c r="D283">
        <v>44</v>
      </c>
      <c r="E283" s="11" t="str">
        <f>IFERROR(VLOOKUP(A283, iterations_gpu_1000[[Instance]:[cuPDLP]], 2, FALSE), "")</f>
        <v/>
      </c>
      <c r="H283" s="7">
        <f t="shared" si="14"/>
        <v>-0.12195121951219512</v>
      </c>
      <c r="I283" s="7" t="str">
        <f t="shared" si="12"/>
        <v/>
      </c>
      <c r="K283" s="7">
        <f t="shared" si="13"/>
        <v>-7.3170731707317069E-2</v>
      </c>
    </row>
    <row r="284" spans="1:11" x14ac:dyDescent="0.45">
      <c r="A284" s="1" t="s">
        <v>328</v>
      </c>
      <c r="B284">
        <v>59478</v>
      </c>
      <c r="C284">
        <v>68438</v>
      </c>
      <c r="D284">
        <v>67563</v>
      </c>
      <c r="E284" s="11">
        <f>IFERROR(VLOOKUP(A284, iterations_gpu_1000[[Instance]:[cuPDLP]], 2, FALSE), "")</f>
        <v>79031</v>
      </c>
      <c r="H284" s="7">
        <f t="shared" si="14"/>
        <v>-0.15064393557281683</v>
      </c>
      <c r="I284" s="7">
        <f t="shared" si="12"/>
        <v>-0.32874340092134907</v>
      </c>
      <c r="K284" s="7">
        <f t="shared" si="13"/>
        <v>-0.13593261373953394</v>
      </c>
    </row>
    <row r="285" spans="1:11" x14ac:dyDescent="0.45">
      <c r="A285" s="1" t="s">
        <v>329</v>
      </c>
      <c r="B285">
        <v>32214</v>
      </c>
      <c r="C285">
        <v>36276</v>
      </c>
      <c r="D285">
        <v>80483</v>
      </c>
      <c r="E285" s="11">
        <f>IFERROR(VLOOKUP(A285, iterations_gpu_1000[[Instance]:[cuPDLP]], 2, FALSE), "")</f>
        <v>43679</v>
      </c>
      <c r="H285" s="7">
        <f t="shared" si="14"/>
        <v>-0.12609424473831254</v>
      </c>
      <c r="I285" s="7">
        <f t="shared" si="12"/>
        <v>-0.35590116098590674</v>
      </c>
      <c r="K285" s="7">
        <f t="shared" si="13"/>
        <v>-1.4983857949959645</v>
      </c>
    </row>
    <row r="286" spans="1:11" x14ac:dyDescent="0.45">
      <c r="A286" s="1" t="s">
        <v>330</v>
      </c>
      <c r="B286">
        <v>80937</v>
      </c>
      <c r="C286">
        <v>80541</v>
      </c>
      <c r="D286">
        <v>82017</v>
      </c>
      <c r="E286" s="11">
        <f>IFERROR(VLOOKUP(A286, iterations_gpu_1000[[Instance]:[cuPDLP]], 2, FALSE), "")</f>
        <v>82098</v>
      </c>
      <c r="H286" s="7">
        <f t="shared" si="14"/>
        <v>4.892694317802735E-3</v>
      </c>
      <c r="I286" s="7">
        <f t="shared" si="12"/>
        <v>-1.4344490159012565E-2</v>
      </c>
      <c r="K286" s="7">
        <f t="shared" si="13"/>
        <v>-1.3343711775825643E-2</v>
      </c>
    </row>
    <row r="287" spans="1:11" x14ac:dyDescent="0.45">
      <c r="A287" s="1" t="s">
        <v>331</v>
      </c>
      <c r="B287">
        <v>80924</v>
      </c>
      <c r="C287">
        <v>50057</v>
      </c>
      <c r="D287">
        <v>47445</v>
      </c>
      <c r="E287" s="11">
        <f>IFERROR(VLOOKUP(A287, iterations_gpu_1000[[Instance]:[cuPDLP]], 2, FALSE), "")</f>
        <v>47970</v>
      </c>
      <c r="H287" s="7">
        <f t="shared" si="14"/>
        <v>0.38143196085215758</v>
      </c>
      <c r="I287" s="7">
        <f t="shared" si="12"/>
        <v>0.40722159062824376</v>
      </c>
      <c r="K287" s="7">
        <f t="shared" si="13"/>
        <v>0.41370915921111168</v>
      </c>
    </row>
    <row r="288" spans="1:11" x14ac:dyDescent="0.45">
      <c r="A288" s="1" t="s">
        <v>332</v>
      </c>
      <c r="B288">
        <v>7233</v>
      </c>
      <c r="C288">
        <v>6417</v>
      </c>
      <c r="D288">
        <v>3521</v>
      </c>
      <c r="E288" s="11">
        <f>IFERROR(VLOOKUP(A288, iterations_gpu_1000[[Instance]:[cuPDLP]], 2, FALSE), "")</f>
        <v>7781</v>
      </c>
      <c r="H288" s="7">
        <f t="shared" si="14"/>
        <v>0.11281625881377022</v>
      </c>
      <c r="I288" s="7">
        <f t="shared" si="12"/>
        <v>-7.576386008571824E-2</v>
      </c>
      <c r="K288" s="7">
        <f t="shared" si="13"/>
        <v>0.5132033734273469</v>
      </c>
    </row>
    <row r="289" spans="1:11" x14ac:dyDescent="0.45">
      <c r="A289" s="1" t="s">
        <v>334</v>
      </c>
      <c r="B289">
        <v>66851</v>
      </c>
      <c r="C289">
        <v>66851</v>
      </c>
      <c r="D289">
        <v>66851</v>
      </c>
      <c r="E289" s="11">
        <f>IFERROR(VLOOKUP(A289, iterations_gpu_1000[[Instance]:[cuPDLP]], 2, FALSE), "")</f>
        <v>64568</v>
      </c>
      <c r="H289" s="7">
        <f t="shared" si="14"/>
        <v>0</v>
      </c>
      <c r="I289" s="7">
        <f t="shared" si="12"/>
        <v>3.4150573663819538E-2</v>
      </c>
      <c r="K289" s="7">
        <f t="shared" si="13"/>
        <v>0</v>
      </c>
    </row>
    <row r="290" spans="1:11" x14ac:dyDescent="0.45">
      <c r="A290" s="1" t="s">
        <v>335</v>
      </c>
      <c r="B290">
        <v>78856</v>
      </c>
      <c r="C290">
        <v>79134</v>
      </c>
      <c r="D290">
        <v>76818</v>
      </c>
      <c r="E290" s="11">
        <f>IFERROR(VLOOKUP(A290, iterations_gpu_1000[[Instance]:[cuPDLP]], 2, FALSE), "")</f>
        <v>79481</v>
      </c>
      <c r="H290" s="7">
        <f t="shared" si="14"/>
        <v>-3.5254134117885766E-3</v>
      </c>
      <c r="I290" s="7">
        <f t="shared" si="12"/>
        <v>-7.9258395049203612E-3</v>
      </c>
      <c r="K290" s="7">
        <f t="shared" si="13"/>
        <v>2.5844577457644315E-2</v>
      </c>
    </row>
    <row r="291" spans="1:11" x14ac:dyDescent="0.45">
      <c r="A291" s="1" t="s">
        <v>336</v>
      </c>
      <c r="B291">
        <v>127153</v>
      </c>
      <c r="C291">
        <v>133686</v>
      </c>
      <c r="D291">
        <v>120556</v>
      </c>
      <c r="E291" s="11">
        <f>IFERROR(VLOOKUP(A291, iterations_gpu_1000[[Instance]:[cuPDLP]], 2, FALSE), "")</f>
        <v>14182</v>
      </c>
      <c r="H291" s="7">
        <f t="shared" si="14"/>
        <v>-5.1379047289485898E-2</v>
      </c>
      <c r="I291" s="7">
        <f t="shared" si="12"/>
        <v>0.88846507750505299</v>
      </c>
      <c r="K291" s="7">
        <f t="shared" si="13"/>
        <v>5.1882377922660101E-2</v>
      </c>
    </row>
    <row r="292" spans="1:11" x14ac:dyDescent="0.45">
      <c r="A292" s="1" t="s">
        <v>337</v>
      </c>
      <c r="B292">
        <v>94059</v>
      </c>
      <c r="C292">
        <v>93675</v>
      </c>
      <c r="D292" t="s">
        <v>406</v>
      </c>
      <c r="E292" s="11">
        <f>IFERROR(VLOOKUP(A292, iterations_gpu_1000[[Instance]:[cuPDLP]], 2, FALSE), "")</f>
        <v>1166</v>
      </c>
      <c r="H292" s="7">
        <f t="shared" si="14"/>
        <v>4.0825439351896151E-3</v>
      </c>
      <c r="I292" s="7">
        <f t="shared" si="12"/>
        <v>0.98760352544679408</v>
      </c>
      <c r="K292" s="7" t="str">
        <f t="shared" si="13"/>
        <v/>
      </c>
    </row>
    <row r="293" spans="1:11" x14ac:dyDescent="0.45">
      <c r="A293" s="1" t="s">
        <v>338</v>
      </c>
      <c r="B293">
        <v>74778</v>
      </c>
      <c r="C293">
        <v>48157</v>
      </c>
      <c r="D293">
        <v>54494</v>
      </c>
      <c r="E293" s="11" t="str">
        <f>IFERROR(VLOOKUP(A293, iterations_gpu_1000[[Instance]:[cuPDLP]], 2, FALSE), "")</f>
        <v/>
      </c>
      <c r="H293" s="7">
        <f t="shared" si="14"/>
        <v>0.35600042793334941</v>
      </c>
      <c r="I293" s="7" t="str">
        <f t="shared" si="12"/>
        <v/>
      </c>
      <c r="K293" s="7">
        <f t="shared" si="13"/>
        <v>0.27125625183877611</v>
      </c>
    </row>
    <row r="294" spans="1:11" x14ac:dyDescent="0.45">
      <c r="A294" s="1" t="s">
        <v>340</v>
      </c>
      <c r="B294">
        <v>32037</v>
      </c>
      <c r="C294">
        <v>34052</v>
      </c>
      <c r="D294">
        <v>58015</v>
      </c>
      <c r="E294" s="11" t="str">
        <f>IFERROR(VLOOKUP(A294, iterations_gpu_1000[[Instance]:[cuPDLP]], 2, FALSE), "")</f>
        <v/>
      </c>
      <c r="H294" s="7">
        <f t="shared" si="14"/>
        <v>-6.2896026469394767E-2</v>
      </c>
      <c r="I294" s="7" t="str">
        <f t="shared" si="12"/>
        <v/>
      </c>
      <c r="K294" s="7">
        <f t="shared" si="13"/>
        <v>-0.8108749258669663</v>
      </c>
    </row>
    <row r="295" spans="1:11" x14ac:dyDescent="0.45">
      <c r="A295" s="1" t="s">
        <v>341</v>
      </c>
      <c r="B295">
        <v>20721</v>
      </c>
      <c r="C295">
        <v>13099</v>
      </c>
      <c r="D295">
        <v>26349</v>
      </c>
      <c r="E295" s="11">
        <f>IFERROR(VLOOKUP(A295, iterations_gpu_1000[[Instance]:[cuPDLP]], 2, FALSE), "")</f>
        <v>10746</v>
      </c>
      <c r="H295" s="7">
        <f t="shared" si="14"/>
        <v>0.36783938999083055</v>
      </c>
      <c r="I295" s="7">
        <f t="shared" si="12"/>
        <v>0.48139568553641232</v>
      </c>
      <c r="K295" s="7">
        <f t="shared" si="13"/>
        <v>-0.2716085131026495</v>
      </c>
    </row>
    <row r="296" spans="1:11" x14ac:dyDescent="0.45">
      <c r="A296" s="1" t="s">
        <v>342</v>
      </c>
      <c r="B296">
        <v>113527</v>
      </c>
      <c r="C296">
        <v>108779</v>
      </c>
      <c r="D296">
        <v>102627</v>
      </c>
      <c r="E296" s="11">
        <f>IFERROR(VLOOKUP(A296, iterations_gpu_1000[[Instance]:[cuPDLP]], 2, FALSE), "")</f>
        <v>105093</v>
      </c>
      <c r="H296" s="7">
        <f t="shared" si="14"/>
        <v>4.1822650118474018E-2</v>
      </c>
      <c r="I296" s="7">
        <f t="shared" si="12"/>
        <v>7.4290697367146136E-2</v>
      </c>
      <c r="K296" s="7">
        <f t="shared" si="13"/>
        <v>9.6012402336008176E-2</v>
      </c>
    </row>
    <row r="297" spans="1:11" x14ac:dyDescent="0.45">
      <c r="A297" s="1" t="s">
        <v>343</v>
      </c>
      <c r="B297">
        <v>574</v>
      </c>
      <c r="C297">
        <v>378</v>
      </c>
      <c r="D297">
        <v>192</v>
      </c>
      <c r="E297" s="11">
        <f>IFERROR(VLOOKUP(A297, iterations_gpu_1000[[Instance]:[cuPDLP]], 2, FALSE), "")</f>
        <v>574</v>
      </c>
      <c r="H297" s="7">
        <f t="shared" si="14"/>
        <v>0.34146341463414637</v>
      </c>
      <c r="I297" s="7">
        <f t="shared" si="12"/>
        <v>0</v>
      </c>
      <c r="K297" s="7">
        <f t="shared" si="13"/>
        <v>0.66550522648083621</v>
      </c>
    </row>
    <row r="298" spans="1:11" x14ac:dyDescent="0.45">
      <c r="A298" s="1" t="s">
        <v>344</v>
      </c>
      <c r="B298">
        <v>2312</v>
      </c>
      <c r="C298">
        <v>2312</v>
      </c>
      <c r="D298">
        <v>2312</v>
      </c>
      <c r="E298" s="11" t="str">
        <f>IFERROR(VLOOKUP(A298, iterations_gpu_1000[[Instance]:[cuPDLP]], 2, FALSE), "")</f>
        <v/>
      </c>
      <c r="H298" s="7">
        <f t="shared" si="14"/>
        <v>0</v>
      </c>
      <c r="I298" s="7" t="str">
        <f t="shared" si="12"/>
        <v/>
      </c>
      <c r="K298" s="7">
        <f t="shared" si="13"/>
        <v>0</v>
      </c>
    </row>
    <row r="299" spans="1:11" x14ac:dyDescent="0.45">
      <c r="A299" s="1" t="s">
        <v>345</v>
      </c>
      <c r="B299">
        <v>80870</v>
      </c>
      <c r="C299">
        <v>80025</v>
      </c>
      <c r="D299">
        <v>81351</v>
      </c>
      <c r="E299" s="11">
        <f>IFERROR(VLOOKUP(A299, iterations_gpu_1000[[Instance]:[cuPDLP]], 2, FALSE), "")</f>
        <v>57689</v>
      </c>
      <c r="H299" s="7">
        <f t="shared" si="14"/>
        <v>1.0448868554470137E-2</v>
      </c>
      <c r="I299" s="7">
        <f t="shared" si="12"/>
        <v>0.28664523309014467</v>
      </c>
      <c r="K299" s="7">
        <f t="shared" si="13"/>
        <v>-5.9478174848522324E-3</v>
      </c>
    </row>
    <row r="300" spans="1:11" x14ac:dyDescent="0.45">
      <c r="A300" s="1" t="s">
        <v>346</v>
      </c>
      <c r="B300">
        <v>8085</v>
      </c>
      <c r="C300">
        <v>13960</v>
      </c>
      <c r="D300">
        <v>7490</v>
      </c>
      <c r="E300" s="11">
        <f>IFERROR(VLOOKUP(A300, iterations_gpu_1000[[Instance]:[cuPDLP]], 2, FALSE), "")</f>
        <v>12745</v>
      </c>
      <c r="H300" s="7">
        <f t="shared" si="14"/>
        <v>-0.72665429808286952</v>
      </c>
      <c r="I300" s="7">
        <f t="shared" si="12"/>
        <v>-0.57637600494743357</v>
      </c>
      <c r="K300" s="7">
        <f t="shared" si="13"/>
        <v>7.3593073593073599E-2</v>
      </c>
    </row>
    <row r="301" spans="1:11" x14ac:dyDescent="0.45">
      <c r="A301" s="1" t="s">
        <v>347</v>
      </c>
      <c r="B301">
        <v>3644</v>
      </c>
      <c r="C301">
        <v>3068</v>
      </c>
      <c r="D301">
        <v>2217</v>
      </c>
      <c r="E301" s="11">
        <f>IFERROR(VLOOKUP(A301, iterations_gpu_1000[[Instance]:[cuPDLP]], 2, FALSE), "")</f>
        <v>5346</v>
      </c>
      <c r="H301" s="7">
        <f t="shared" si="14"/>
        <v>0.15806805708013172</v>
      </c>
      <c r="I301" s="7">
        <f t="shared" si="12"/>
        <v>-0.46706915477497257</v>
      </c>
      <c r="K301" s="7">
        <f t="shared" si="13"/>
        <v>0.391602634467618</v>
      </c>
    </row>
    <row r="302" spans="1:11" x14ac:dyDescent="0.45">
      <c r="A302" s="1" t="s">
        <v>348</v>
      </c>
      <c r="B302">
        <v>3696</v>
      </c>
      <c r="C302">
        <v>4887</v>
      </c>
      <c r="D302">
        <v>6743</v>
      </c>
      <c r="E302" s="11">
        <f>IFERROR(VLOOKUP(A302, iterations_gpu_1000[[Instance]:[cuPDLP]], 2, FALSE), "")</f>
        <v>4139</v>
      </c>
      <c r="H302" s="7">
        <f t="shared" si="14"/>
        <v>-0.32224025974025972</v>
      </c>
      <c r="I302" s="7">
        <f t="shared" si="12"/>
        <v>-0.11985930735930736</v>
      </c>
      <c r="K302" s="7">
        <f t="shared" si="13"/>
        <v>-0.82440476190476186</v>
      </c>
    </row>
    <row r="303" spans="1:11" x14ac:dyDescent="0.45">
      <c r="A303" s="1" t="s">
        <v>349</v>
      </c>
      <c r="B303">
        <v>80195</v>
      </c>
      <c r="C303">
        <v>79447</v>
      </c>
      <c r="D303">
        <v>81250</v>
      </c>
      <c r="E303" s="11">
        <f>IFERROR(VLOOKUP(A303, iterations_gpu_1000[[Instance]:[cuPDLP]], 2, FALSE), "")</f>
        <v>81389</v>
      </c>
      <c r="H303" s="7">
        <f t="shared" si="14"/>
        <v>9.3272647920693303E-3</v>
      </c>
      <c r="I303" s="7">
        <f t="shared" si="12"/>
        <v>-1.4888708772367355E-2</v>
      </c>
      <c r="K303" s="7">
        <f t="shared" si="13"/>
        <v>-1.3155433630525595E-2</v>
      </c>
    </row>
    <row r="304" spans="1:11" x14ac:dyDescent="0.45">
      <c r="A304" s="1" t="s">
        <v>350</v>
      </c>
      <c r="B304">
        <v>349</v>
      </c>
      <c r="C304">
        <v>203</v>
      </c>
      <c r="D304">
        <v>230</v>
      </c>
      <c r="E304" s="11">
        <f>IFERROR(VLOOKUP(A304, iterations_gpu_1000[[Instance]:[cuPDLP]], 2, FALSE), "")</f>
        <v>349</v>
      </c>
      <c r="H304" s="7">
        <f t="shared" si="14"/>
        <v>0.41833810888252149</v>
      </c>
      <c r="I304" s="7">
        <f t="shared" si="12"/>
        <v>0</v>
      </c>
      <c r="K304" s="7">
        <f t="shared" si="13"/>
        <v>0.34097421203438394</v>
      </c>
    </row>
    <row r="305" spans="1:11" x14ac:dyDescent="0.45">
      <c r="A305" s="1" t="s">
        <v>352</v>
      </c>
      <c r="B305">
        <v>95713</v>
      </c>
      <c r="C305">
        <v>101238</v>
      </c>
      <c r="D305">
        <v>92026</v>
      </c>
      <c r="E305" s="11">
        <f>IFERROR(VLOOKUP(A305, iterations_gpu_1000[[Instance]:[cuPDLP]], 2, FALSE), "")</f>
        <v>96940</v>
      </c>
      <c r="H305" s="7">
        <f t="shared" si="14"/>
        <v>-5.772465600284183E-2</v>
      </c>
      <c r="I305" s="7">
        <f t="shared" si="12"/>
        <v>-1.2819575188323426E-2</v>
      </c>
      <c r="K305" s="7">
        <f t="shared" si="13"/>
        <v>3.8521412974204132E-2</v>
      </c>
    </row>
    <row r="306" spans="1:11" x14ac:dyDescent="0.45">
      <c r="A306" s="1" t="s">
        <v>353</v>
      </c>
      <c r="B306">
        <v>51642</v>
      </c>
      <c r="C306">
        <v>51096</v>
      </c>
      <c r="D306" t="s">
        <v>406</v>
      </c>
      <c r="E306" s="11">
        <f>IFERROR(VLOOKUP(A306, iterations_gpu_1000[[Instance]:[cuPDLP]], 2, FALSE), "")</f>
        <v>1262</v>
      </c>
      <c r="H306" s="7">
        <f t="shared" si="14"/>
        <v>1.0572789589868712E-2</v>
      </c>
      <c r="I306" s="7">
        <f t="shared" si="12"/>
        <v>0.97556252662561482</v>
      </c>
      <c r="K306" s="7" t="str">
        <f t="shared" si="13"/>
        <v/>
      </c>
    </row>
    <row r="307" spans="1:11" x14ac:dyDescent="0.45">
      <c r="A307" s="1" t="s">
        <v>354</v>
      </c>
      <c r="B307">
        <v>54569</v>
      </c>
      <c r="C307">
        <v>77681</v>
      </c>
      <c r="D307">
        <v>52811</v>
      </c>
      <c r="E307" s="11">
        <f>IFERROR(VLOOKUP(A307, iterations_gpu_1000[[Instance]:[cuPDLP]], 2, FALSE), "")</f>
        <v>88224</v>
      </c>
      <c r="H307" s="7">
        <f t="shared" si="14"/>
        <v>-0.42353717312026973</v>
      </c>
      <c r="I307" s="7">
        <f t="shared" si="12"/>
        <v>-0.61674210632410342</v>
      </c>
      <c r="K307" s="7">
        <f t="shared" si="13"/>
        <v>3.2216093386354887E-2</v>
      </c>
    </row>
    <row r="308" spans="1:11" x14ac:dyDescent="0.45">
      <c r="A308" s="1" t="s">
        <v>355</v>
      </c>
      <c r="B308">
        <v>18156</v>
      </c>
      <c r="C308">
        <v>20036</v>
      </c>
      <c r="D308">
        <v>15439</v>
      </c>
      <c r="E308" s="11">
        <f>IFERROR(VLOOKUP(A308, iterations_gpu_1000[[Instance]:[cuPDLP]], 2, FALSE), "")</f>
        <v>22503</v>
      </c>
      <c r="H308" s="7">
        <f t="shared" si="14"/>
        <v>-0.10354703679224499</v>
      </c>
      <c r="I308" s="7">
        <f t="shared" si="12"/>
        <v>-0.23942498347653668</v>
      </c>
      <c r="K308" s="7">
        <f t="shared" si="13"/>
        <v>0.1496474994492179</v>
      </c>
    </row>
    <row r="309" spans="1:11" x14ac:dyDescent="0.45">
      <c r="A309" s="1" t="s">
        <v>356</v>
      </c>
      <c r="B309">
        <v>524</v>
      </c>
      <c r="C309">
        <v>435</v>
      </c>
      <c r="D309">
        <v>485</v>
      </c>
      <c r="E309" s="11">
        <f>IFERROR(VLOOKUP(A309, iterations_gpu_1000[[Instance]:[cuPDLP]], 2, FALSE), "")</f>
        <v>524</v>
      </c>
      <c r="H309" s="7">
        <f t="shared" si="14"/>
        <v>0.16984732824427481</v>
      </c>
      <c r="I309" s="7">
        <f t="shared" si="12"/>
        <v>0</v>
      </c>
      <c r="K309" s="7">
        <f t="shared" si="13"/>
        <v>7.4427480916030533E-2</v>
      </c>
    </row>
    <row r="310" spans="1:11" x14ac:dyDescent="0.45">
      <c r="A310" s="1" t="s">
        <v>357</v>
      </c>
      <c r="B310">
        <v>8845</v>
      </c>
      <c r="C310">
        <v>10553</v>
      </c>
      <c r="D310">
        <v>11923</v>
      </c>
      <c r="E310" s="11">
        <f>IFERROR(VLOOKUP(A310, iterations_gpu_1000[[Instance]:[cuPDLP]], 2, FALSE), "")</f>
        <v>12844</v>
      </c>
      <c r="H310" s="7">
        <f t="shared" si="14"/>
        <v>-0.19310344827586207</v>
      </c>
      <c r="I310" s="7">
        <f t="shared" si="12"/>
        <v>-0.45211984171848502</v>
      </c>
      <c r="K310" s="7">
        <f t="shared" si="13"/>
        <v>-0.34799321650650084</v>
      </c>
    </row>
    <row r="311" spans="1:11" x14ac:dyDescent="0.45">
      <c r="A311" s="1" t="s">
        <v>358</v>
      </c>
      <c r="B311">
        <v>14070</v>
      </c>
      <c r="C311">
        <v>9758</v>
      </c>
      <c r="D311">
        <v>9374</v>
      </c>
      <c r="E311" s="11">
        <f>IFERROR(VLOOKUP(A311, iterations_gpu_1000[[Instance]:[cuPDLP]], 2, FALSE), "")</f>
        <v>11737</v>
      </c>
      <c r="H311" s="7">
        <f t="shared" si="14"/>
        <v>0.30646766169154227</v>
      </c>
      <c r="I311" s="7">
        <f t="shared" si="12"/>
        <v>0.16581378820184792</v>
      </c>
      <c r="K311" s="7">
        <f t="shared" si="13"/>
        <v>0.33375977256574274</v>
      </c>
    </row>
    <row r="312" spans="1:11" x14ac:dyDescent="0.45">
      <c r="A312" s="1" t="s">
        <v>359</v>
      </c>
      <c r="B312">
        <v>43008</v>
      </c>
      <c r="C312">
        <v>43156</v>
      </c>
      <c r="D312">
        <v>64252</v>
      </c>
      <c r="E312" s="11">
        <f>IFERROR(VLOOKUP(A312, iterations_gpu_1000[[Instance]:[cuPDLP]], 2, FALSE), "")</f>
        <v>79331</v>
      </c>
      <c r="H312" s="7">
        <f t="shared" si="14"/>
        <v>-3.441220238095238E-3</v>
      </c>
      <c r="I312" s="7">
        <f t="shared" si="12"/>
        <v>-0.84456380208333337</v>
      </c>
      <c r="K312" s="7">
        <f t="shared" si="13"/>
        <v>-0.49395461309523808</v>
      </c>
    </row>
    <row r="313" spans="1:11" x14ac:dyDescent="0.45">
      <c r="A313" s="1" t="s">
        <v>360</v>
      </c>
      <c r="B313">
        <v>117418</v>
      </c>
      <c r="C313">
        <v>115562</v>
      </c>
      <c r="D313">
        <v>114298</v>
      </c>
      <c r="E313" s="11">
        <f>IFERROR(VLOOKUP(A313, iterations_gpu_1000[[Instance]:[cuPDLP]], 2, FALSE), "")</f>
        <v>113171</v>
      </c>
      <c r="H313" s="7">
        <f t="shared" si="14"/>
        <v>1.5806775792467934E-2</v>
      </c>
      <c r="I313" s="7">
        <f t="shared" si="12"/>
        <v>3.6169922839769032E-2</v>
      </c>
      <c r="K313" s="7">
        <f t="shared" si="13"/>
        <v>2.6571735168372822E-2</v>
      </c>
    </row>
    <row r="314" spans="1:11" x14ac:dyDescent="0.45">
      <c r="A314" s="1" t="s">
        <v>361</v>
      </c>
      <c r="B314">
        <v>80780</v>
      </c>
      <c r="C314">
        <v>79652</v>
      </c>
      <c r="D314">
        <v>81866</v>
      </c>
      <c r="E314" s="11" t="str">
        <f>IFERROR(VLOOKUP(A314, iterations_gpu_1000[[Instance]:[cuPDLP]], 2, FALSE), "")</f>
        <v/>
      </c>
      <c r="H314" s="7">
        <f t="shared" si="14"/>
        <v>1.3963852438722456E-2</v>
      </c>
      <c r="I314" s="7" t="str">
        <f t="shared" si="12"/>
        <v/>
      </c>
      <c r="K314" s="7">
        <f t="shared" si="13"/>
        <v>-1.3443921762812578E-2</v>
      </c>
    </row>
    <row r="315" spans="1:11" x14ac:dyDescent="0.45">
      <c r="A315" s="1" t="s">
        <v>362</v>
      </c>
      <c r="B315">
        <v>81097</v>
      </c>
      <c r="C315">
        <v>51441</v>
      </c>
      <c r="D315">
        <v>75073</v>
      </c>
      <c r="E315" s="11" t="str">
        <f>IFERROR(VLOOKUP(A315, iterations_gpu_1000[[Instance]:[cuPDLP]], 2, FALSE), "")</f>
        <v/>
      </c>
      <c r="H315" s="7">
        <f t="shared" si="14"/>
        <v>0.36568553707288803</v>
      </c>
      <c r="I315" s="7" t="str">
        <f t="shared" si="12"/>
        <v/>
      </c>
      <c r="K315" s="7">
        <f t="shared" si="13"/>
        <v>7.4281416081975901E-2</v>
      </c>
    </row>
    <row r="316" spans="1:11" x14ac:dyDescent="0.45">
      <c r="A316" s="1" t="s">
        <v>363</v>
      </c>
      <c r="B316">
        <v>80448</v>
      </c>
      <c r="C316">
        <v>79195</v>
      </c>
      <c r="D316">
        <v>59569</v>
      </c>
      <c r="E316" s="11" t="str">
        <f>IFERROR(VLOOKUP(A316, iterations_gpu_1000[[Instance]:[cuPDLP]], 2, FALSE), "")</f>
        <v/>
      </c>
      <c r="H316" s="7">
        <f t="shared" si="14"/>
        <v>1.5575278440731902E-2</v>
      </c>
      <c r="I316" s="7" t="str">
        <f t="shared" si="12"/>
        <v/>
      </c>
      <c r="K316" s="7">
        <f t="shared" si="13"/>
        <v>0.2595341089896579</v>
      </c>
    </row>
    <row r="317" spans="1:11" x14ac:dyDescent="0.45">
      <c r="A317" s="1" t="s">
        <v>364</v>
      </c>
      <c r="B317">
        <v>80580</v>
      </c>
      <c r="C317">
        <v>79409</v>
      </c>
      <c r="D317">
        <v>81812</v>
      </c>
      <c r="E317" s="11" t="str">
        <f>IFERROR(VLOOKUP(A317, iterations_gpu_1000[[Instance]:[cuPDLP]], 2, FALSE), "")</f>
        <v/>
      </c>
      <c r="H317" s="7">
        <f t="shared" si="14"/>
        <v>1.4532141970712335E-2</v>
      </c>
      <c r="I317" s="7" t="str">
        <f t="shared" si="12"/>
        <v/>
      </c>
      <c r="K317" s="7">
        <f t="shared" si="13"/>
        <v>-1.5289153636138E-2</v>
      </c>
    </row>
    <row r="318" spans="1:11" x14ac:dyDescent="0.45">
      <c r="A318" s="1" t="s">
        <v>365</v>
      </c>
      <c r="B318">
        <v>80095</v>
      </c>
      <c r="C318">
        <v>79566</v>
      </c>
      <c r="D318">
        <v>81569</v>
      </c>
      <c r="E318" s="11" t="str">
        <f>IFERROR(VLOOKUP(A318, iterations_gpu_1000[[Instance]:[cuPDLP]], 2, FALSE), "")</f>
        <v/>
      </c>
      <c r="H318" s="7">
        <f t="shared" si="14"/>
        <v>6.6046569698483054E-3</v>
      </c>
      <c r="I318" s="7" t="str">
        <f t="shared" si="12"/>
        <v/>
      </c>
      <c r="K318" s="7">
        <f t="shared" si="13"/>
        <v>-1.8403146263811725E-2</v>
      </c>
    </row>
    <row r="319" spans="1:11" x14ac:dyDescent="0.45">
      <c r="A319" s="1" t="s">
        <v>367</v>
      </c>
      <c r="B319">
        <v>71459</v>
      </c>
      <c r="C319">
        <v>85083</v>
      </c>
      <c r="D319">
        <v>61095</v>
      </c>
      <c r="E319" s="11">
        <f>IFERROR(VLOOKUP(A319, iterations_gpu_1000[[Instance]:[cuPDLP]], 2, FALSE), "")</f>
        <v>60688</v>
      </c>
      <c r="H319" s="7">
        <f t="shared" si="14"/>
        <v>-0.19065478106326705</v>
      </c>
      <c r="I319" s="7">
        <f t="shared" si="12"/>
        <v>0.1507297891098392</v>
      </c>
      <c r="K319" s="7">
        <f t="shared" si="13"/>
        <v>0.14503421542422928</v>
      </c>
    </row>
    <row r="320" spans="1:11" x14ac:dyDescent="0.45">
      <c r="A320" s="1" t="s">
        <v>368</v>
      </c>
      <c r="B320">
        <v>22930</v>
      </c>
      <c r="C320">
        <v>24987</v>
      </c>
      <c r="D320">
        <v>19350</v>
      </c>
      <c r="E320" s="11">
        <f>IFERROR(VLOOKUP(A320, iterations_gpu_1000[[Instance]:[cuPDLP]], 2, FALSE), "")</f>
        <v>28322</v>
      </c>
      <c r="H320" s="7">
        <f t="shared" si="14"/>
        <v>-8.9707806367204532E-2</v>
      </c>
      <c r="I320" s="7">
        <f t="shared" si="12"/>
        <v>-0.23515045791539468</v>
      </c>
      <c r="K320" s="7">
        <f t="shared" si="13"/>
        <v>0.15612734409071086</v>
      </c>
    </row>
    <row r="321" spans="1:11" x14ac:dyDescent="0.45">
      <c r="A321" s="1" t="s">
        <v>369</v>
      </c>
      <c r="B321">
        <v>25615</v>
      </c>
      <c r="C321">
        <v>21357</v>
      </c>
      <c r="D321">
        <v>44675</v>
      </c>
      <c r="E321" s="11">
        <f>IFERROR(VLOOKUP(A321, iterations_gpu_1000[[Instance]:[cuPDLP]], 2, FALSE), "")</f>
        <v>21882</v>
      </c>
      <c r="H321" s="7">
        <f t="shared" si="14"/>
        <v>0.16623072418504783</v>
      </c>
      <c r="I321" s="7">
        <f t="shared" si="12"/>
        <v>0.14573492094475893</v>
      </c>
      <c r="K321" s="7">
        <f t="shared" si="13"/>
        <v>-0.74409525668553578</v>
      </c>
    </row>
    <row r="322" spans="1:11" x14ac:dyDescent="0.45">
      <c r="A322" s="1" t="s">
        <v>370</v>
      </c>
      <c r="B322">
        <v>29296</v>
      </c>
      <c r="C322">
        <v>17579</v>
      </c>
      <c r="D322">
        <v>24732</v>
      </c>
      <c r="E322" s="11">
        <f>IFERROR(VLOOKUP(A322, iterations_gpu_1000[[Instance]:[cuPDLP]], 2, FALSE), "")</f>
        <v>15243</v>
      </c>
      <c r="H322" s="7">
        <f t="shared" si="14"/>
        <v>0.39995221190606228</v>
      </c>
      <c r="I322" s="7">
        <f t="shared" ref="I322:I331" si="15">IF(E322="","",($B322-E322)/$B322)</f>
        <v>0.47969006007646098</v>
      </c>
      <c r="K322" s="7">
        <f t="shared" ref="K322:K331" si="16">IF(D322="","",($B322-D322)/$B322)</f>
        <v>0.15578918623702895</v>
      </c>
    </row>
    <row r="323" spans="1:11" x14ac:dyDescent="0.45">
      <c r="A323" s="1" t="s">
        <v>371</v>
      </c>
      <c r="B323">
        <v>80625</v>
      </c>
      <c r="C323">
        <v>81051</v>
      </c>
      <c r="D323">
        <v>81242</v>
      </c>
      <c r="E323" s="11">
        <f>IFERROR(VLOOKUP(A323, iterations_gpu_1000[[Instance]:[cuPDLP]], 2, FALSE), "")</f>
        <v>80377</v>
      </c>
      <c r="H323" s="7">
        <f t="shared" ref="H323:H331" si="17">IF(C323="","",($B323-C323)/$B323)</f>
        <v>-5.2837209302325581E-3</v>
      </c>
      <c r="I323" s="7">
        <f t="shared" si="15"/>
        <v>3.075968992248062E-3</v>
      </c>
      <c r="K323" s="7">
        <f t="shared" si="16"/>
        <v>-7.6527131782945738E-3</v>
      </c>
    </row>
    <row r="324" spans="1:11" x14ac:dyDescent="0.45">
      <c r="A324" s="1" t="s">
        <v>372</v>
      </c>
      <c r="B324">
        <v>8973</v>
      </c>
      <c r="C324">
        <v>13056</v>
      </c>
      <c r="D324">
        <v>11941</v>
      </c>
      <c r="E324" s="11">
        <f>IFERROR(VLOOKUP(A324, iterations_gpu_1000[[Instance]:[cuPDLP]], 2, FALSE), "")</f>
        <v>4014</v>
      </c>
      <c r="H324" s="7">
        <f t="shared" si="17"/>
        <v>-0.45503176195252426</v>
      </c>
      <c r="I324" s="7">
        <f t="shared" si="15"/>
        <v>0.5526579739217653</v>
      </c>
      <c r="K324" s="7">
        <f t="shared" si="16"/>
        <v>-0.3307700880419035</v>
      </c>
    </row>
    <row r="325" spans="1:11" x14ac:dyDescent="0.45">
      <c r="A325" s="1" t="s">
        <v>373</v>
      </c>
      <c r="B325">
        <v>4205</v>
      </c>
      <c r="C325">
        <v>4360</v>
      </c>
      <c r="D325">
        <v>4532</v>
      </c>
      <c r="E325" s="11">
        <f>IFERROR(VLOOKUP(A325, iterations_gpu_1000[[Instance]:[cuPDLP]], 2, FALSE), "")</f>
        <v>4507</v>
      </c>
      <c r="H325" s="7">
        <f t="shared" si="17"/>
        <v>-3.6860879904875146E-2</v>
      </c>
      <c r="I325" s="7">
        <f t="shared" si="15"/>
        <v>-7.1819262782401902E-2</v>
      </c>
      <c r="K325" s="7">
        <f t="shared" si="16"/>
        <v>-7.7764565992865631E-2</v>
      </c>
    </row>
    <row r="326" spans="1:11" x14ac:dyDescent="0.45">
      <c r="A326" s="1" t="s">
        <v>374</v>
      </c>
      <c r="B326">
        <v>34409</v>
      </c>
      <c r="C326">
        <v>51900</v>
      </c>
      <c r="D326">
        <v>63232</v>
      </c>
      <c r="E326" s="11" t="str">
        <f>IFERROR(VLOOKUP(A326, iterations_gpu_1000[[Instance]:[cuPDLP]], 2, FALSE), "")</f>
        <v/>
      </c>
      <c r="H326" s="7">
        <f t="shared" si="17"/>
        <v>-0.50832630997704087</v>
      </c>
      <c r="I326" s="7" t="str">
        <f t="shared" si="15"/>
        <v/>
      </c>
      <c r="K326" s="7">
        <f t="shared" si="16"/>
        <v>-0.83765875207067919</v>
      </c>
    </row>
    <row r="327" spans="1:11" x14ac:dyDescent="0.45">
      <c r="A327" s="1" t="s">
        <v>376</v>
      </c>
      <c r="B327">
        <v>1516</v>
      </c>
      <c r="C327">
        <v>1596</v>
      </c>
      <c r="D327">
        <v>1498</v>
      </c>
      <c r="E327" s="11">
        <f>IFERROR(VLOOKUP(A327, iterations_gpu_1000[[Instance]:[cuPDLP]], 2, FALSE), "")</f>
        <v>2608</v>
      </c>
      <c r="H327" s="7">
        <f t="shared" si="17"/>
        <v>-5.2770448548812667E-2</v>
      </c>
      <c r="I327" s="7">
        <f t="shared" si="15"/>
        <v>-0.72031662269129293</v>
      </c>
      <c r="K327" s="7">
        <f t="shared" si="16"/>
        <v>1.1873350923482849E-2</v>
      </c>
    </row>
    <row r="328" spans="1:11" x14ac:dyDescent="0.45">
      <c r="A328" s="1" t="s">
        <v>378</v>
      </c>
      <c r="B328">
        <v>11875</v>
      </c>
      <c r="C328">
        <v>15788</v>
      </c>
      <c r="D328">
        <v>12928</v>
      </c>
      <c r="E328" s="11">
        <f>IFERROR(VLOOKUP(A328, iterations_gpu_1000[[Instance]:[cuPDLP]], 2, FALSE), "")</f>
        <v>7893</v>
      </c>
      <c r="H328" s="7">
        <f t="shared" si="17"/>
        <v>-0.32951578947368421</v>
      </c>
      <c r="I328" s="7">
        <f t="shared" si="15"/>
        <v>0.33532631578947369</v>
      </c>
      <c r="K328" s="7">
        <f t="shared" si="16"/>
        <v>-8.8673684210526321E-2</v>
      </c>
    </row>
    <row r="329" spans="1:11" x14ac:dyDescent="0.45">
      <c r="A329" s="1" t="s">
        <v>379</v>
      </c>
      <c r="B329">
        <v>2663</v>
      </c>
      <c r="C329">
        <v>3419</v>
      </c>
      <c r="D329">
        <v>3558</v>
      </c>
      <c r="E329" s="11">
        <f>IFERROR(VLOOKUP(A329, iterations_gpu_1000[[Instance]:[cuPDLP]], 2, FALSE), "")</f>
        <v>4203</v>
      </c>
      <c r="H329" s="7">
        <f t="shared" si="17"/>
        <v>-0.28389034923019152</v>
      </c>
      <c r="I329" s="7">
        <f t="shared" si="15"/>
        <v>-0.57829515583927904</v>
      </c>
      <c r="K329" s="7">
        <f t="shared" si="16"/>
        <v>-0.33608711978971084</v>
      </c>
    </row>
    <row r="330" spans="1:11" x14ac:dyDescent="0.45">
      <c r="A330" s="1" t="s">
        <v>380</v>
      </c>
      <c r="B330">
        <v>1394</v>
      </c>
      <c r="C330">
        <v>1910</v>
      </c>
      <c r="D330">
        <v>1594</v>
      </c>
      <c r="E330" s="11">
        <f>IFERROR(VLOOKUP(A330, iterations_gpu_1000[[Instance]:[cuPDLP]], 2, FALSE), "")</f>
        <v>2979</v>
      </c>
      <c r="H330" s="7">
        <f t="shared" si="17"/>
        <v>-0.37015781922525109</v>
      </c>
      <c r="I330" s="7">
        <f t="shared" si="15"/>
        <v>-1.1370157819225251</v>
      </c>
      <c r="K330" s="7">
        <f t="shared" si="16"/>
        <v>-0.14347202295552366</v>
      </c>
    </row>
    <row r="331" spans="1:11" x14ac:dyDescent="0.45">
      <c r="A331" s="1" t="s">
        <v>381</v>
      </c>
      <c r="B331">
        <v>91605</v>
      </c>
      <c r="C331">
        <v>89279</v>
      </c>
      <c r="D331">
        <v>86225</v>
      </c>
      <c r="E331" s="11">
        <f>IFERROR(VLOOKUP(A331, iterations_gpu_1000[[Instance]:[cuPDLP]], 2, FALSE), "")</f>
        <v>90405</v>
      </c>
      <c r="H331" s="7">
        <f t="shared" si="17"/>
        <v>2.5391627094590908E-2</v>
      </c>
      <c r="I331" s="7">
        <f t="shared" si="15"/>
        <v>1.3099721630915342E-2</v>
      </c>
      <c r="K331" s="7">
        <f t="shared" si="16"/>
        <v>5.8730418645270455E-2</v>
      </c>
    </row>
  </sheetData>
  <autoFilter ref="A1:D1" xr:uid="{2CC096C2-24A3-41F8-844D-7694DDC2A815}"/>
  <conditionalFormatting sqref="H2:H1048576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332:H1048576 I2:I331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I2:I331 H332:H1048576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2:K331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4E21-87E0-4E2F-B21F-08E0B7B8CB24}">
  <dimension ref="A1:Y177"/>
  <sheetViews>
    <sheetView topLeftCell="F1" workbookViewId="0">
      <selection activeCell="Q5" sqref="Q5:U7"/>
    </sheetView>
  </sheetViews>
  <sheetFormatPr defaultRowHeight="14.25" x14ac:dyDescent="0.45"/>
  <cols>
    <col min="1" max="1" width="21.46484375" customWidth="1"/>
    <col min="2" max="4" width="11.265625" bestFit="1" customWidth="1"/>
    <col min="7" max="7" width="11.796875" customWidth="1"/>
    <col min="10" max="10" width="10.59765625" customWidth="1"/>
    <col min="11" max="11" width="10.06640625" customWidth="1"/>
    <col min="12" max="12" width="8.265625" customWidth="1"/>
    <col min="13" max="13" width="7.33203125" customWidth="1"/>
    <col min="17" max="17" width="16.3984375" bestFit="1" customWidth="1"/>
    <col min="18" max="18" width="11.19921875" customWidth="1"/>
    <col min="19" max="19" width="9.3984375" customWidth="1"/>
    <col min="20" max="20" width="11.1328125" customWidth="1"/>
    <col min="21" max="21" width="11.86328125" customWidth="1"/>
  </cols>
  <sheetData>
    <row r="1" spans="1:25" x14ac:dyDescent="0.45">
      <c r="B1" s="1" t="s">
        <v>408</v>
      </c>
      <c r="Q1" s="32" t="s">
        <v>416</v>
      </c>
      <c r="R1" s="32"/>
      <c r="S1" s="32"/>
      <c r="W1" s="1"/>
    </row>
    <row r="2" spans="1:25" x14ac:dyDescent="0.45">
      <c r="A2" s="1" t="s">
        <v>0</v>
      </c>
      <c r="B2" s="1" t="s">
        <v>383</v>
      </c>
      <c r="C2" s="1" t="s">
        <v>384</v>
      </c>
      <c r="D2" s="1" t="s">
        <v>397</v>
      </c>
      <c r="G2" s="1" t="s">
        <v>383</v>
      </c>
      <c r="H2" s="1" t="s">
        <v>384</v>
      </c>
      <c r="I2" s="1" t="s">
        <v>397</v>
      </c>
      <c r="J2" s="1" t="s">
        <v>411</v>
      </c>
      <c r="K2" s="1" t="s">
        <v>412</v>
      </c>
      <c r="L2" s="1" t="s">
        <v>414</v>
      </c>
      <c r="M2" s="1" t="s">
        <v>415</v>
      </c>
      <c r="Q2" s="3" t="s">
        <v>383</v>
      </c>
      <c r="R2" s="3" t="s">
        <v>384</v>
      </c>
      <c r="S2" s="3" t="s">
        <v>397</v>
      </c>
    </row>
    <row r="3" spans="1:25" x14ac:dyDescent="0.45">
      <c r="A3" s="1" t="s">
        <v>3</v>
      </c>
      <c r="B3" s="5">
        <v>2.5812649726867676</v>
      </c>
      <c r="C3" s="5">
        <v>3.8776969909667969</v>
      </c>
      <c r="D3" s="5">
        <v>5.6905150413513184</v>
      </c>
      <c r="G3" s="11" cm="1">
        <f t="array" ref="G3:G172">IFERROR(VLOOKUP(A3:A172, iterations_cuPDLP_new[[Instance]:[cuPDLP]], 2, FALSE), "")</f>
        <v>1051</v>
      </c>
      <c r="H3" s="11" cm="1">
        <f t="array" ref="H3:H172">IFERROR(VLOOKUP(A3:A172, iterations_gpu[[Instance]:[cuPDLP]], 2, FALSE), "")</f>
        <v>872</v>
      </c>
      <c r="I3" s="11" cm="1">
        <f t="array" ref="I3:I172">IFERROR(VLOOKUP(A3:A172, iterations_gpu_matrix[[Instance]:[cuPDLP]], 2, FALSE), "")</f>
        <v>1018</v>
      </c>
      <c r="J3" s="7">
        <f>IF(H3="","",($G3-H3)/$G3)</f>
        <v>0.17031398667935299</v>
      </c>
      <c r="K3" s="7">
        <f>IF(I3="","",($G3-I3)/$G3)</f>
        <v>3.1398667935299718E-2</v>
      </c>
      <c r="L3" s="11" cm="1">
        <f t="array" ref="L3:L172">IFERROR(VLOOKUP(A3:A172, iterations_gpu_1000_rerun[[Instance]:[cuPDLP]], 2, FALSE), "")</f>
        <v>1051</v>
      </c>
      <c r="M3" s="11" cm="1">
        <f t="array" ref="M3:M172">IFERROR(VLOOKUP(A3:A172, iterations_gpu_matrix_1000[[Instance]:[cuPDLP]], 2, FALSE), "")</f>
        <v>1051</v>
      </c>
      <c r="N3" s="7">
        <f>IF(L3="","",($G3-L3)/$G3)</f>
        <v>0</v>
      </c>
      <c r="O3" s="7">
        <f>IF(M3="","",($G3-M3)/$G3)</f>
        <v>0</v>
      </c>
      <c r="Q3" s="4" cm="1">
        <f t="array" ref="Q3">GEOMEAN(B3:B172+10)-10</f>
        <v>73.928490968212571</v>
      </c>
      <c r="R3" s="4" cm="1">
        <f t="array" ref="R3">GEOMEAN(C3:C172+10)-10</f>
        <v>73.090311483714771</v>
      </c>
      <c r="S3" s="4" cm="1">
        <f t="array" ref="S3">GEOMEAN(D3:D172+10)-10</f>
        <v>77.740433282843199</v>
      </c>
    </row>
    <row r="4" spans="1:25" x14ac:dyDescent="0.45">
      <c r="A4" s="1" t="s">
        <v>222</v>
      </c>
      <c r="B4" s="5">
        <v>3.5043108463287354</v>
      </c>
      <c r="C4" s="5">
        <v>2.6100800037384033</v>
      </c>
      <c r="D4" s="5">
        <v>3.1451308727264404</v>
      </c>
      <c r="G4">
        <v>1352</v>
      </c>
      <c r="H4">
        <v>640</v>
      </c>
      <c r="I4">
        <v>718</v>
      </c>
      <c r="J4" s="7">
        <f t="shared" ref="J4:J66" si="0">IF(H4="","",($G4-H4)/$G4)</f>
        <v>0.52662721893491127</v>
      </c>
      <c r="K4" s="7">
        <f t="shared" ref="K4:K66" si="1">IF(I4="","",($G4-I4)/$G4)</f>
        <v>0.46893491124260356</v>
      </c>
      <c r="L4">
        <v>1537</v>
      </c>
      <c r="M4">
        <v>1845</v>
      </c>
      <c r="N4" s="7">
        <f>IF(L4="","",($G4-L4)/$G4)</f>
        <v>-0.13683431952662722</v>
      </c>
      <c r="O4" s="7">
        <f t="shared" ref="O4:O66" si="2">IF(M4="","",($G4-M4)/$G4)</f>
        <v>-0.36464497041420119</v>
      </c>
    </row>
    <row r="5" spans="1:25" x14ac:dyDescent="0.45">
      <c r="A5" s="1" t="s">
        <v>312</v>
      </c>
      <c r="B5" s="5">
        <v>5.3050529956817627</v>
      </c>
      <c r="C5" s="5">
        <v>6.8977210521697998</v>
      </c>
      <c r="D5" s="5">
        <v>7.4739170074462891</v>
      </c>
      <c r="G5">
        <v>1369</v>
      </c>
      <c r="H5">
        <v>1368</v>
      </c>
      <c r="I5">
        <v>1439</v>
      </c>
      <c r="J5" s="7">
        <f t="shared" si="0"/>
        <v>7.3046018991964939E-4</v>
      </c>
      <c r="K5" s="7">
        <f t="shared" si="1"/>
        <v>-5.1132213294375457E-2</v>
      </c>
      <c r="L5">
        <v>1693</v>
      </c>
      <c r="M5">
        <v>1654</v>
      </c>
      <c r="N5" s="7">
        <f t="shared" ref="N5:N66" si="3">IF(L5="","",($G5-L5)/$G5)</f>
        <v>-0.23666910153396639</v>
      </c>
      <c r="O5" s="7">
        <f t="shared" si="2"/>
        <v>-0.20818115412710006</v>
      </c>
      <c r="Q5" s="33" t="s">
        <v>417</v>
      </c>
      <c r="R5" s="34"/>
      <c r="S5" s="34"/>
      <c r="T5" s="34"/>
      <c r="U5" s="35"/>
    </row>
    <row r="6" spans="1:25" x14ac:dyDescent="0.45">
      <c r="A6" s="1" t="s">
        <v>79</v>
      </c>
      <c r="B6" s="5">
        <v>5.399522066116333</v>
      </c>
      <c r="C6" s="5">
        <v>5.7604689598083496</v>
      </c>
      <c r="D6" s="5">
        <v>6.393798828125</v>
      </c>
      <c r="G6">
        <v>1065</v>
      </c>
      <c r="H6">
        <v>954</v>
      </c>
      <c r="I6">
        <v>924</v>
      </c>
      <c r="J6" s="7">
        <f t="shared" si="0"/>
        <v>0.10422535211267606</v>
      </c>
      <c r="K6" s="7">
        <f t="shared" si="1"/>
        <v>0.13239436619718309</v>
      </c>
      <c r="L6">
        <v>1683</v>
      </c>
      <c r="M6">
        <v>1802</v>
      </c>
      <c r="N6" s="7">
        <f t="shared" si="3"/>
        <v>-0.58028169014084507</v>
      </c>
      <c r="O6" s="7">
        <f t="shared" si="2"/>
        <v>-0.69201877934272304</v>
      </c>
      <c r="Q6" s="3" t="s">
        <v>383</v>
      </c>
      <c r="R6" s="3" t="s">
        <v>384</v>
      </c>
      <c r="S6" s="3" t="s">
        <v>397</v>
      </c>
      <c r="T6" s="3" t="s">
        <v>414</v>
      </c>
      <c r="U6" s="3" t="s">
        <v>415</v>
      </c>
    </row>
    <row r="7" spans="1:25" x14ac:dyDescent="0.45">
      <c r="A7" s="1" t="s">
        <v>200</v>
      </c>
      <c r="B7" s="5">
        <v>5.4853520393371582</v>
      </c>
      <c r="C7" s="5">
        <v>2.7327661514282227</v>
      </c>
      <c r="D7" s="5">
        <v>3.5459029674530029</v>
      </c>
      <c r="G7">
        <v>1966</v>
      </c>
      <c r="H7">
        <v>807</v>
      </c>
      <c r="I7">
        <v>998</v>
      </c>
      <c r="J7" s="7">
        <f t="shared" si="0"/>
        <v>0.58952187182095628</v>
      </c>
      <c r="K7" s="7">
        <f t="shared" si="1"/>
        <v>0.49237029501525942</v>
      </c>
      <c r="L7">
        <v>1901</v>
      </c>
      <c r="M7">
        <v>1951</v>
      </c>
      <c r="N7" s="7">
        <f t="shared" si="3"/>
        <v>3.3062054933875887E-2</v>
      </c>
      <c r="O7" s="7">
        <f t="shared" si="2"/>
        <v>7.6297049847405905E-3</v>
      </c>
      <c r="Q7" s="12" cm="1">
        <f t="array" ref="Q7">GEOMEAN(_xlfn.ANCHORARRAY(G3)+10)-10</f>
        <v>11042.127023420042</v>
      </c>
      <c r="R7" s="12" cm="1">
        <f t="array" ref="R7">GEOMEAN(_xlfn.ANCHORARRAY(H3)+10)-10</f>
        <v>9889.7577532475443</v>
      </c>
      <c r="S7" s="12" cm="1">
        <f t="array" ref="S7">GEOMEAN(_xlfn.ANCHORARRAY(I3)+10)-10</f>
        <v>9754.7488046253511</v>
      </c>
      <c r="T7" s="12" cm="1">
        <f t="array" ref="T7">GEOMEAN(_xlfn.ANCHORARRAY(L3)+10)-10</f>
        <v>10216.116052255387</v>
      </c>
      <c r="U7" s="12" cm="1">
        <f t="array" ref="U7">GEOMEAN(_xlfn.ANCHORARRAY(M3)+10)-10</f>
        <v>10994.45816862758</v>
      </c>
      <c r="X7" s="10"/>
      <c r="Y7" s="10"/>
    </row>
    <row r="8" spans="1:25" x14ac:dyDescent="0.45">
      <c r="A8" s="1" t="s">
        <v>103</v>
      </c>
      <c r="B8" s="5">
        <v>5.6673800945281982</v>
      </c>
      <c r="C8" s="5">
        <v>9.081043004989624</v>
      </c>
      <c r="D8" s="5">
        <v>6.1875350475311279</v>
      </c>
      <c r="G8">
        <v>1049</v>
      </c>
      <c r="H8">
        <v>1328</v>
      </c>
      <c r="I8">
        <v>857</v>
      </c>
      <c r="J8" s="7">
        <f t="shared" si="0"/>
        <v>-0.26596758817921828</v>
      </c>
      <c r="K8" s="7">
        <f t="shared" si="1"/>
        <v>0.18303145853193517</v>
      </c>
      <c r="L8">
        <v>1049</v>
      </c>
      <c r="M8">
        <v>1049</v>
      </c>
      <c r="N8" s="7">
        <f t="shared" si="3"/>
        <v>0</v>
      </c>
      <c r="O8" s="7">
        <f t="shared" si="2"/>
        <v>0</v>
      </c>
    </row>
    <row r="9" spans="1:25" x14ac:dyDescent="0.45">
      <c r="A9" s="1" t="s">
        <v>205</v>
      </c>
      <c r="B9" s="5">
        <v>5.7563760280609131</v>
      </c>
      <c r="C9" s="5">
        <v>14.459009885787964</v>
      </c>
      <c r="D9" s="5">
        <v>16.070097923278809</v>
      </c>
      <c r="G9">
        <v>1027</v>
      </c>
      <c r="H9">
        <v>2181</v>
      </c>
      <c r="I9">
        <v>2620</v>
      </c>
      <c r="J9" s="7">
        <f t="shared" si="0"/>
        <v>-1.1236611489776047</v>
      </c>
      <c r="K9" s="7">
        <f t="shared" si="1"/>
        <v>-1.5511197663096397</v>
      </c>
      <c r="L9">
        <v>1027</v>
      </c>
      <c r="M9">
        <v>1027</v>
      </c>
      <c r="N9" s="7">
        <f t="shared" si="3"/>
        <v>0</v>
      </c>
      <c r="O9" s="7">
        <f t="shared" si="2"/>
        <v>0</v>
      </c>
    </row>
    <row r="10" spans="1:25" x14ac:dyDescent="0.45">
      <c r="A10" s="1" t="s">
        <v>257</v>
      </c>
      <c r="B10" s="5">
        <v>6.4717979431152344</v>
      </c>
      <c r="C10" s="5">
        <v>7.9841301441192627</v>
      </c>
      <c r="D10" s="5">
        <v>7.7997219562530518</v>
      </c>
      <c r="G10">
        <v>1660</v>
      </c>
      <c r="H10">
        <v>1651</v>
      </c>
      <c r="I10">
        <v>1782</v>
      </c>
      <c r="J10" s="7">
        <f t="shared" si="0"/>
        <v>5.4216867469879517E-3</v>
      </c>
      <c r="K10" s="7">
        <f t="shared" si="1"/>
        <v>-7.3493975903614464E-2</v>
      </c>
      <c r="L10">
        <v>2854</v>
      </c>
      <c r="M10">
        <v>2528</v>
      </c>
      <c r="N10" s="7">
        <f t="shared" si="3"/>
        <v>-0.71927710843373494</v>
      </c>
      <c r="O10" s="7">
        <f t="shared" si="2"/>
        <v>-0.52289156626506028</v>
      </c>
    </row>
    <row r="11" spans="1:25" x14ac:dyDescent="0.45">
      <c r="A11" s="1" t="s">
        <v>142</v>
      </c>
      <c r="B11" s="5">
        <v>6.6774659156799316</v>
      </c>
      <c r="C11" s="5">
        <v>8.8513920307159424</v>
      </c>
      <c r="D11" s="5">
        <v>11.305639028549194</v>
      </c>
      <c r="G11">
        <v>1235</v>
      </c>
      <c r="H11">
        <v>1165</v>
      </c>
      <c r="I11">
        <v>930</v>
      </c>
      <c r="J11" s="7">
        <f t="shared" si="0"/>
        <v>5.6680161943319839E-2</v>
      </c>
      <c r="K11" s="7">
        <f t="shared" si="1"/>
        <v>0.24696356275303644</v>
      </c>
      <c r="L11">
        <v>2356</v>
      </c>
      <c r="M11">
        <v>2838</v>
      </c>
      <c r="N11" s="7">
        <f t="shared" si="3"/>
        <v>-0.90769230769230769</v>
      </c>
      <c r="O11" s="7">
        <f t="shared" si="2"/>
        <v>-1.2979757085020243</v>
      </c>
    </row>
    <row r="12" spans="1:25" x14ac:dyDescent="0.45">
      <c r="A12" s="1" t="s">
        <v>180</v>
      </c>
      <c r="B12" s="5">
        <v>6.7231519222259521</v>
      </c>
      <c r="C12" s="5">
        <v>8.975883960723877</v>
      </c>
      <c r="D12" s="5">
        <v>7.5561890602111816</v>
      </c>
      <c r="G12">
        <v>1228</v>
      </c>
      <c r="H12">
        <v>1152</v>
      </c>
      <c r="I12">
        <v>879</v>
      </c>
      <c r="J12" s="7">
        <f t="shared" si="0"/>
        <v>6.1889250814332247E-2</v>
      </c>
      <c r="K12" s="7">
        <f t="shared" si="1"/>
        <v>0.28420195439739415</v>
      </c>
      <c r="L12">
        <v>2077</v>
      </c>
      <c r="M12">
        <v>1744</v>
      </c>
      <c r="N12" s="7">
        <f t="shared" si="3"/>
        <v>-0.69136807817589574</v>
      </c>
      <c r="O12" s="7">
        <f t="shared" si="2"/>
        <v>-0.4201954397394137</v>
      </c>
    </row>
    <row r="13" spans="1:25" x14ac:dyDescent="0.45">
      <c r="A13" s="1" t="s">
        <v>89</v>
      </c>
      <c r="B13" s="5">
        <v>6.7701890468597412</v>
      </c>
      <c r="C13" s="5">
        <v>6.2982878684997559</v>
      </c>
      <c r="D13" s="5">
        <v>11.787680864334106</v>
      </c>
      <c r="G13">
        <v>1343</v>
      </c>
      <c r="H13">
        <v>988</v>
      </c>
      <c r="I13">
        <v>1849</v>
      </c>
      <c r="J13" s="7">
        <f t="shared" si="0"/>
        <v>0.26433358153387937</v>
      </c>
      <c r="K13" s="7">
        <f t="shared" si="1"/>
        <v>-0.37676842889054357</v>
      </c>
      <c r="L13">
        <v>2453</v>
      </c>
      <c r="M13">
        <v>2402</v>
      </c>
      <c r="N13" s="7">
        <f t="shared" si="3"/>
        <v>-0.82650781831720033</v>
      </c>
      <c r="O13" s="7">
        <f t="shared" si="2"/>
        <v>-0.78853313477289655</v>
      </c>
    </row>
    <row r="14" spans="1:25" x14ac:dyDescent="0.45">
      <c r="A14" s="1" t="s">
        <v>221</v>
      </c>
      <c r="B14" s="5">
        <v>7.184736967086792</v>
      </c>
      <c r="C14" s="5">
        <v>3.0285120010375977</v>
      </c>
      <c r="D14" s="5">
        <v>3.3821899890899658</v>
      </c>
      <c r="G14">
        <v>1270</v>
      </c>
      <c r="H14">
        <v>404</v>
      </c>
      <c r="I14">
        <v>523</v>
      </c>
      <c r="J14" s="7">
        <f t="shared" si="0"/>
        <v>0.68188976377952759</v>
      </c>
      <c r="K14" s="7">
        <f>IF(I14="","",($G14-I14)/$G14)</f>
        <v>0.58818897637795275</v>
      </c>
      <c r="L14">
        <v>1412</v>
      </c>
      <c r="M14">
        <v>1334</v>
      </c>
      <c r="N14" s="7">
        <f t="shared" si="3"/>
        <v>-0.11181102362204724</v>
      </c>
      <c r="O14" s="7">
        <f t="shared" si="2"/>
        <v>-5.0393700787401574E-2</v>
      </c>
    </row>
    <row r="15" spans="1:25" x14ac:dyDescent="0.45">
      <c r="A15" s="1" t="s">
        <v>143</v>
      </c>
      <c r="B15" s="5">
        <v>7.3060920238494873</v>
      </c>
      <c r="C15" s="5">
        <v>5.3277959823608398</v>
      </c>
      <c r="D15" s="5">
        <v>5.9819748401641846</v>
      </c>
      <c r="G15">
        <v>1260</v>
      </c>
      <c r="H15">
        <v>569</v>
      </c>
      <c r="I15">
        <v>716</v>
      </c>
      <c r="J15" s="7">
        <f t="shared" si="0"/>
        <v>0.54841269841269846</v>
      </c>
      <c r="K15" s="7">
        <f t="shared" si="1"/>
        <v>0.43174603174603177</v>
      </c>
      <c r="L15">
        <v>1728</v>
      </c>
      <c r="M15">
        <v>1837</v>
      </c>
      <c r="N15" s="7">
        <f t="shared" si="3"/>
        <v>-0.37142857142857144</v>
      </c>
      <c r="O15" s="7">
        <f t="shared" si="2"/>
        <v>-0.45793650793650792</v>
      </c>
    </row>
    <row r="16" spans="1:25" x14ac:dyDescent="0.45">
      <c r="A16" s="1" t="s">
        <v>380</v>
      </c>
      <c r="B16" s="5">
        <v>7.5993661880493164</v>
      </c>
      <c r="C16" s="5">
        <v>14.085724115371704</v>
      </c>
      <c r="D16" s="5">
        <v>12.461279153823853</v>
      </c>
      <c r="G16">
        <v>1394</v>
      </c>
      <c r="H16">
        <v>1910</v>
      </c>
      <c r="I16">
        <v>1594</v>
      </c>
      <c r="J16" s="7">
        <f t="shared" si="0"/>
        <v>-0.37015781922525109</v>
      </c>
      <c r="K16" s="7">
        <f t="shared" si="1"/>
        <v>-0.14347202295552366</v>
      </c>
      <c r="L16">
        <v>3382</v>
      </c>
      <c r="M16">
        <v>2952</v>
      </c>
      <c r="N16" s="7">
        <f t="shared" si="3"/>
        <v>-1.4261119081779052</v>
      </c>
      <c r="O16" s="7">
        <f t="shared" si="2"/>
        <v>-1.1176470588235294</v>
      </c>
    </row>
    <row r="17" spans="1:15" x14ac:dyDescent="0.45">
      <c r="A17" s="1" t="s">
        <v>110</v>
      </c>
      <c r="B17" s="5">
        <v>7.620995044708252</v>
      </c>
      <c r="C17" s="5">
        <v>11.507191896438599</v>
      </c>
      <c r="D17" s="5">
        <v>17.865356922149658</v>
      </c>
      <c r="G17">
        <v>1362</v>
      </c>
      <c r="H17">
        <v>1801</v>
      </c>
      <c r="I17">
        <v>2417</v>
      </c>
      <c r="J17" s="7">
        <f t="shared" si="0"/>
        <v>-0.3223201174743025</v>
      </c>
      <c r="K17" s="7">
        <f t="shared" si="1"/>
        <v>-0.77459618208516889</v>
      </c>
      <c r="L17">
        <v>2445</v>
      </c>
      <c r="M17">
        <v>2989</v>
      </c>
      <c r="N17" s="7">
        <f t="shared" si="3"/>
        <v>-0.79515418502202639</v>
      </c>
      <c r="O17" s="7">
        <f t="shared" si="2"/>
        <v>-1.1945668135095449</v>
      </c>
    </row>
    <row r="18" spans="1:15" x14ac:dyDescent="0.45">
      <c r="A18" s="1" t="s">
        <v>34</v>
      </c>
      <c r="B18" s="5">
        <v>7.9115381240844727</v>
      </c>
      <c r="C18" s="5">
        <v>7.0580270290374756</v>
      </c>
      <c r="D18" s="5">
        <v>6.6602358818054199</v>
      </c>
      <c r="G18">
        <v>1356</v>
      </c>
      <c r="H18">
        <v>958</v>
      </c>
      <c r="I18">
        <v>956</v>
      </c>
      <c r="J18" s="7">
        <f t="shared" si="0"/>
        <v>0.29351032448377579</v>
      </c>
      <c r="K18" s="7">
        <f t="shared" si="1"/>
        <v>0.29498525073746312</v>
      </c>
      <c r="L18">
        <v>2354</v>
      </c>
      <c r="M18">
        <v>3229</v>
      </c>
      <c r="N18" s="7">
        <f t="shared" si="3"/>
        <v>-0.7359882005899705</v>
      </c>
      <c r="O18" s="7">
        <f t="shared" si="2"/>
        <v>-1.3812684365781711</v>
      </c>
    </row>
    <row r="19" spans="1:15" x14ac:dyDescent="0.45">
      <c r="A19" s="1" t="s">
        <v>62</v>
      </c>
      <c r="B19" s="5">
        <v>8.2952609062194824</v>
      </c>
      <c r="C19" s="5">
        <v>5.5652740001678467</v>
      </c>
      <c r="D19" s="5">
        <v>8.4138400554656982</v>
      </c>
      <c r="G19">
        <v>3110</v>
      </c>
      <c r="H19">
        <v>1750</v>
      </c>
      <c r="I19">
        <v>2589</v>
      </c>
      <c r="J19" s="7">
        <f t="shared" si="0"/>
        <v>0.43729903536977494</v>
      </c>
      <c r="K19" s="7">
        <f t="shared" si="1"/>
        <v>0.16752411575562701</v>
      </c>
      <c r="L19">
        <v>4616</v>
      </c>
      <c r="M19">
        <v>3676</v>
      </c>
      <c r="N19" s="7">
        <f t="shared" si="3"/>
        <v>-0.48424437299035372</v>
      </c>
      <c r="O19" s="7">
        <f t="shared" si="2"/>
        <v>-0.18199356913183279</v>
      </c>
    </row>
    <row r="20" spans="1:15" x14ac:dyDescent="0.45">
      <c r="A20" s="1" t="s">
        <v>376</v>
      </c>
      <c r="B20" s="5">
        <v>8.6084058284759521</v>
      </c>
      <c r="C20" s="5">
        <v>11.706534862518311</v>
      </c>
      <c r="D20" s="5">
        <v>10.599744081497192</v>
      </c>
      <c r="G20">
        <v>1516</v>
      </c>
      <c r="H20">
        <v>1596</v>
      </c>
      <c r="I20">
        <v>1498</v>
      </c>
      <c r="J20" s="7">
        <f t="shared" si="0"/>
        <v>-5.2770448548812667E-2</v>
      </c>
      <c r="K20" s="7">
        <f t="shared" si="1"/>
        <v>1.1873350923482849E-2</v>
      </c>
      <c r="L20">
        <v>2446</v>
      </c>
      <c r="M20">
        <v>2912</v>
      </c>
      <c r="N20" s="7">
        <f t="shared" si="3"/>
        <v>-0.61345646437994727</v>
      </c>
      <c r="O20" s="7">
        <f t="shared" si="2"/>
        <v>-0.920844327176781</v>
      </c>
    </row>
    <row r="21" spans="1:15" x14ac:dyDescent="0.45">
      <c r="A21" s="1" t="s">
        <v>203</v>
      </c>
      <c r="B21" s="5">
        <v>8.9609508514404297</v>
      </c>
      <c r="C21" s="5">
        <v>8.212893009185791</v>
      </c>
      <c r="D21" s="5">
        <v>14.866625785827637</v>
      </c>
      <c r="G21">
        <v>3061</v>
      </c>
      <c r="H21">
        <v>2596</v>
      </c>
      <c r="I21">
        <v>4970</v>
      </c>
      <c r="J21" s="7">
        <f t="shared" si="0"/>
        <v>0.15191114015027768</v>
      </c>
      <c r="K21" s="7">
        <f t="shared" si="1"/>
        <v>-0.62365240117608622</v>
      </c>
      <c r="L21">
        <v>2826</v>
      </c>
      <c r="M21">
        <v>3217</v>
      </c>
      <c r="N21" s="7">
        <f t="shared" si="3"/>
        <v>7.677229663508657E-2</v>
      </c>
      <c r="O21" s="7">
        <f t="shared" si="2"/>
        <v>-5.0963737340738322E-2</v>
      </c>
    </row>
    <row r="22" spans="1:15" x14ac:dyDescent="0.45">
      <c r="A22" s="1" t="s">
        <v>135</v>
      </c>
      <c r="B22" s="5">
        <v>9.1988480091094971</v>
      </c>
      <c r="C22" s="5">
        <v>6.7744011878967285</v>
      </c>
      <c r="D22" s="5">
        <v>6.3264138698577881</v>
      </c>
      <c r="G22">
        <v>1639</v>
      </c>
      <c r="H22">
        <v>961</v>
      </c>
      <c r="I22">
        <v>938</v>
      </c>
      <c r="J22" s="7">
        <f t="shared" si="0"/>
        <v>0.41366687004270897</v>
      </c>
      <c r="K22" s="7">
        <f t="shared" si="1"/>
        <v>0.42769981696156195</v>
      </c>
      <c r="L22">
        <v>2142</v>
      </c>
      <c r="M22">
        <v>1968</v>
      </c>
      <c r="N22" s="7">
        <f t="shared" si="3"/>
        <v>-0.30689444783404513</v>
      </c>
      <c r="O22" s="7">
        <f t="shared" si="2"/>
        <v>-0.20073215375228798</v>
      </c>
    </row>
    <row r="23" spans="1:15" x14ac:dyDescent="0.45">
      <c r="A23" s="1" t="s">
        <v>6</v>
      </c>
      <c r="B23" s="5">
        <v>9.7855868339538574</v>
      </c>
      <c r="C23" s="5">
        <v>9.3927369117736816</v>
      </c>
      <c r="D23" s="5">
        <v>6.7688350677490234</v>
      </c>
      <c r="G23">
        <v>1619</v>
      </c>
      <c r="H23">
        <v>1354</v>
      </c>
      <c r="I23">
        <v>1003</v>
      </c>
      <c r="J23" s="7">
        <f t="shared" si="0"/>
        <v>0.16368128474366894</v>
      </c>
      <c r="K23" s="7">
        <f t="shared" si="1"/>
        <v>0.38048177887584927</v>
      </c>
      <c r="L23">
        <v>2161</v>
      </c>
      <c r="M23">
        <v>2185</v>
      </c>
      <c r="N23" s="7">
        <f t="shared" si="3"/>
        <v>-0.33477455219271157</v>
      </c>
      <c r="O23" s="7">
        <f t="shared" si="2"/>
        <v>-0.34959851760345895</v>
      </c>
    </row>
    <row r="24" spans="1:15" x14ac:dyDescent="0.45">
      <c r="A24" s="1" t="s">
        <v>347</v>
      </c>
      <c r="B24" s="5">
        <v>9.9072611331939697</v>
      </c>
      <c r="C24" s="5">
        <v>9.9708471298217773</v>
      </c>
      <c r="D24" s="5">
        <v>7.6658298969268799</v>
      </c>
      <c r="G24">
        <v>3644</v>
      </c>
      <c r="H24">
        <v>3068</v>
      </c>
      <c r="I24">
        <v>2217</v>
      </c>
      <c r="J24" s="7">
        <f t="shared" si="0"/>
        <v>0.15806805708013172</v>
      </c>
      <c r="K24" s="7">
        <f t="shared" si="1"/>
        <v>0.391602634467618</v>
      </c>
      <c r="L24">
        <v>5197</v>
      </c>
      <c r="M24">
        <v>5409</v>
      </c>
      <c r="N24" s="7">
        <f t="shared" si="3"/>
        <v>-0.42618002195389681</v>
      </c>
      <c r="O24" s="7">
        <f t="shared" si="2"/>
        <v>-0.48435784851811198</v>
      </c>
    </row>
    <row r="25" spans="1:15" x14ac:dyDescent="0.45">
      <c r="A25" s="1" t="s">
        <v>104</v>
      </c>
      <c r="B25" s="5">
        <v>10.150254964828491</v>
      </c>
      <c r="C25" s="5">
        <v>14.99409008026123</v>
      </c>
      <c r="D25" s="5">
        <v>11.00679087638855</v>
      </c>
      <c r="G25">
        <v>1729</v>
      </c>
      <c r="H25">
        <v>2193</v>
      </c>
      <c r="I25">
        <v>1496</v>
      </c>
      <c r="J25" s="7">
        <f t="shared" si="0"/>
        <v>-0.26836321573163679</v>
      </c>
      <c r="K25" s="7">
        <f t="shared" si="1"/>
        <v>0.13475997686524002</v>
      </c>
      <c r="L25">
        <v>3256</v>
      </c>
      <c r="M25">
        <v>2811</v>
      </c>
      <c r="N25" s="7">
        <f t="shared" si="3"/>
        <v>-0.88316946211683056</v>
      </c>
      <c r="O25" s="7">
        <f t="shared" si="2"/>
        <v>-0.62579525737420472</v>
      </c>
    </row>
    <row r="26" spans="1:15" x14ac:dyDescent="0.45">
      <c r="A26" s="1" t="s">
        <v>174</v>
      </c>
      <c r="B26" s="5">
        <v>10.292080879211426</v>
      </c>
      <c r="C26" s="5">
        <v>10.632827997207642</v>
      </c>
      <c r="D26" s="5">
        <v>14.940887928009033</v>
      </c>
      <c r="G26">
        <v>1790</v>
      </c>
      <c r="H26">
        <v>2305</v>
      </c>
      <c r="I26">
        <v>2048</v>
      </c>
      <c r="J26" s="7">
        <f t="shared" si="0"/>
        <v>-0.28770949720670391</v>
      </c>
      <c r="K26" s="7">
        <f t="shared" si="1"/>
        <v>-0.14413407821229049</v>
      </c>
      <c r="L26">
        <v>4838</v>
      </c>
      <c r="M26">
        <v>2641</v>
      </c>
      <c r="N26" s="7">
        <f t="shared" si="3"/>
        <v>-1.7027932960893855</v>
      </c>
      <c r="O26" s="7">
        <f t="shared" si="2"/>
        <v>-0.47541899441340785</v>
      </c>
    </row>
    <row r="27" spans="1:15" x14ac:dyDescent="0.45">
      <c r="A27" s="1" t="s">
        <v>247</v>
      </c>
      <c r="B27" s="5">
        <v>10.413793087005615</v>
      </c>
      <c r="C27" s="5">
        <v>14.145891904830933</v>
      </c>
      <c r="D27" s="5">
        <v>19.016007900238037</v>
      </c>
      <c r="G27">
        <v>1826</v>
      </c>
      <c r="H27">
        <v>2422</v>
      </c>
      <c r="I27">
        <v>2946</v>
      </c>
      <c r="J27" s="7">
        <f t="shared" si="0"/>
        <v>-0.32639649507119389</v>
      </c>
      <c r="K27" s="7">
        <f t="shared" si="1"/>
        <v>-0.61336254107338439</v>
      </c>
      <c r="L27">
        <v>1076</v>
      </c>
      <c r="M27">
        <v>1077</v>
      </c>
      <c r="N27" s="7">
        <f t="shared" si="3"/>
        <v>0.41073384446878425</v>
      </c>
      <c r="O27" s="7">
        <f t="shared" si="2"/>
        <v>0.41018619934282585</v>
      </c>
    </row>
    <row r="28" spans="1:15" x14ac:dyDescent="0.45">
      <c r="A28" s="1" t="s">
        <v>373</v>
      </c>
      <c r="B28" s="5">
        <v>10.674376010894775</v>
      </c>
      <c r="C28" s="5">
        <v>11.722734928131104</v>
      </c>
      <c r="D28" s="5">
        <v>12.065285921096802</v>
      </c>
      <c r="G28">
        <v>4205</v>
      </c>
      <c r="H28">
        <v>4360</v>
      </c>
      <c r="I28">
        <v>4532</v>
      </c>
      <c r="J28" s="7">
        <f t="shared" si="0"/>
        <v>-3.6860879904875146E-2</v>
      </c>
      <c r="K28" s="7">
        <f t="shared" si="1"/>
        <v>-7.7764565992865631E-2</v>
      </c>
      <c r="L28">
        <v>4301</v>
      </c>
      <c r="M28">
        <v>5583</v>
      </c>
      <c r="N28" s="7">
        <f t="shared" si="3"/>
        <v>-2.2829964328180737E-2</v>
      </c>
      <c r="O28" s="7">
        <f t="shared" si="2"/>
        <v>-0.32770511296076099</v>
      </c>
    </row>
    <row r="29" spans="1:15" x14ac:dyDescent="0.45">
      <c r="A29" s="1" t="s">
        <v>5</v>
      </c>
      <c r="B29" s="5">
        <v>10.915977001190186</v>
      </c>
      <c r="C29" s="5">
        <v>8.9225809574127197</v>
      </c>
      <c r="D29" s="5">
        <v>14.183048009872437</v>
      </c>
      <c r="G29">
        <v>2048</v>
      </c>
      <c r="H29">
        <v>1476</v>
      </c>
      <c r="I29">
        <v>2365</v>
      </c>
      <c r="J29" s="7">
        <f t="shared" si="0"/>
        <v>0.279296875</v>
      </c>
      <c r="K29" s="7">
        <f t="shared" si="1"/>
        <v>-0.15478515625</v>
      </c>
      <c r="L29">
        <v>2670</v>
      </c>
      <c r="M29">
        <v>2486</v>
      </c>
      <c r="N29" s="7">
        <f t="shared" si="3"/>
        <v>-0.3037109375</v>
      </c>
      <c r="O29" s="7">
        <f t="shared" si="2"/>
        <v>-0.2138671875</v>
      </c>
    </row>
    <row r="30" spans="1:15" x14ac:dyDescent="0.45">
      <c r="A30" s="1" t="s">
        <v>223</v>
      </c>
      <c r="B30" s="5">
        <v>10.962887048721313</v>
      </c>
      <c r="C30" s="5">
        <v>10.102054119110107</v>
      </c>
      <c r="D30" s="5">
        <v>6.7845709323883057</v>
      </c>
      <c r="G30">
        <v>1816</v>
      </c>
      <c r="H30">
        <v>1354</v>
      </c>
      <c r="I30">
        <v>752</v>
      </c>
      <c r="J30" s="7">
        <f t="shared" si="0"/>
        <v>0.25440528634361231</v>
      </c>
      <c r="K30" s="7">
        <f t="shared" si="1"/>
        <v>0.58590308370044053</v>
      </c>
      <c r="L30">
        <v>1816</v>
      </c>
      <c r="M30">
        <v>1816</v>
      </c>
      <c r="N30" s="7">
        <f t="shared" si="3"/>
        <v>0</v>
      </c>
      <c r="O30" s="7">
        <f t="shared" si="2"/>
        <v>0</v>
      </c>
    </row>
    <row r="31" spans="1:15" x14ac:dyDescent="0.45">
      <c r="A31" s="1" t="s">
        <v>323</v>
      </c>
      <c r="B31" s="5">
        <v>11.275972127914429</v>
      </c>
      <c r="C31" s="5">
        <v>4.9404258728027344</v>
      </c>
      <c r="D31" s="5">
        <v>4.6281571388244629</v>
      </c>
      <c r="G31">
        <v>1827</v>
      </c>
      <c r="H31">
        <v>591</v>
      </c>
      <c r="I31">
        <v>443</v>
      </c>
      <c r="J31" s="7">
        <f t="shared" si="0"/>
        <v>0.67651888341543509</v>
      </c>
      <c r="K31" s="7">
        <f t="shared" si="1"/>
        <v>0.75752599890530925</v>
      </c>
      <c r="L31">
        <v>1958</v>
      </c>
      <c r="M31">
        <v>1888</v>
      </c>
      <c r="N31" s="7">
        <f t="shared" si="3"/>
        <v>-7.170224411603722E-2</v>
      </c>
      <c r="O31" s="7">
        <f t="shared" si="2"/>
        <v>-3.3388067870826495E-2</v>
      </c>
    </row>
    <row r="32" spans="1:15" x14ac:dyDescent="0.45">
      <c r="A32" s="1" t="s">
        <v>36</v>
      </c>
      <c r="B32" s="5">
        <v>11.387347936630249</v>
      </c>
      <c r="C32" s="5">
        <v>8.0045671463012695</v>
      </c>
      <c r="D32" s="5">
        <v>7.0251169204711914</v>
      </c>
      <c r="G32">
        <v>2232</v>
      </c>
      <c r="H32">
        <v>1310</v>
      </c>
      <c r="I32">
        <v>1113</v>
      </c>
      <c r="J32" s="7">
        <f t="shared" si="0"/>
        <v>0.41308243727598565</v>
      </c>
      <c r="K32" s="7">
        <f t="shared" si="1"/>
        <v>0.50134408602150538</v>
      </c>
      <c r="L32">
        <v>1086</v>
      </c>
      <c r="M32">
        <v>5388</v>
      </c>
      <c r="N32" s="7">
        <f t="shared" si="3"/>
        <v>0.51344086021505375</v>
      </c>
      <c r="O32" s="7">
        <f t="shared" si="2"/>
        <v>-1.413978494623656</v>
      </c>
    </row>
    <row r="33" spans="1:15" x14ac:dyDescent="0.45">
      <c r="A33" s="1" t="s">
        <v>173</v>
      </c>
      <c r="B33" s="5">
        <v>12.226747989654541</v>
      </c>
      <c r="C33" s="5">
        <v>12.044156074523926</v>
      </c>
      <c r="D33" s="5">
        <v>16.147804975509644</v>
      </c>
      <c r="G33">
        <v>2059</v>
      </c>
      <c r="H33">
        <v>2668</v>
      </c>
      <c r="I33">
        <v>2949</v>
      </c>
      <c r="J33" s="7">
        <f t="shared" si="0"/>
        <v>-0.29577464788732394</v>
      </c>
      <c r="K33" s="7">
        <f t="shared" si="1"/>
        <v>-0.43224866440019427</v>
      </c>
      <c r="L33">
        <v>4264</v>
      </c>
      <c r="M33">
        <v>3718</v>
      </c>
      <c r="N33" s="7">
        <f t="shared" si="3"/>
        <v>-1.0709082078678971</v>
      </c>
      <c r="O33" s="7">
        <f t="shared" si="2"/>
        <v>-0.80573093734822732</v>
      </c>
    </row>
    <row r="34" spans="1:15" x14ac:dyDescent="0.45">
      <c r="A34" s="1" t="s">
        <v>127</v>
      </c>
      <c r="B34" s="5">
        <v>12.429828882217407</v>
      </c>
      <c r="C34" s="5">
        <v>13.051084995269775</v>
      </c>
      <c r="D34" s="5">
        <v>17.339855194091797</v>
      </c>
      <c r="G34">
        <v>2236</v>
      </c>
      <c r="H34">
        <v>1652</v>
      </c>
      <c r="I34">
        <v>1720</v>
      </c>
      <c r="J34" s="7">
        <f t="shared" si="0"/>
        <v>0.26118067978533094</v>
      </c>
      <c r="K34" s="7">
        <f t="shared" si="1"/>
        <v>0.23076923076923078</v>
      </c>
      <c r="L34">
        <v>2202</v>
      </c>
      <c r="M34">
        <v>2732</v>
      </c>
      <c r="N34" s="7">
        <f t="shared" si="3"/>
        <v>1.520572450805009E-2</v>
      </c>
      <c r="O34" s="7">
        <f t="shared" si="2"/>
        <v>-0.22182468694096602</v>
      </c>
    </row>
    <row r="35" spans="1:15" x14ac:dyDescent="0.45">
      <c r="A35" s="1" t="s">
        <v>119</v>
      </c>
      <c r="B35" s="5">
        <v>12.982614994049072</v>
      </c>
      <c r="C35" s="5">
        <v>25.345479011535645</v>
      </c>
      <c r="D35" s="5">
        <v>68.727416038513184</v>
      </c>
      <c r="G35">
        <v>2117</v>
      </c>
      <c r="H35">
        <v>3825</v>
      </c>
      <c r="I35">
        <v>11120</v>
      </c>
      <c r="J35" s="7">
        <f t="shared" si="0"/>
        <v>-0.80680207841284834</v>
      </c>
      <c r="K35" s="7">
        <f t="shared" si="1"/>
        <v>-4.252716107699575</v>
      </c>
      <c r="L35">
        <v>2227</v>
      </c>
      <c r="M35">
        <v>3288</v>
      </c>
      <c r="N35" s="7">
        <f t="shared" si="3"/>
        <v>-5.1960321209258385E-2</v>
      </c>
      <c r="O35" s="7">
        <f t="shared" si="2"/>
        <v>-0.55314123760037792</v>
      </c>
    </row>
    <row r="36" spans="1:15" x14ac:dyDescent="0.45">
      <c r="A36" s="1" t="s">
        <v>178</v>
      </c>
      <c r="B36" s="5">
        <v>13.356060028076172</v>
      </c>
      <c r="C36" s="5">
        <v>9.9631650447845459</v>
      </c>
      <c r="D36" s="5">
        <v>12.054075002670288</v>
      </c>
      <c r="G36">
        <v>2508</v>
      </c>
      <c r="H36">
        <v>2198</v>
      </c>
      <c r="I36">
        <v>1623</v>
      </c>
      <c r="J36" s="7">
        <f t="shared" si="0"/>
        <v>0.12360446570972887</v>
      </c>
      <c r="K36" s="7">
        <f t="shared" si="1"/>
        <v>0.35287081339712917</v>
      </c>
      <c r="L36">
        <v>3598</v>
      </c>
      <c r="M36">
        <v>3281</v>
      </c>
      <c r="N36" s="7">
        <f t="shared" si="3"/>
        <v>-0.43460925039872406</v>
      </c>
      <c r="O36" s="7">
        <f t="shared" si="2"/>
        <v>-0.30821371610845294</v>
      </c>
    </row>
    <row r="37" spans="1:15" x14ac:dyDescent="0.45">
      <c r="A37" s="1" t="s">
        <v>379</v>
      </c>
      <c r="B37" s="5">
        <v>14.143576145172119</v>
      </c>
      <c r="C37" s="5">
        <v>19.956974983215332</v>
      </c>
      <c r="D37" s="5">
        <v>21.301009178161621</v>
      </c>
      <c r="G37">
        <v>2663</v>
      </c>
      <c r="H37">
        <v>3419</v>
      </c>
      <c r="I37">
        <v>3558</v>
      </c>
      <c r="J37" s="7">
        <f t="shared" si="0"/>
        <v>-0.28389034923019152</v>
      </c>
      <c r="K37" s="7">
        <f t="shared" si="1"/>
        <v>-0.33608711978971084</v>
      </c>
      <c r="L37">
        <v>4001</v>
      </c>
      <c r="M37">
        <v>3857</v>
      </c>
      <c r="N37" s="7">
        <f t="shared" si="3"/>
        <v>-0.50244085617724366</v>
      </c>
      <c r="O37" s="7">
        <f t="shared" si="2"/>
        <v>-0.44836650394292149</v>
      </c>
    </row>
    <row r="38" spans="1:15" x14ac:dyDescent="0.45">
      <c r="A38" s="1" t="s">
        <v>204</v>
      </c>
      <c r="B38" s="5">
        <v>14.66938304901123</v>
      </c>
      <c r="C38" s="5">
        <v>12.438369989395142</v>
      </c>
      <c r="D38" s="5">
        <v>14.477707147598267</v>
      </c>
      <c r="G38">
        <v>2522</v>
      </c>
      <c r="H38">
        <v>1874</v>
      </c>
      <c r="I38">
        <v>2135</v>
      </c>
      <c r="J38" s="7">
        <f t="shared" si="0"/>
        <v>0.25693893735130846</v>
      </c>
      <c r="K38" s="7">
        <f t="shared" si="1"/>
        <v>0.1534496431403648</v>
      </c>
      <c r="L38">
        <v>2227</v>
      </c>
      <c r="M38">
        <v>2427</v>
      </c>
      <c r="N38" s="7">
        <f t="shared" si="3"/>
        <v>0.11697065820777161</v>
      </c>
      <c r="O38" s="7">
        <f t="shared" si="2"/>
        <v>3.7668517049960347E-2</v>
      </c>
    </row>
    <row r="39" spans="1:15" x14ac:dyDescent="0.45">
      <c r="A39" s="1" t="s">
        <v>88</v>
      </c>
      <c r="B39" s="5">
        <v>14.862200975418091</v>
      </c>
      <c r="C39" s="5">
        <v>32.095668077468872</v>
      </c>
      <c r="D39" s="5">
        <v>16.096741914749146</v>
      </c>
      <c r="G39">
        <v>2541</v>
      </c>
      <c r="H39">
        <v>4158</v>
      </c>
      <c r="I39">
        <v>2117</v>
      </c>
      <c r="J39" s="7">
        <f t="shared" si="0"/>
        <v>-0.63636363636363635</v>
      </c>
      <c r="K39" s="7">
        <f t="shared" si="1"/>
        <v>0.16686343959071231</v>
      </c>
      <c r="L39">
        <v>5163</v>
      </c>
      <c r="M39">
        <v>4468</v>
      </c>
      <c r="N39" s="7">
        <f t="shared" si="3"/>
        <v>-1.0318772136953955</v>
      </c>
      <c r="O39" s="7">
        <f t="shared" si="2"/>
        <v>-0.7583628492719402</v>
      </c>
    </row>
    <row r="40" spans="1:15" x14ac:dyDescent="0.45">
      <c r="A40" s="1" t="s">
        <v>344</v>
      </c>
      <c r="B40" s="5">
        <v>14.884612083435059</v>
      </c>
      <c r="C40" s="5">
        <v>14.620568990707397</v>
      </c>
      <c r="D40" s="5">
        <v>14.689278125762939</v>
      </c>
      <c r="G40">
        <v>2312</v>
      </c>
      <c r="H40">
        <v>2312</v>
      </c>
      <c r="I40">
        <v>2312</v>
      </c>
      <c r="J40" s="7">
        <f t="shared" si="0"/>
        <v>0</v>
      </c>
      <c r="K40" s="7">
        <f t="shared" si="1"/>
        <v>0</v>
      </c>
      <c r="L40">
        <v>2336</v>
      </c>
      <c r="M40">
        <v>2332</v>
      </c>
      <c r="N40" s="7">
        <f t="shared" si="3"/>
        <v>-1.0380622837370242E-2</v>
      </c>
      <c r="O40" s="7">
        <f t="shared" si="2"/>
        <v>-8.6505190311418692E-3</v>
      </c>
    </row>
    <row r="41" spans="1:15" x14ac:dyDescent="0.45">
      <c r="A41" s="1" t="s">
        <v>209</v>
      </c>
      <c r="B41" s="5">
        <v>15.173067808151245</v>
      </c>
      <c r="C41" s="5">
        <v>38.917715072631836</v>
      </c>
      <c r="D41" s="5">
        <v>15.579958915710449</v>
      </c>
      <c r="G41">
        <v>2852</v>
      </c>
      <c r="H41">
        <v>9123</v>
      </c>
      <c r="I41">
        <v>2950</v>
      </c>
      <c r="J41" s="7">
        <f t="shared" si="0"/>
        <v>-2.1988078541374474</v>
      </c>
      <c r="K41" s="7">
        <f t="shared" si="1"/>
        <v>-3.4361851332398316E-2</v>
      </c>
      <c r="L41">
        <v>2863</v>
      </c>
      <c r="M41">
        <v>8547</v>
      </c>
      <c r="N41" s="7">
        <f t="shared" si="3"/>
        <v>-3.8569424964936885E-3</v>
      </c>
      <c r="O41" s="7">
        <f t="shared" si="2"/>
        <v>-1.9968443197755961</v>
      </c>
    </row>
    <row r="42" spans="1:15" x14ac:dyDescent="0.45">
      <c r="A42" s="1" t="s">
        <v>242</v>
      </c>
      <c r="B42" s="5">
        <v>18.105472803115845</v>
      </c>
      <c r="C42" s="5">
        <v>26.062375068664551</v>
      </c>
      <c r="D42" s="5">
        <v>24.251986980438232</v>
      </c>
      <c r="G42">
        <v>5893</v>
      </c>
      <c r="H42">
        <v>7025</v>
      </c>
      <c r="I42">
        <v>5584</v>
      </c>
      <c r="J42" s="7">
        <f t="shared" si="0"/>
        <v>-0.19209231291362633</v>
      </c>
      <c r="K42" s="7">
        <f t="shared" si="1"/>
        <v>5.2435092482606485E-2</v>
      </c>
      <c r="L42">
        <v>7785</v>
      </c>
      <c r="M42">
        <v>5171</v>
      </c>
      <c r="N42" s="7">
        <f t="shared" si="3"/>
        <v>-0.32105888342100797</v>
      </c>
      <c r="O42" s="7">
        <f t="shared" si="2"/>
        <v>0.12251824198201255</v>
      </c>
    </row>
    <row r="43" spans="1:15" x14ac:dyDescent="0.45">
      <c r="A43" s="1" t="s">
        <v>251</v>
      </c>
      <c r="B43" s="5">
        <v>18.767342805862427</v>
      </c>
      <c r="C43" s="5">
        <v>37.176963090896606</v>
      </c>
      <c r="D43" s="5">
        <v>25.247148990631104</v>
      </c>
      <c r="G43">
        <v>3484</v>
      </c>
      <c r="H43">
        <v>5849</v>
      </c>
      <c r="I43">
        <v>3343</v>
      </c>
      <c r="J43" s="7">
        <f t="shared" si="0"/>
        <v>-0.67881745120551096</v>
      </c>
      <c r="K43" s="7">
        <f t="shared" si="1"/>
        <v>4.04707233065442E-2</v>
      </c>
      <c r="L43">
        <v>5124</v>
      </c>
      <c r="M43">
        <v>4221</v>
      </c>
      <c r="N43" s="7">
        <f t="shared" si="3"/>
        <v>-0.47072330654420208</v>
      </c>
      <c r="O43" s="7">
        <f t="shared" si="2"/>
        <v>-0.21153846153846154</v>
      </c>
    </row>
    <row r="44" spans="1:15" x14ac:dyDescent="0.45">
      <c r="A44" s="1" t="s">
        <v>105</v>
      </c>
      <c r="B44" s="5">
        <v>19.947128057479858</v>
      </c>
      <c r="C44" s="5">
        <v>24.916119813919067</v>
      </c>
      <c r="D44" s="5">
        <v>27.800233840942383</v>
      </c>
      <c r="G44">
        <v>3170</v>
      </c>
      <c r="H44">
        <v>3643</v>
      </c>
      <c r="I44">
        <v>3742</v>
      </c>
      <c r="J44" s="7">
        <f t="shared" si="0"/>
        <v>-0.14921135646687697</v>
      </c>
      <c r="K44" s="7">
        <f t="shared" si="1"/>
        <v>-0.1804416403785489</v>
      </c>
      <c r="L44">
        <v>4181</v>
      </c>
      <c r="M44">
        <v>5476</v>
      </c>
      <c r="N44" s="7">
        <f t="shared" si="3"/>
        <v>-0.31892744479495266</v>
      </c>
      <c r="O44" s="7">
        <f t="shared" si="2"/>
        <v>-0.72744479495268144</v>
      </c>
    </row>
    <row r="45" spans="1:15" x14ac:dyDescent="0.45">
      <c r="A45" s="1" t="s">
        <v>348</v>
      </c>
      <c r="B45" s="5">
        <v>21.902240991592407</v>
      </c>
      <c r="C45" s="5">
        <v>31.81354808807373</v>
      </c>
      <c r="D45" s="5">
        <v>47.599320888519287</v>
      </c>
      <c r="G45">
        <v>3696</v>
      </c>
      <c r="H45">
        <v>4887</v>
      </c>
      <c r="I45">
        <v>6743</v>
      </c>
      <c r="J45" s="7">
        <f t="shared" si="0"/>
        <v>-0.32224025974025972</v>
      </c>
      <c r="K45" s="7">
        <f t="shared" si="1"/>
        <v>-0.82440476190476186</v>
      </c>
      <c r="L45">
        <v>5136</v>
      </c>
      <c r="M45">
        <v>4998</v>
      </c>
      <c r="N45" s="7">
        <f t="shared" si="3"/>
        <v>-0.38961038961038963</v>
      </c>
      <c r="O45" s="7">
        <f t="shared" si="2"/>
        <v>-0.35227272727272729</v>
      </c>
    </row>
    <row r="46" spans="1:15" x14ac:dyDescent="0.45">
      <c r="A46" s="1" t="s">
        <v>109</v>
      </c>
      <c r="B46" s="5">
        <v>22.950435876846313</v>
      </c>
      <c r="C46" s="5">
        <v>30.986600875854492</v>
      </c>
      <c r="D46" s="5">
        <v>29.331434965133667</v>
      </c>
      <c r="G46">
        <v>3424</v>
      </c>
      <c r="H46">
        <v>4549</v>
      </c>
      <c r="I46">
        <v>4359</v>
      </c>
      <c r="J46" s="7">
        <f t="shared" si="0"/>
        <v>-0.32856308411214952</v>
      </c>
      <c r="K46" s="7">
        <f t="shared" si="1"/>
        <v>-0.27307242990654207</v>
      </c>
      <c r="L46">
        <v>3420</v>
      </c>
      <c r="M46">
        <v>3138</v>
      </c>
      <c r="N46" s="7">
        <f t="shared" si="3"/>
        <v>1.1682242990654205E-3</v>
      </c>
      <c r="O46" s="7">
        <f t="shared" si="2"/>
        <v>8.3528037383177572E-2</v>
      </c>
    </row>
    <row r="47" spans="1:15" x14ac:dyDescent="0.45">
      <c r="A47" s="1" t="s">
        <v>82</v>
      </c>
      <c r="B47" s="5">
        <v>23.687546968460083</v>
      </c>
      <c r="C47" s="5">
        <v>20.975118160247803</v>
      </c>
      <c r="D47" s="5">
        <v>20.410076141357422</v>
      </c>
      <c r="G47">
        <v>3409</v>
      </c>
      <c r="H47">
        <v>1481</v>
      </c>
      <c r="I47">
        <v>1403</v>
      </c>
      <c r="J47" s="7">
        <f t="shared" si="0"/>
        <v>0.56556174831328831</v>
      </c>
      <c r="K47" s="7">
        <f t="shared" si="1"/>
        <v>0.58844235846289239</v>
      </c>
      <c r="L47">
        <v>2734</v>
      </c>
      <c r="M47">
        <v>2339</v>
      </c>
      <c r="N47" s="7">
        <f t="shared" si="3"/>
        <v>0.19800528014080376</v>
      </c>
      <c r="O47" s="7">
        <f t="shared" si="2"/>
        <v>0.31387503666764449</v>
      </c>
    </row>
    <row r="48" spans="1:15" x14ac:dyDescent="0.45">
      <c r="A48" s="1" t="s">
        <v>196</v>
      </c>
      <c r="B48" s="5">
        <v>24.187726020812988</v>
      </c>
      <c r="C48" s="5">
        <v>15.997108221054077</v>
      </c>
      <c r="D48" s="5">
        <v>11.966711044311523</v>
      </c>
      <c r="G48">
        <v>4680</v>
      </c>
      <c r="H48">
        <v>1524</v>
      </c>
      <c r="I48">
        <v>1601</v>
      </c>
      <c r="J48" s="7">
        <f t="shared" si="0"/>
        <v>0.67435897435897441</v>
      </c>
      <c r="K48" s="7">
        <f t="shared" si="1"/>
        <v>0.6579059829059829</v>
      </c>
      <c r="L48">
        <v>1460</v>
      </c>
      <c r="M48">
        <v>4585</v>
      </c>
      <c r="N48" s="7">
        <f t="shared" si="3"/>
        <v>0.68803418803418803</v>
      </c>
      <c r="O48" s="7">
        <f t="shared" si="2"/>
        <v>2.02991452991453E-2</v>
      </c>
    </row>
    <row r="49" spans="1:15" x14ac:dyDescent="0.45">
      <c r="A49" s="1" t="s">
        <v>291</v>
      </c>
      <c r="B49" s="5">
        <v>24.327174186706543</v>
      </c>
      <c r="C49" s="5">
        <v>31.149882078170776</v>
      </c>
      <c r="D49" s="5">
        <v>33.145915985107422</v>
      </c>
      <c r="G49">
        <v>3949</v>
      </c>
      <c r="H49">
        <v>4436</v>
      </c>
      <c r="I49">
        <v>4020</v>
      </c>
      <c r="J49" s="7">
        <f t="shared" si="0"/>
        <v>-0.12332236009116232</v>
      </c>
      <c r="K49" s="7">
        <f t="shared" si="1"/>
        <v>-1.7979235249430237E-2</v>
      </c>
      <c r="L49">
        <v>15483</v>
      </c>
      <c r="M49">
        <v>15758</v>
      </c>
      <c r="N49" s="7">
        <f t="shared" si="3"/>
        <v>-2.9207394277032162</v>
      </c>
      <c r="O49" s="7">
        <f t="shared" si="2"/>
        <v>-2.9903773107115725</v>
      </c>
    </row>
    <row r="50" spans="1:15" x14ac:dyDescent="0.45">
      <c r="A50" s="1" t="s">
        <v>229</v>
      </c>
      <c r="B50" s="5">
        <v>24.757382869720459</v>
      </c>
      <c r="C50" s="5">
        <v>75.589739084243774</v>
      </c>
      <c r="D50" s="5">
        <v>21.79119086265564</v>
      </c>
      <c r="G50">
        <v>3814</v>
      </c>
      <c r="H50">
        <v>9937</v>
      </c>
      <c r="I50">
        <v>3017</v>
      </c>
      <c r="J50" s="7">
        <f t="shared" si="0"/>
        <v>-1.6054011536444677</v>
      </c>
      <c r="K50" s="7">
        <f t="shared" si="1"/>
        <v>0.20896696381751442</v>
      </c>
      <c r="L50">
        <v>4973</v>
      </c>
      <c r="M50">
        <v>4237</v>
      </c>
      <c r="N50" s="7">
        <f t="shared" si="3"/>
        <v>-0.30388044048243312</v>
      </c>
      <c r="O50" s="7">
        <f t="shared" si="2"/>
        <v>-0.11090718405873098</v>
      </c>
    </row>
    <row r="51" spans="1:15" x14ac:dyDescent="0.45">
      <c r="A51" s="1" t="s">
        <v>249</v>
      </c>
      <c r="B51" s="5">
        <v>24.861380815505981</v>
      </c>
      <c r="C51" s="5">
        <v>21.651098012924194</v>
      </c>
      <c r="D51" s="5">
        <v>600.75525283813477</v>
      </c>
      <c r="G51">
        <v>4183</v>
      </c>
      <c r="H51">
        <v>3257</v>
      </c>
      <c r="I51">
        <v>2</v>
      </c>
      <c r="J51" s="7">
        <f t="shared" si="0"/>
        <v>0.22137222089409514</v>
      </c>
      <c r="K51" s="7">
        <f t="shared" si="1"/>
        <v>0.99952187425292849</v>
      </c>
      <c r="L51">
        <v>3570</v>
      </c>
      <c r="M51">
        <v>3212</v>
      </c>
      <c r="N51" s="7">
        <f t="shared" si="3"/>
        <v>0.14654554147740856</v>
      </c>
      <c r="O51" s="7">
        <f t="shared" si="2"/>
        <v>0.23213005020320343</v>
      </c>
    </row>
    <row r="52" spans="1:15" x14ac:dyDescent="0.45">
      <c r="A52" s="1" t="s">
        <v>195</v>
      </c>
      <c r="B52" s="5">
        <v>25.397213935852051</v>
      </c>
      <c r="C52" s="5">
        <v>43.274680137634277</v>
      </c>
      <c r="D52" s="5">
        <v>20.165671110153198</v>
      </c>
      <c r="G52">
        <v>4519</v>
      </c>
      <c r="H52">
        <v>7352</v>
      </c>
      <c r="I52">
        <v>2667</v>
      </c>
      <c r="J52" s="7">
        <f t="shared" si="0"/>
        <v>-0.62690860809913695</v>
      </c>
      <c r="K52" s="7">
        <f t="shared" si="1"/>
        <v>0.40982518256251382</v>
      </c>
      <c r="L52">
        <v>4250</v>
      </c>
      <c r="M52">
        <v>7473</v>
      </c>
      <c r="N52" s="7">
        <f t="shared" si="3"/>
        <v>5.9526443903518481E-2</v>
      </c>
      <c r="O52" s="7">
        <f t="shared" si="2"/>
        <v>-0.65368444346094268</v>
      </c>
    </row>
    <row r="53" spans="1:15" x14ac:dyDescent="0.45">
      <c r="A53" s="1" t="s">
        <v>228</v>
      </c>
      <c r="B53" s="5">
        <v>25.447890043258667</v>
      </c>
      <c r="C53" s="5">
        <v>28.567094087600708</v>
      </c>
      <c r="D53" s="5">
        <v>51.441663980484009</v>
      </c>
      <c r="G53">
        <v>3925</v>
      </c>
      <c r="H53">
        <v>4182</v>
      </c>
      <c r="I53">
        <v>7210</v>
      </c>
      <c r="J53" s="7">
        <f t="shared" si="0"/>
        <v>-6.5477707006369429E-2</v>
      </c>
      <c r="K53" s="7">
        <f t="shared" si="1"/>
        <v>-0.8369426751592357</v>
      </c>
      <c r="L53">
        <v>1741</v>
      </c>
      <c r="M53">
        <v>1757</v>
      </c>
      <c r="N53" s="7">
        <f t="shared" si="3"/>
        <v>0.55643312101910825</v>
      </c>
      <c r="O53" s="7">
        <f t="shared" si="2"/>
        <v>0.55235668789808923</v>
      </c>
    </row>
    <row r="54" spans="1:15" x14ac:dyDescent="0.45">
      <c r="A54" s="1" t="s">
        <v>311</v>
      </c>
      <c r="B54" s="5">
        <v>25.525493144989014</v>
      </c>
      <c r="C54" s="5">
        <v>71.353535890579224</v>
      </c>
      <c r="D54" s="5">
        <v>43.057225942611694</v>
      </c>
      <c r="G54">
        <v>6341</v>
      </c>
      <c r="H54">
        <v>15956</v>
      </c>
      <c r="I54">
        <v>9478</v>
      </c>
      <c r="J54" s="7">
        <f t="shared" si="0"/>
        <v>-1.5163223466330231</v>
      </c>
      <c r="K54" s="7">
        <f t="shared" si="1"/>
        <v>-0.4947169216211954</v>
      </c>
      <c r="L54">
        <v>9817</v>
      </c>
      <c r="M54">
        <v>6596</v>
      </c>
      <c r="N54" s="7">
        <f t="shared" si="3"/>
        <v>-0.54817852073805395</v>
      </c>
      <c r="O54" s="7">
        <f t="shared" si="2"/>
        <v>-4.0214477211796246E-2</v>
      </c>
    </row>
    <row r="55" spans="1:15" x14ac:dyDescent="0.45">
      <c r="A55" s="1" t="s">
        <v>199</v>
      </c>
      <c r="B55" s="5">
        <v>26.791998863220215</v>
      </c>
      <c r="C55" s="5">
        <v>8.789625883102417</v>
      </c>
      <c r="D55" s="5">
        <v>17.998333930969238</v>
      </c>
      <c r="G55">
        <v>5128</v>
      </c>
      <c r="H55">
        <v>1153</v>
      </c>
      <c r="I55">
        <v>3101</v>
      </c>
      <c r="J55" s="7">
        <f t="shared" si="0"/>
        <v>0.77515600624024961</v>
      </c>
      <c r="K55" s="7">
        <f t="shared" si="1"/>
        <v>0.39528081123244929</v>
      </c>
      <c r="L55">
        <v>3016</v>
      </c>
      <c r="M55">
        <v>3485</v>
      </c>
      <c r="N55" s="7">
        <f t="shared" si="3"/>
        <v>0.41185647425897037</v>
      </c>
      <c r="O55" s="7">
        <f t="shared" si="2"/>
        <v>0.3203978159126365</v>
      </c>
    </row>
    <row r="56" spans="1:15" x14ac:dyDescent="0.45">
      <c r="A56" s="1" t="s">
        <v>198</v>
      </c>
      <c r="B56" s="5">
        <v>27.491873979568481</v>
      </c>
      <c r="C56" s="5">
        <v>14.489181041717529</v>
      </c>
      <c r="D56" s="5">
        <v>14.656982898712158</v>
      </c>
      <c r="G56">
        <v>4034</v>
      </c>
      <c r="H56">
        <v>2149</v>
      </c>
      <c r="I56">
        <v>2308</v>
      </c>
      <c r="J56" s="7">
        <f t="shared" si="0"/>
        <v>0.4672781358453148</v>
      </c>
      <c r="K56" s="7">
        <f t="shared" si="1"/>
        <v>0.42786316311353495</v>
      </c>
      <c r="L56">
        <v>4758</v>
      </c>
      <c r="M56">
        <v>5940</v>
      </c>
      <c r="N56" s="7">
        <f t="shared" si="3"/>
        <v>-0.17947446703024295</v>
      </c>
      <c r="O56" s="7">
        <f t="shared" si="2"/>
        <v>-0.47248388696083293</v>
      </c>
    </row>
    <row r="57" spans="1:15" x14ac:dyDescent="0.45">
      <c r="A57" s="1" t="s">
        <v>81</v>
      </c>
      <c r="B57" s="5">
        <v>27.543037176132202</v>
      </c>
      <c r="C57" s="5">
        <v>34.356925964355469</v>
      </c>
      <c r="D57" s="5">
        <v>47.006960153579712</v>
      </c>
      <c r="G57">
        <v>4740</v>
      </c>
      <c r="H57">
        <v>5470</v>
      </c>
      <c r="I57">
        <v>7875</v>
      </c>
      <c r="J57" s="7">
        <f t="shared" si="0"/>
        <v>-0.15400843881856541</v>
      </c>
      <c r="K57" s="7">
        <f t="shared" si="1"/>
        <v>-0.66139240506329111</v>
      </c>
      <c r="L57">
        <v>5269</v>
      </c>
      <c r="M57">
        <v>4600</v>
      </c>
      <c r="N57" s="7">
        <f t="shared" si="3"/>
        <v>-0.11160337552742616</v>
      </c>
      <c r="O57" s="7">
        <f t="shared" si="2"/>
        <v>2.9535864978902954E-2</v>
      </c>
    </row>
    <row r="58" spans="1:15" x14ac:dyDescent="0.45">
      <c r="A58" s="1" t="s">
        <v>279</v>
      </c>
      <c r="B58" s="5">
        <v>27.814985036849976</v>
      </c>
      <c r="C58" s="5">
        <v>23.985761165618896</v>
      </c>
      <c r="D58" s="5">
        <v>12.619472026824951</v>
      </c>
      <c r="G58">
        <v>3807</v>
      </c>
      <c r="H58">
        <v>3200</v>
      </c>
      <c r="I58">
        <v>1805</v>
      </c>
      <c r="J58" s="7">
        <f t="shared" si="0"/>
        <v>0.15944313107433675</v>
      </c>
      <c r="K58" s="7">
        <f t="shared" si="1"/>
        <v>0.52587339112161802</v>
      </c>
      <c r="L58">
        <v>2048</v>
      </c>
      <c r="M58">
        <v>2631</v>
      </c>
      <c r="N58" s="7">
        <f t="shared" si="3"/>
        <v>0.46204360388757554</v>
      </c>
      <c r="O58" s="7">
        <f t="shared" si="2"/>
        <v>0.30890464933018125</v>
      </c>
    </row>
    <row r="59" spans="1:15" x14ac:dyDescent="0.45">
      <c r="A59" s="1" t="s">
        <v>304</v>
      </c>
      <c r="B59" s="5">
        <v>27.8664870262146</v>
      </c>
      <c r="C59" s="5">
        <v>32.606716156005859</v>
      </c>
      <c r="D59" s="5">
        <v>37.506493091583252</v>
      </c>
      <c r="G59">
        <v>9611</v>
      </c>
      <c r="H59">
        <v>9103</v>
      </c>
      <c r="I59">
        <v>9398</v>
      </c>
      <c r="J59" s="7">
        <f t="shared" si="0"/>
        <v>5.2856102382686503E-2</v>
      </c>
      <c r="K59" s="7">
        <f t="shared" si="1"/>
        <v>2.2162105920299657E-2</v>
      </c>
      <c r="L59">
        <v>8038</v>
      </c>
      <c r="M59">
        <v>7891</v>
      </c>
      <c r="N59" s="7">
        <f t="shared" si="3"/>
        <v>0.1636666319841848</v>
      </c>
      <c r="O59" s="7">
        <f t="shared" si="2"/>
        <v>0.1789616064925606</v>
      </c>
    </row>
    <row r="60" spans="1:15" x14ac:dyDescent="0.45">
      <c r="A60" s="1" t="s">
        <v>255</v>
      </c>
      <c r="B60" s="5">
        <v>31.754511117935181</v>
      </c>
      <c r="C60" s="5">
        <v>24.265021085739136</v>
      </c>
      <c r="D60" s="5">
        <v>24.334803104400635</v>
      </c>
      <c r="G60">
        <v>9682</v>
      </c>
      <c r="H60">
        <v>7542</v>
      </c>
      <c r="I60">
        <v>7861</v>
      </c>
      <c r="J60" s="7">
        <f t="shared" si="0"/>
        <v>0.22102871307581079</v>
      </c>
      <c r="K60" s="7">
        <f t="shared" si="1"/>
        <v>0.18808097500516421</v>
      </c>
      <c r="L60">
        <v>6941</v>
      </c>
      <c r="M60">
        <v>6533</v>
      </c>
      <c r="N60" s="7">
        <f t="shared" si="3"/>
        <v>0.28310266473869033</v>
      </c>
      <c r="O60" s="7">
        <f t="shared" si="2"/>
        <v>0.32524271844660196</v>
      </c>
    </row>
    <row r="61" spans="1:15" x14ac:dyDescent="0.45">
      <c r="A61" s="1" t="s">
        <v>246</v>
      </c>
      <c r="B61" s="5">
        <v>36.293833017349243</v>
      </c>
      <c r="C61" s="5">
        <v>37.116581916809082</v>
      </c>
      <c r="D61" s="5">
        <v>36.078285932540894</v>
      </c>
      <c r="G61">
        <v>5132</v>
      </c>
      <c r="H61">
        <v>5132</v>
      </c>
      <c r="I61">
        <v>5132</v>
      </c>
      <c r="J61" s="7">
        <f t="shared" si="0"/>
        <v>0</v>
      </c>
      <c r="K61" s="7">
        <f t="shared" si="1"/>
        <v>0</v>
      </c>
      <c r="L61">
        <v>4319</v>
      </c>
      <c r="M61">
        <v>5336</v>
      </c>
      <c r="N61" s="7">
        <f t="shared" si="3"/>
        <v>0.15841777084957132</v>
      </c>
      <c r="O61" s="7">
        <f t="shared" si="2"/>
        <v>-3.9750584567420109E-2</v>
      </c>
    </row>
    <row r="62" spans="1:15" x14ac:dyDescent="0.45">
      <c r="A62" s="1" t="s">
        <v>256</v>
      </c>
      <c r="B62" s="5">
        <v>36.727617025375366</v>
      </c>
      <c r="C62" s="5">
        <v>48.441052913665771</v>
      </c>
      <c r="D62" s="5">
        <v>31.252929925918579</v>
      </c>
      <c r="G62">
        <v>13004</v>
      </c>
      <c r="H62">
        <v>16804</v>
      </c>
      <c r="I62">
        <v>10910</v>
      </c>
      <c r="J62" s="7">
        <f t="shared" si="0"/>
        <v>-0.29221777914487851</v>
      </c>
      <c r="K62" s="7">
        <f t="shared" si="1"/>
        <v>0.16102737619194094</v>
      </c>
      <c r="L62">
        <v>13182</v>
      </c>
      <c r="M62">
        <v>12460</v>
      </c>
      <c r="N62" s="7">
        <f t="shared" si="3"/>
        <v>-1.3688095970470625E-2</v>
      </c>
      <c r="O62" s="7">
        <f t="shared" si="2"/>
        <v>4.183328206705629E-2</v>
      </c>
    </row>
    <row r="63" spans="1:15" x14ac:dyDescent="0.45">
      <c r="A63" s="1" t="s">
        <v>97</v>
      </c>
      <c r="B63" s="5">
        <v>37.486289024353027</v>
      </c>
      <c r="C63" s="5">
        <v>600.00279688835144</v>
      </c>
      <c r="D63" s="5">
        <v>600.4169340133667</v>
      </c>
      <c r="G63">
        <v>7039</v>
      </c>
      <c r="H63">
        <v>110201</v>
      </c>
      <c r="I63">
        <v>113062</v>
      </c>
      <c r="J63" s="7">
        <f t="shared" si="0"/>
        <v>-14.655774968035232</v>
      </c>
      <c r="K63" s="7">
        <f t="shared" si="1"/>
        <v>-15.062224747833499</v>
      </c>
      <c r="L63">
        <v>4464</v>
      </c>
      <c r="M63">
        <v>4464</v>
      </c>
      <c r="N63" s="7">
        <f t="shared" si="3"/>
        <v>0.36581900838187242</v>
      </c>
      <c r="O63" s="7">
        <f t="shared" si="2"/>
        <v>0.36581900838187242</v>
      </c>
    </row>
    <row r="64" spans="1:15" x14ac:dyDescent="0.45">
      <c r="A64" s="1" t="s">
        <v>280</v>
      </c>
      <c r="B64" s="5">
        <v>37.918842077255249</v>
      </c>
      <c r="C64" s="5">
        <v>26.147140026092529</v>
      </c>
      <c r="D64" s="5">
        <v>49.22993803024292</v>
      </c>
      <c r="G64">
        <v>13203</v>
      </c>
      <c r="H64">
        <v>8900</v>
      </c>
      <c r="I64">
        <v>16598</v>
      </c>
      <c r="J64" s="7">
        <f t="shared" si="0"/>
        <v>0.32591077785351813</v>
      </c>
      <c r="K64" s="7">
        <f t="shared" si="1"/>
        <v>-0.25713852912216922</v>
      </c>
      <c r="L64">
        <v>15165</v>
      </c>
      <c r="M64">
        <v>14746</v>
      </c>
      <c r="N64" s="7">
        <f t="shared" si="3"/>
        <v>-0.14860259032038173</v>
      </c>
      <c r="O64" s="7">
        <f t="shared" si="2"/>
        <v>-0.11686737862606983</v>
      </c>
    </row>
    <row r="65" spans="1:15" x14ac:dyDescent="0.45">
      <c r="A65" s="1" t="s">
        <v>314</v>
      </c>
      <c r="B65" s="5">
        <v>38.226590156555176</v>
      </c>
      <c r="C65" s="5">
        <v>147.54955196380615</v>
      </c>
      <c r="D65" s="5">
        <v>104.48076319694519</v>
      </c>
      <c r="G65">
        <v>5551</v>
      </c>
      <c r="H65">
        <v>19975</v>
      </c>
      <c r="I65">
        <v>14095</v>
      </c>
      <c r="J65" s="7">
        <f t="shared" si="0"/>
        <v>-2.5984507295982704</v>
      </c>
      <c r="K65" s="7">
        <f t="shared" si="1"/>
        <v>-1.5391821293460637</v>
      </c>
      <c r="L65">
        <v>18315</v>
      </c>
      <c r="M65">
        <v>18885</v>
      </c>
      <c r="N65" s="7">
        <f t="shared" si="3"/>
        <v>-2.2994055125202668</v>
      </c>
      <c r="O65" s="7">
        <f t="shared" si="2"/>
        <v>-2.4020897135651236</v>
      </c>
    </row>
    <row r="66" spans="1:15" x14ac:dyDescent="0.45">
      <c r="A66" s="1" t="s">
        <v>125</v>
      </c>
      <c r="B66" s="5">
        <v>39.796469926834106</v>
      </c>
      <c r="C66" s="5">
        <v>58.350028038024902</v>
      </c>
      <c r="D66" s="5">
        <v>62.033120155334473</v>
      </c>
      <c r="G66">
        <v>6179</v>
      </c>
      <c r="H66">
        <v>9080</v>
      </c>
      <c r="I66">
        <v>9318</v>
      </c>
      <c r="J66" s="7">
        <f t="shared" si="0"/>
        <v>-0.46949344554134975</v>
      </c>
      <c r="K66" s="7">
        <f t="shared" si="1"/>
        <v>-0.50801100501699303</v>
      </c>
      <c r="L66">
        <v>5339</v>
      </c>
      <c r="M66">
        <v>4994</v>
      </c>
      <c r="N66" s="7">
        <f t="shared" si="3"/>
        <v>0.13594432756109404</v>
      </c>
      <c r="O66" s="7">
        <f t="shared" si="2"/>
        <v>0.19177860495225765</v>
      </c>
    </row>
    <row r="67" spans="1:15" x14ac:dyDescent="0.45">
      <c r="A67" s="1" t="s">
        <v>227</v>
      </c>
      <c r="B67" s="5">
        <v>40.848654985427856</v>
      </c>
      <c r="C67" s="5">
        <v>42.048250913619995</v>
      </c>
      <c r="D67" s="5">
        <v>41.181218862533569</v>
      </c>
      <c r="G67">
        <v>5949</v>
      </c>
      <c r="H67">
        <v>5949</v>
      </c>
      <c r="I67">
        <v>5949</v>
      </c>
      <c r="J67" s="7">
        <f t="shared" ref="J67:J129" si="4">IF(H67="","",($G67-H67)/$G67)</f>
        <v>0</v>
      </c>
      <c r="K67" s="7">
        <f t="shared" ref="K67:K129" si="5">IF(I67="","",($G67-I67)/$G67)</f>
        <v>0</v>
      </c>
      <c r="L67">
        <v>5337</v>
      </c>
      <c r="M67">
        <v>10204</v>
      </c>
      <c r="N67" s="7">
        <f t="shared" ref="N67:N129" si="6">IF(L67="","",($G67-L67)/$G67)</f>
        <v>0.10287443267776097</v>
      </c>
      <c r="O67" s="7">
        <f t="shared" ref="O67:O129" si="7">IF(M67="","",($G67-M67)/$G67)</f>
        <v>-0.7152462598756093</v>
      </c>
    </row>
    <row r="68" spans="1:15" x14ac:dyDescent="0.45">
      <c r="A68" s="1" t="s">
        <v>358</v>
      </c>
      <c r="B68" s="5">
        <v>41.436996936798096</v>
      </c>
      <c r="C68" s="5">
        <v>30.506999969482422</v>
      </c>
      <c r="D68" s="5">
        <v>28.639315843582153</v>
      </c>
      <c r="G68">
        <v>14070</v>
      </c>
      <c r="H68">
        <v>9758</v>
      </c>
      <c r="I68">
        <v>9374</v>
      </c>
      <c r="J68" s="7">
        <f t="shared" si="4"/>
        <v>0.30646766169154227</v>
      </c>
      <c r="K68" s="7">
        <f t="shared" si="5"/>
        <v>0.33375977256574274</v>
      </c>
      <c r="L68">
        <v>9529</v>
      </c>
      <c r="M68">
        <v>13309</v>
      </c>
      <c r="N68" s="7">
        <f t="shared" si="6"/>
        <v>0.32274342572850034</v>
      </c>
      <c r="O68" s="7">
        <f t="shared" si="7"/>
        <v>5.4086709310589905E-2</v>
      </c>
    </row>
    <row r="69" spans="1:15" x14ac:dyDescent="0.45">
      <c r="A69" s="1" t="s">
        <v>138</v>
      </c>
      <c r="B69" s="5">
        <v>42.319550037384033</v>
      </c>
      <c r="C69" s="5">
        <v>37.520916223526001</v>
      </c>
      <c r="D69" s="5">
        <v>133.32745122909546</v>
      </c>
      <c r="G69">
        <v>7619</v>
      </c>
      <c r="H69">
        <v>6441</v>
      </c>
      <c r="I69">
        <v>24187</v>
      </c>
      <c r="J69" s="7">
        <f t="shared" si="4"/>
        <v>0.15461346633416459</v>
      </c>
      <c r="K69" s="7">
        <f t="shared" si="5"/>
        <v>-2.1745635910224439</v>
      </c>
      <c r="L69">
        <v>8456</v>
      </c>
      <c r="M69">
        <v>15980</v>
      </c>
      <c r="N69" s="7">
        <f t="shared" si="6"/>
        <v>-0.10985693660585379</v>
      </c>
      <c r="O69" s="7">
        <f t="shared" si="7"/>
        <v>-1.0973881086756792</v>
      </c>
    </row>
    <row r="70" spans="1:15" x14ac:dyDescent="0.45">
      <c r="A70" s="1" t="s">
        <v>100</v>
      </c>
      <c r="B70" s="5">
        <v>43.320418119430542</v>
      </c>
      <c r="C70" s="5">
        <v>18.603318214416504</v>
      </c>
      <c r="D70" s="5">
        <v>25.509680032730103</v>
      </c>
      <c r="G70">
        <v>6222</v>
      </c>
      <c r="H70">
        <v>2249</v>
      </c>
      <c r="I70">
        <v>2872</v>
      </c>
      <c r="J70" s="7">
        <f t="shared" si="4"/>
        <v>0.63854066216650596</v>
      </c>
      <c r="K70" s="7">
        <f t="shared" si="5"/>
        <v>0.53841208614593383</v>
      </c>
      <c r="L70">
        <v>3961</v>
      </c>
      <c r="M70">
        <v>3907</v>
      </c>
      <c r="N70" s="7">
        <f t="shared" si="6"/>
        <v>0.36338797814207652</v>
      </c>
      <c r="O70" s="7">
        <f t="shared" si="7"/>
        <v>0.37206685953069751</v>
      </c>
    </row>
    <row r="71" spans="1:15" x14ac:dyDescent="0.45">
      <c r="A71" s="1" t="s">
        <v>357</v>
      </c>
      <c r="B71" s="5">
        <v>43.759760856628418</v>
      </c>
      <c r="C71" s="5">
        <v>54.337419033050537</v>
      </c>
      <c r="D71" s="5">
        <v>83.855855941772461</v>
      </c>
      <c r="G71">
        <v>8845</v>
      </c>
      <c r="H71">
        <v>10553</v>
      </c>
      <c r="I71">
        <v>11923</v>
      </c>
      <c r="J71" s="7">
        <f t="shared" si="4"/>
        <v>-0.19310344827586207</v>
      </c>
      <c r="K71" s="7">
        <f t="shared" si="5"/>
        <v>-0.34799321650650084</v>
      </c>
      <c r="L71">
        <v>11088</v>
      </c>
      <c r="M71">
        <v>12181</v>
      </c>
      <c r="N71" s="7">
        <f t="shared" si="6"/>
        <v>-0.25358959864330127</v>
      </c>
      <c r="O71" s="7">
        <f t="shared" si="7"/>
        <v>-0.37716223855285474</v>
      </c>
    </row>
    <row r="72" spans="1:15" x14ac:dyDescent="0.45">
      <c r="A72" s="1" t="s">
        <v>108</v>
      </c>
      <c r="B72" s="5">
        <v>44.935367107391357</v>
      </c>
      <c r="C72" s="5">
        <v>39.817168951034546</v>
      </c>
      <c r="D72" s="5">
        <v>47.697690010070801</v>
      </c>
      <c r="G72">
        <v>6569</v>
      </c>
      <c r="H72">
        <v>5572</v>
      </c>
      <c r="I72">
        <v>6508</v>
      </c>
      <c r="J72" s="7">
        <f t="shared" si="4"/>
        <v>0.15177348150403411</v>
      </c>
      <c r="K72" s="7">
        <f t="shared" si="5"/>
        <v>9.2860404932257577E-3</v>
      </c>
      <c r="L72">
        <v>5962</v>
      </c>
      <c r="M72">
        <v>6189</v>
      </c>
      <c r="N72" s="7">
        <f t="shared" si="6"/>
        <v>9.2403714416197297E-2</v>
      </c>
      <c r="O72" s="7">
        <f t="shared" si="7"/>
        <v>5.7847465367635867E-2</v>
      </c>
    </row>
    <row r="73" spans="1:15" x14ac:dyDescent="0.45">
      <c r="A73" s="1" t="s">
        <v>67</v>
      </c>
      <c r="B73" s="5">
        <v>48.664314985275269</v>
      </c>
      <c r="C73" s="5">
        <v>39.689172029495239</v>
      </c>
      <c r="D73" s="5">
        <v>44.435354948043823</v>
      </c>
      <c r="G73">
        <v>9582</v>
      </c>
      <c r="H73">
        <v>8939</v>
      </c>
      <c r="I73">
        <v>8193</v>
      </c>
      <c r="J73" s="7">
        <f t="shared" si="4"/>
        <v>6.7104988520141934E-2</v>
      </c>
      <c r="K73" s="7">
        <f t="shared" si="5"/>
        <v>0.14495929868503443</v>
      </c>
      <c r="L73">
        <v>9120</v>
      </c>
      <c r="M73">
        <v>8378</v>
      </c>
      <c r="N73" s="7">
        <f t="shared" si="6"/>
        <v>4.8215403882279274E-2</v>
      </c>
      <c r="O73" s="7">
        <f t="shared" si="7"/>
        <v>0.12565226466290963</v>
      </c>
    </row>
    <row r="74" spans="1:15" x14ac:dyDescent="0.45">
      <c r="A74" s="1" t="s">
        <v>289</v>
      </c>
      <c r="B74" s="5">
        <v>49.236809968948364</v>
      </c>
      <c r="C74" s="5">
        <v>44.826038837432861</v>
      </c>
      <c r="D74" s="5">
        <v>33.490422010421753</v>
      </c>
      <c r="G74">
        <v>6861</v>
      </c>
      <c r="H74">
        <v>5810</v>
      </c>
      <c r="I74">
        <v>4228</v>
      </c>
      <c r="J74" s="7">
        <f t="shared" si="4"/>
        <v>0.15318466695816937</v>
      </c>
      <c r="K74" s="7">
        <f t="shared" si="5"/>
        <v>0.38376329981052326</v>
      </c>
      <c r="L74">
        <v>5596</v>
      </c>
      <c r="M74">
        <v>5586</v>
      </c>
      <c r="N74" s="7">
        <f t="shared" si="6"/>
        <v>0.18437545547296313</v>
      </c>
      <c r="O74" s="7">
        <f t="shared" si="7"/>
        <v>0.18583296895496285</v>
      </c>
    </row>
    <row r="75" spans="1:15" x14ac:dyDescent="0.45">
      <c r="A75" s="1" t="s">
        <v>332</v>
      </c>
      <c r="B75" s="5">
        <v>51.070115804672241</v>
      </c>
      <c r="C75" s="5">
        <v>46.342580080032349</v>
      </c>
      <c r="D75" s="5">
        <v>24.754714012145996</v>
      </c>
      <c r="G75">
        <v>7233</v>
      </c>
      <c r="H75">
        <v>6417</v>
      </c>
      <c r="I75">
        <v>3521</v>
      </c>
      <c r="J75" s="7">
        <f t="shared" si="4"/>
        <v>0.11281625881377022</v>
      </c>
      <c r="K75" s="7">
        <f t="shared" si="5"/>
        <v>0.5132033734273469</v>
      </c>
      <c r="L75">
        <v>7329</v>
      </c>
      <c r="M75">
        <v>8513</v>
      </c>
      <c r="N75" s="7">
        <f t="shared" si="6"/>
        <v>-1.3272501036914143E-2</v>
      </c>
      <c r="O75" s="7">
        <f t="shared" si="7"/>
        <v>-0.17696668049218858</v>
      </c>
    </row>
    <row r="76" spans="1:15" x14ac:dyDescent="0.45">
      <c r="A76" s="1" t="s">
        <v>372</v>
      </c>
      <c r="B76" s="5">
        <v>52.172922849655151</v>
      </c>
      <c r="C76" s="5">
        <v>79.148194074630737</v>
      </c>
      <c r="D76" s="5">
        <v>80.134788036346436</v>
      </c>
      <c r="G76">
        <v>8973</v>
      </c>
      <c r="H76">
        <v>13056</v>
      </c>
      <c r="I76">
        <v>11941</v>
      </c>
      <c r="J76" s="7">
        <f t="shared" si="4"/>
        <v>-0.45503176195252426</v>
      </c>
      <c r="K76" s="7">
        <f t="shared" si="5"/>
        <v>-0.3307700880419035</v>
      </c>
      <c r="L76">
        <v>3589</v>
      </c>
      <c r="M76">
        <v>4535</v>
      </c>
      <c r="N76" s="7">
        <f t="shared" si="6"/>
        <v>0.60002228908949073</v>
      </c>
      <c r="O76" s="7">
        <f t="shared" si="7"/>
        <v>0.49459489579850663</v>
      </c>
    </row>
    <row r="77" spans="1:15" x14ac:dyDescent="0.45">
      <c r="A77" s="1" t="s">
        <v>46</v>
      </c>
      <c r="B77" s="5">
        <v>52.766669988632202</v>
      </c>
      <c r="C77" s="5">
        <v>55.441838979721069</v>
      </c>
      <c r="D77" s="5">
        <v>53.921482086181641</v>
      </c>
      <c r="G77">
        <v>8014</v>
      </c>
      <c r="H77">
        <v>8038</v>
      </c>
      <c r="I77">
        <v>8033</v>
      </c>
      <c r="J77" s="7">
        <f t="shared" si="4"/>
        <v>-2.9947591714499623E-3</v>
      </c>
      <c r="K77" s="7">
        <f t="shared" si="5"/>
        <v>-2.3708510107312204E-3</v>
      </c>
      <c r="L77">
        <v>8849</v>
      </c>
      <c r="M77">
        <v>7730</v>
      </c>
      <c r="N77" s="7">
        <f t="shared" si="6"/>
        <v>-0.10419266284002995</v>
      </c>
      <c r="O77" s="7">
        <f t="shared" si="7"/>
        <v>3.543798352882456E-2</v>
      </c>
    </row>
    <row r="78" spans="1:15" x14ac:dyDescent="0.45">
      <c r="A78" s="1" t="s">
        <v>113</v>
      </c>
      <c r="B78" s="5">
        <v>55.121700048446655</v>
      </c>
      <c r="C78" s="5">
        <v>87.48143196105957</v>
      </c>
      <c r="D78" s="5">
        <v>41.989362955093384</v>
      </c>
      <c r="G78">
        <v>7746</v>
      </c>
      <c r="H78">
        <v>11712</v>
      </c>
      <c r="I78">
        <v>4998</v>
      </c>
      <c r="J78" s="7">
        <f t="shared" si="4"/>
        <v>-0.512006196746708</v>
      </c>
      <c r="K78" s="7">
        <f t="shared" si="5"/>
        <v>0.35476374903175834</v>
      </c>
      <c r="L78">
        <v>9328</v>
      </c>
      <c r="M78">
        <v>14356</v>
      </c>
      <c r="N78" s="7">
        <f t="shared" si="6"/>
        <v>-0.20423444358378517</v>
      </c>
      <c r="O78" s="7">
        <f t="shared" si="7"/>
        <v>-0.85334366124451333</v>
      </c>
    </row>
    <row r="79" spans="1:15" x14ac:dyDescent="0.45">
      <c r="A79" s="1" t="s">
        <v>220</v>
      </c>
      <c r="B79" s="5">
        <v>55.882821083068848</v>
      </c>
      <c r="C79" s="5">
        <v>55.885733842849731</v>
      </c>
      <c r="D79" s="5">
        <v>54.063320159912109</v>
      </c>
      <c r="G79">
        <v>9114</v>
      </c>
      <c r="H79">
        <v>9114</v>
      </c>
      <c r="I79">
        <v>9114</v>
      </c>
      <c r="J79" s="7">
        <f t="shared" si="4"/>
        <v>0</v>
      </c>
      <c r="K79" s="7">
        <f t="shared" si="5"/>
        <v>0</v>
      </c>
      <c r="L79">
        <v>4005</v>
      </c>
      <c r="M79">
        <v>6145</v>
      </c>
      <c r="N79" s="7">
        <f t="shared" si="6"/>
        <v>0.56056616194865039</v>
      </c>
      <c r="O79" s="7">
        <f t="shared" si="7"/>
        <v>0.32576256308975204</v>
      </c>
    </row>
    <row r="80" spans="1:15" x14ac:dyDescent="0.45">
      <c r="A80" s="1" t="s">
        <v>346</v>
      </c>
      <c r="B80" s="5">
        <v>56.200402975082397</v>
      </c>
      <c r="C80" s="5">
        <v>102.89832592010498</v>
      </c>
      <c r="D80" s="5">
        <v>55.069924116134644</v>
      </c>
      <c r="G80">
        <v>8085</v>
      </c>
      <c r="H80">
        <v>13960</v>
      </c>
      <c r="I80">
        <v>7490</v>
      </c>
      <c r="J80" s="7">
        <f t="shared" si="4"/>
        <v>-0.72665429808286952</v>
      </c>
      <c r="K80" s="7">
        <f t="shared" si="5"/>
        <v>7.3593073593073599E-2</v>
      </c>
      <c r="L80">
        <v>10572</v>
      </c>
      <c r="M80">
        <v>10494</v>
      </c>
      <c r="N80" s="7">
        <f t="shared" si="6"/>
        <v>-0.30760667903525046</v>
      </c>
      <c r="O80" s="7">
        <f t="shared" si="7"/>
        <v>-0.29795918367346941</v>
      </c>
    </row>
    <row r="81" spans="1:15" x14ac:dyDescent="0.45">
      <c r="A81" s="1" t="s">
        <v>117</v>
      </c>
      <c r="B81" s="5">
        <v>58.777665138244629</v>
      </c>
      <c r="C81" s="5">
        <v>37.686223983764648</v>
      </c>
      <c r="D81" s="5">
        <v>55.420631170272827</v>
      </c>
      <c r="G81">
        <v>9253</v>
      </c>
      <c r="H81">
        <v>902</v>
      </c>
      <c r="I81">
        <v>7236</v>
      </c>
      <c r="J81" s="7">
        <f t="shared" si="4"/>
        <v>0.90251810223711226</v>
      </c>
      <c r="K81" s="7">
        <f t="shared" si="5"/>
        <v>0.21798335674916244</v>
      </c>
      <c r="L81">
        <v>2410</v>
      </c>
      <c r="M81">
        <v>7903</v>
      </c>
      <c r="N81" s="7">
        <f t="shared" si="6"/>
        <v>0.73954393169782773</v>
      </c>
      <c r="O81" s="7">
        <f t="shared" si="7"/>
        <v>0.14589862747217119</v>
      </c>
    </row>
    <row r="82" spans="1:15" x14ac:dyDescent="0.45">
      <c r="A82" s="1" t="s">
        <v>22</v>
      </c>
      <c r="B82" s="5">
        <v>58.848572015762329</v>
      </c>
      <c r="C82" s="5">
        <v>72.237806081771851</v>
      </c>
      <c r="D82" s="5">
        <v>59.343005180358887</v>
      </c>
      <c r="G82">
        <v>8402</v>
      </c>
      <c r="H82">
        <v>10017</v>
      </c>
      <c r="I82">
        <v>8330</v>
      </c>
      <c r="J82" s="7">
        <f t="shared" si="4"/>
        <v>-0.19221613901452037</v>
      </c>
      <c r="K82" s="7">
        <f t="shared" si="5"/>
        <v>8.5693882408950251E-3</v>
      </c>
      <c r="L82">
        <v>9669</v>
      </c>
      <c r="M82">
        <v>22286</v>
      </c>
      <c r="N82" s="7">
        <f t="shared" si="6"/>
        <v>-0.15079742918352773</v>
      </c>
      <c r="O82" s="7">
        <f t="shared" si="7"/>
        <v>-1.6524636991192574</v>
      </c>
    </row>
    <row r="83" spans="1:15" x14ac:dyDescent="0.45">
      <c r="A83" s="1" t="s">
        <v>378</v>
      </c>
      <c r="B83" s="5">
        <v>62.63916802406311</v>
      </c>
      <c r="C83" s="5">
        <v>85.997255086898804</v>
      </c>
      <c r="D83" s="5">
        <v>81.528445959091187</v>
      </c>
      <c r="G83">
        <v>11875</v>
      </c>
      <c r="H83">
        <v>15788</v>
      </c>
      <c r="I83">
        <v>12928</v>
      </c>
      <c r="J83" s="7">
        <f t="shared" si="4"/>
        <v>-0.32951578947368421</v>
      </c>
      <c r="K83" s="7">
        <f t="shared" si="5"/>
        <v>-8.8673684210526321E-2</v>
      </c>
      <c r="L83">
        <v>9866</v>
      </c>
      <c r="M83">
        <v>11137</v>
      </c>
      <c r="N83" s="7">
        <f t="shared" si="6"/>
        <v>0.16917894736842104</v>
      </c>
      <c r="O83" s="7">
        <f t="shared" si="7"/>
        <v>6.2147368421052632E-2</v>
      </c>
    </row>
    <row r="84" spans="1:15" x14ac:dyDescent="0.45">
      <c r="A84" s="1" t="s">
        <v>123</v>
      </c>
      <c r="B84" s="5">
        <v>63.538861989974976</v>
      </c>
      <c r="C84" s="5">
        <v>21.624540090560913</v>
      </c>
      <c r="D84" s="5">
        <v>37.725078105926514</v>
      </c>
      <c r="G84">
        <v>12062</v>
      </c>
      <c r="H84">
        <v>3132</v>
      </c>
      <c r="I84">
        <v>5721</v>
      </c>
      <c r="J84" s="7">
        <f t="shared" si="4"/>
        <v>0.7403415685624275</v>
      </c>
      <c r="K84" s="7">
        <f t="shared" si="5"/>
        <v>0.52570054717293979</v>
      </c>
      <c r="L84">
        <v>8329</v>
      </c>
      <c r="M84">
        <v>3288</v>
      </c>
      <c r="N84" s="7">
        <f t="shared" si="6"/>
        <v>0.30948433095672362</v>
      </c>
      <c r="O84" s="7">
        <f t="shared" si="7"/>
        <v>0.72740838998507706</v>
      </c>
    </row>
    <row r="85" spans="1:15" x14ac:dyDescent="0.45">
      <c r="A85" s="1" t="s">
        <v>49</v>
      </c>
      <c r="B85" s="5">
        <v>64.150496959686279</v>
      </c>
      <c r="C85" s="5">
        <v>76.651834011077881</v>
      </c>
      <c r="D85" s="5">
        <v>70.983753204345703</v>
      </c>
      <c r="G85">
        <v>23838</v>
      </c>
      <c r="H85">
        <v>22179</v>
      </c>
      <c r="I85">
        <v>22579</v>
      </c>
      <c r="J85" s="7">
        <f t="shared" si="4"/>
        <v>6.9594764661464886E-2</v>
      </c>
      <c r="K85" s="7">
        <f t="shared" si="5"/>
        <v>5.2814833459182815E-2</v>
      </c>
      <c r="L85">
        <v>23773</v>
      </c>
      <c r="M85">
        <v>21562</v>
      </c>
      <c r="N85" s="7">
        <f t="shared" si="6"/>
        <v>2.7267388203708366E-3</v>
      </c>
      <c r="O85" s="7">
        <f t="shared" si="7"/>
        <v>9.5477808540984976E-2</v>
      </c>
    </row>
    <row r="86" spans="1:15" x14ac:dyDescent="0.45">
      <c r="A86" s="1" t="s">
        <v>202</v>
      </c>
      <c r="B86" s="5">
        <v>67.004534006118774</v>
      </c>
      <c r="C86" s="5">
        <v>51.478736877441406</v>
      </c>
      <c r="D86" s="5">
        <v>67.735843181610107</v>
      </c>
      <c r="G86">
        <v>22697</v>
      </c>
      <c r="H86">
        <v>15632</v>
      </c>
      <c r="I86">
        <v>19607</v>
      </c>
      <c r="J86" s="7">
        <f t="shared" si="4"/>
        <v>0.31127461779089749</v>
      </c>
      <c r="K86" s="7">
        <f t="shared" si="5"/>
        <v>0.13614134026523328</v>
      </c>
      <c r="L86">
        <v>22322</v>
      </c>
      <c r="M86">
        <v>15980</v>
      </c>
      <c r="N86" s="7">
        <f t="shared" si="6"/>
        <v>1.6522007313741906E-2</v>
      </c>
      <c r="O86" s="7">
        <f t="shared" si="7"/>
        <v>0.29594219500374497</v>
      </c>
    </row>
    <row r="87" spans="1:15" x14ac:dyDescent="0.45">
      <c r="A87" s="1" t="s">
        <v>47</v>
      </c>
      <c r="B87" s="5">
        <v>71.915448904037476</v>
      </c>
      <c r="C87" s="5">
        <v>67.712217807769775</v>
      </c>
      <c r="D87" s="5">
        <v>81.795202970504761</v>
      </c>
      <c r="G87">
        <v>9860</v>
      </c>
      <c r="H87">
        <v>9441</v>
      </c>
      <c r="I87">
        <v>10978</v>
      </c>
      <c r="J87" s="7">
        <f t="shared" si="4"/>
        <v>4.2494929006085196E-2</v>
      </c>
      <c r="K87" s="7">
        <f t="shared" si="5"/>
        <v>-0.11338742393509128</v>
      </c>
      <c r="L87">
        <v>8581</v>
      </c>
      <c r="M87">
        <v>23221</v>
      </c>
      <c r="N87" s="7">
        <f t="shared" si="6"/>
        <v>0.12971602434077079</v>
      </c>
      <c r="O87" s="7">
        <f t="shared" si="7"/>
        <v>-1.3550709939148073</v>
      </c>
    </row>
    <row r="88" spans="1:15" x14ac:dyDescent="0.45">
      <c r="A88" s="1" t="s">
        <v>20</v>
      </c>
      <c r="B88" s="5">
        <v>73.838406085968018</v>
      </c>
      <c r="C88" s="5">
        <v>80.756874799728394</v>
      </c>
      <c r="D88" s="5">
        <v>65.65953803062439</v>
      </c>
      <c r="G88">
        <v>10779</v>
      </c>
      <c r="H88">
        <v>11150</v>
      </c>
      <c r="I88">
        <v>8718</v>
      </c>
      <c r="J88" s="7">
        <f t="shared" si="4"/>
        <v>-3.44187772520642E-2</v>
      </c>
      <c r="K88" s="7">
        <f t="shared" si="5"/>
        <v>0.19120512106874479</v>
      </c>
      <c r="L88">
        <v>7213</v>
      </c>
      <c r="M88">
        <v>31546</v>
      </c>
      <c r="N88" s="7">
        <f t="shared" si="6"/>
        <v>0.33082846275164673</v>
      </c>
      <c r="O88" s="7">
        <f t="shared" si="7"/>
        <v>-1.926616569255033</v>
      </c>
    </row>
    <row r="89" spans="1:15" x14ac:dyDescent="0.45">
      <c r="A89" s="1" t="s">
        <v>37</v>
      </c>
      <c r="B89" s="5">
        <v>77.690142869949341</v>
      </c>
      <c r="C89" s="5">
        <v>77.852674961090088</v>
      </c>
      <c r="D89" s="5">
        <v>85.861639976501465</v>
      </c>
      <c r="G89">
        <v>10924</v>
      </c>
      <c r="H89">
        <v>10693</v>
      </c>
      <c r="I89">
        <v>11721</v>
      </c>
      <c r="J89" s="7">
        <f t="shared" si="4"/>
        <v>2.1146100329549614E-2</v>
      </c>
      <c r="K89" s="7">
        <f t="shared" si="5"/>
        <v>-7.295862321493958E-2</v>
      </c>
      <c r="L89">
        <v>12450</v>
      </c>
      <c r="M89">
        <v>12491</v>
      </c>
      <c r="N89" s="7">
        <f t="shared" si="6"/>
        <v>-0.13969242035884291</v>
      </c>
      <c r="O89" s="7">
        <f t="shared" si="7"/>
        <v>-0.1434456243134383</v>
      </c>
    </row>
    <row r="90" spans="1:15" x14ac:dyDescent="0.45">
      <c r="A90" s="1" t="s">
        <v>248</v>
      </c>
      <c r="B90" s="5">
        <v>78.198858022689819</v>
      </c>
      <c r="C90" s="5">
        <v>59.545700073242188</v>
      </c>
      <c r="D90" s="5">
        <v>58.254963874816895</v>
      </c>
      <c r="G90">
        <v>13423</v>
      </c>
      <c r="H90">
        <v>9577</v>
      </c>
      <c r="I90">
        <v>9503</v>
      </c>
      <c r="J90" s="7">
        <f t="shared" si="4"/>
        <v>0.28652313193771883</v>
      </c>
      <c r="K90" s="7">
        <f t="shared" si="5"/>
        <v>0.29203605751322359</v>
      </c>
      <c r="L90">
        <v>12171</v>
      </c>
      <c r="M90">
        <v>10140</v>
      </c>
      <c r="N90" s="7">
        <f t="shared" si="6"/>
        <v>9.3272740817998953E-2</v>
      </c>
      <c r="O90" s="7">
        <f t="shared" si="7"/>
        <v>0.24458019816732474</v>
      </c>
    </row>
    <row r="91" spans="1:15" x14ac:dyDescent="0.45">
      <c r="A91" s="1" t="s">
        <v>288</v>
      </c>
      <c r="B91" s="5">
        <v>79.435075998306274</v>
      </c>
      <c r="C91" s="5">
        <v>44.132539987564087</v>
      </c>
      <c r="D91" s="5">
        <v>34.087258100509644</v>
      </c>
      <c r="G91">
        <v>11096</v>
      </c>
      <c r="H91">
        <v>5805</v>
      </c>
      <c r="I91">
        <v>4448</v>
      </c>
      <c r="J91" s="7">
        <f t="shared" si="4"/>
        <v>0.47683850036049025</v>
      </c>
      <c r="K91" s="7">
        <f t="shared" si="5"/>
        <v>0.59913482335976931</v>
      </c>
      <c r="L91">
        <v>4590</v>
      </c>
      <c r="M91">
        <v>5812</v>
      </c>
      <c r="N91" s="7">
        <f t="shared" si="6"/>
        <v>0.58633741888968993</v>
      </c>
      <c r="O91" s="7">
        <f t="shared" si="7"/>
        <v>0.47620764239365537</v>
      </c>
    </row>
    <row r="92" spans="1:15" x14ac:dyDescent="0.45">
      <c r="A92" s="1" t="s">
        <v>168</v>
      </c>
      <c r="B92" s="5">
        <v>81.485804796218872</v>
      </c>
      <c r="C92" s="5">
        <v>21.765190124511719</v>
      </c>
      <c r="D92" s="5">
        <v>39.419926166534424</v>
      </c>
      <c r="G92">
        <v>11456</v>
      </c>
      <c r="H92">
        <v>3144</v>
      </c>
      <c r="I92">
        <v>5452</v>
      </c>
      <c r="J92" s="7">
        <f t="shared" si="4"/>
        <v>0.7255586592178771</v>
      </c>
      <c r="K92" s="7">
        <f t="shared" si="5"/>
        <v>0.52409217877094971</v>
      </c>
      <c r="L92">
        <v>4710</v>
      </c>
      <c r="M92">
        <v>5730</v>
      </c>
      <c r="N92" s="7">
        <f t="shared" si="6"/>
        <v>0.58886173184357538</v>
      </c>
      <c r="O92" s="7">
        <f t="shared" si="7"/>
        <v>0.49982541899441341</v>
      </c>
    </row>
    <row r="93" spans="1:15" x14ac:dyDescent="0.45">
      <c r="A93" s="1" t="s">
        <v>307</v>
      </c>
      <c r="B93" s="5">
        <v>82.426683902740479</v>
      </c>
      <c r="C93" s="5">
        <v>82.563839912414551</v>
      </c>
      <c r="D93" s="5">
        <v>92.597035884857178</v>
      </c>
      <c r="G93">
        <v>18105</v>
      </c>
      <c r="H93">
        <v>17813</v>
      </c>
      <c r="I93">
        <v>18892</v>
      </c>
      <c r="J93" s="7">
        <f t="shared" si="4"/>
        <v>1.6128141397404032E-2</v>
      </c>
      <c r="K93" s="7">
        <f t="shared" si="5"/>
        <v>-4.3468655067660865E-2</v>
      </c>
      <c r="L93">
        <v>1024</v>
      </c>
      <c r="M93">
        <v>1024</v>
      </c>
      <c r="N93" s="7">
        <f t="shared" si="6"/>
        <v>0.94344103838718585</v>
      </c>
      <c r="O93" s="7">
        <f t="shared" si="7"/>
        <v>0.94344103838718585</v>
      </c>
    </row>
    <row r="94" spans="1:15" x14ac:dyDescent="0.45">
      <c r="A94" s="1" t="s">
        <v>369</v>
      </c>
      <c r="B94" s="5">
        <v>85.612778902053833</v>
      </c>
      <c r="C94" s="5">
        <v>71.655341863632202</v>
      </c>
      <c r="D94" s="5">
        <v>179.98159408569336</v>
      </c>
      <c r="G94">
        <v>25615</v>
      </c>
      <c r="H94">
        <v>21357</v>
      </c>
      <c r="I94">
        <v>44675</v>
      </c>
      <c r="J94" s="7">
        <f t="shared" si="4"/>
        <v>0.16623072418504783</v>
      </c>
      <c r="K94" s="7">
        <f t="shared" si="5"/>
        <v>-0.74409525668553578</v>
      </c>
      <c r="L94">
        <v>21351</v>
      </c>
      <c r="M94">
        <v>22260</v>
      </c>
      <c r="N94" s="7">
        <f t="shared" si="6"/>
        <v>0.16646496193636542</v>
      </c>
      <c r="O94" s="7">
        <f t="shared" si="7"/>
        <v>0.13097794261175091</v>
      </c>
    </row>
    <row r="95" spans="1:15" x14ac:dyDescent="0.45">
      <c r="A95" s="1" t="s">
        <v>21</v>
      </c>
      <c r="B95" s="5">
        <v>86.645426988601685</v>
      </c>
      <c r="C95" s="5">
        <v>48.732092142105103</v>
      </c>
      <c r="D95" s="5">
        <v>53.388897895812988</v>
      </c>
      <c r="G95">
        <v>12481</v>
      </c>
      <c r="H95">
        <v>6372</v>
      </c>
      <c r="I95">
        <v>7820</v>
      </c>
      <c r="J95" s="7">
        <f t="shared" si="4"/>
        <v>0.48946398525759155</v>
      </c>
      <c r="K95" s="7">
        <f t="shared" si="5"/>
        <v>0.37344764041342843</v>
      </c>
      <c r="L95">
        <v>7194</v>
      </c>
      <c r="M95">
        <v>20129</v>
      </c>
      <c r="N95" s="7">
        <f t="shared" si="6"/>
        <v>0.42360387789439946</v>
      </c>
      <c r="O95" s="7">
        <f t="shared" si="7"/>
        <v>-0.61277141254707157</v>
      </c>
    </row>
    <row r="96" spans="1:15" x14ac:dyDescent="0.45">
      <c r="A96" s="1" t="s">
        <v>17</v>
      </c>
      <c r="B96" s="5">
        <v>89.102338075637817</v>
      </c>
      <c r="C96" s="5">
        <v>79.921985864639282</v>
      </c>
      <c r="D96" s="5">
        <v>95.073661804199219</v>
      </c>
      <c r="G96">
        <v>25452</v>
      </c>
      <c r="H96">
        <v>22901</v>
      </c>
      <c r="I96">
        <v>26121</v>
      </c>
      <c r="J96" s="7">
        <f t="shared" si="4"/>
        <v>0.10022787993085022</v>
      </c>
      <c r="K96" s="7">
        <f t="shared" si="5"/>
        <v>-2.6284771334276286E-2</v>
      </c>
      <c r="L96">
        <v>31770</v>
      </c>
      <c r="M96">
        <v>42766</v>
      </c>
      <c r="N96" s="7">
        <f t="shared" si="6"/>
        <v>-0.24823196605374823</v>
      </c>
      <c r="O96" s="7">
        <f t="shared" si="7"/>
        <v>-0.68026088323118028</v>
      </c>
    </row>
    <row r="97" spans="1:15" x14ac:dyDescent="0.45">
      <c r="A97" s="1" t="s">
        <v>306</v>
      </c>
      <c r="B97" s="5">
        <v>89.212729930877686</v>
      </c>
      <c r="C97" s="5">
        <v>107.02815389633179</v>
      </c>
      <c r="D97" s="5">
        <v>96.704029083251953</v>
      </c>
      <c r="G97">
        <v>16673</v>
      </c>
      <c r="H97">
        <v>19598</v>
      </c>
      <c r="I97">
        <v>16981</v>
      </c>
      <c r="J97" s="7">
        <f t="shared" si="4"/>
        <v>-0.17543333533257363</v>
      </c>
      <c r="K97" s="7">
        <f t="shared" si="5"/>
        <v>-1.847298026749835E-2</v>
      </c>
      <c r="L97">
        <v>15773</v>
      </c>
      <c r="M97">
        <v>14588</v>
      </c>
      <c r="N97" s="7">
        <f t="shared" si="6"/>
        <v>5.3979487794638036E-2</v>
      </c>
      <c r="O97" s="7">
        <f t="shared" si="7"/>
        <v>0.12505248005757813</v>
      </c>
    </row>
    <row r="98" spans="1:15" x14ac:dyDescent="0.45">
      <c r="A98" s="1" t="s">
        <v>19</v>
      </c>
      <c r="B98" s="5">
        <v>90.810755014419556</v>
      </c>
      <c r="C98" s="5">
        <v>147.68043398857117</v>
      </c>
      <c r="D98" s="5">
        <v>118.1336989402771</v>
      </c>
      <c r="G98">
        <v>13120</v>
      </c>
      <c r="H98">
        <v>20950</v>
      </c>
      <c r="I98">
        <v>16408</v>
      </c>
      <c r="J98" s="7">
        <f t="shared" si="4"/>
        <v>-0.59679878048780488</v>
      </c>
      <c r="K98" s="7">
        <f t="shared" si="5"/>
        <v>-0.25060975609756098</v>
      </c>
      <c r="L98">
        <v>12443</v>
      </c>
      <c r="M98">
        <v>18805</v>
      </c>
      <c r="N98" s="7">
        <f t="shared" si="6"/>
        <v>5.1600609756097558E-2</v>
      </c>
      <c r="O98" s="7">
        <f t="shared" si="7"/>
        <v>-0.43330792682926828</v>
      </c>
    </row>
    <row r="99" spans="1:15" x14ac:dyDescent="0.45">
      <c r="A99" s="1" t="s">
        <v>31</v>
      </c>
      <c r="B99" s="5">
        <v>99.790318965911865</v>
      </c>
      <c r="C99" s="5">
        <v>139.98949289321899</v>
      </c>
      <c r="D99" s="5">
        <v>99.768939971923828</v>
      </c>
      <c r="G99">
        <v>13702</v>
      </c>
      <c r="H99">
        <v>18926</v>
      </c>
      <c r="I99">
        <v>13460</v>
      </c>
      <c r="J99" s="7">
        <f t="shared" si="4"/>
        <v>-0.38125821048022185</v>
      </c>
      <c r="K99" s="7">
        <f t="shared" si="5"/>
        <v>1.7661655232812729E-2</v>
      </c>
      <c r="L99">
        <v>13072</v>
      </c>
      <c r="M99">
        <v>13129</v>
      </c>
      <c r="N99" s="7">
        <f t="shared" si="6"/>
        <v>4.5978689242446358E-2</v>
      </c>
      <c r="O99" s="7">
        <f t="shared" si="7"/>
        <v>4.181871259670121E-2</v>
      </c>
    </row>
    <row r="100" spans="1:15" x14ac:dyDescent="0.45">
      <c r="A100" s="1" t="s">
        <v>8</v>
      </c>
      <c r="B100" s="5">
        <v>105.08645606040955</v>
      </c>
      <c r="C100" s="5">
        <v>46.270771980285645</v>
      </c>
      <c r="D100" s="5">
        <v>34.983599185943604</v>
      </c>
      <c r="G100">
        <v>14314</v>
      </c>
      <c r="H100">
        <v>5983</v>
      </c>
      <c r="I100">
        <v>4894</v>
      </c>
      <c r="J100" s="7">
        <f t="shared" si="4"/>
        <v>0.58201760514181922</v>
      </c>
      <c r="K100" s="7">
        <f t="shared" si="5"/>
        <v>0.65809696800335338</v>
      </c>
      <c r="L100">
        <v>6366</v>
      </c>
      <c r="M100">
        <v>3229</v>
      </c>
      <c r="N100" s="7">
        <f t="shared" si="6"/>
        <v>0.55526058404359369</v>
      </c>
      <c r="O100" s="7">
        <f t="shared" si="7"/>
        <v>0.77441665502305435</v>
      </c>
    </row>
    <row r="101" spans="1:15" x14ac:dyDescent="0.45">
      <c r="A101" s="1" t="s">
        <v>106</v>
      </c>
      <c r="B101" s="5">
        <v>105.97600603103638</v>
      </c>
      <c r="C101" s="5">
        <v>12.919261932373047</v>
      </c>
      <c r="D101" s="5">
        <v>16.465042114257813</v>
      </c>
      <c r="G101">
        <v>14589</v>
      </c>
      <c r="H101">
        <v>861</v>
      </c>
      <c r="I101">
        <v>902</v>
      </c>
      <c r="J101" s="7">
        <f t="shared" si="4"/>
        <v>0.94098293234628827</v>
      </c>
      <c r="K101" s="7">
        <f t="shared" si="5"/>
        <v>0.9381725957913496</v>
      </c>
      <c r="L101">
        <v>12347</v>
      </c>
      <c r="M101">
        <v>3671</v>
      </c>
      <c r="N101" s="7">
        <f t="shared" si="6"/>
        <v>0.15367742819932825</v>
      </c>
      <c r="O101" s="7">
        <f t="shared" si="7"/>
        <v>0.74837206114195631</v>
      </c>
    </row>
    <row r="102" spans="1:15" x14ac:dyDescent="0.45">
      <c r="A102" s="1" t="s">
        <v>230</v>
      </c>
      <c r="B102" s="5">
        <v>107.08373808860779</v>
      </c>
      <c r="C102" s="5">
        <v>123.86155605316162</v>
      </c>
      <c r="D102" s="5">
        <v>81.545387983322144</v>
      </c>
      <c r="G102">
        <v>14808</v>
      </c>
      <c r="H102">
        <v>16331</v>
      </c>
      <c r="I102">
        <v>11323</v>
      </c>
      <c r="J102" s="7">
        <f t="shared" si="4"/>
        <v>-0.10284981091301999</v>
      </c>
      <c r="K102" s="7">
        <f t="shared" si="5"/>
        <v>0.23534575904916261</v>
      </c>
      <c r="L102">
        <v>13363</v>
      </c>
      <c r="M102">
        <v>11013</v>
      </c>
      <c r="N102" s="7">
        <f t="shared" si="6"/>
        <v>9.7582387898433279E-2</v>
      </c>
      <c r="O102" s="7">
        <f t="shared" si="7"/>
        <v>0.2562803889789303</v>
      </c>
    </row>
    <row r="103" spans="1:15" x14ac:dyDescent="0.45">
      <c r="A103" s="1" t="s">
        <v>341</v>
      </c>
      <c r="B103" s="5">
        <v>108.315269947052</v>
      </c>
      <c r="C103" s="5">
        <v>75.214217901229858</v>
      </c>
      <c r="D103" s="5">
        <v>136.87058305740356</v>
      </c>
      <c r="G103">
        <v>20721</v>
      </c>
      <c r="H103">
        <v>13099</v>
      </c>
      <c r="I103">
        <v>26349</v>
      </c>
      <c r="J103" s="7">
        <f t="shared" si="4"/>
        <v>0.36783938999083055</v>
      </c>
      <c r="K103" s="7">
        <f t="shared" si="5"/>
        <v>-0.2716085131026495</v>
      </c>
      <c r="L103">
        <v>18993</v>
      </c>
      <c r="M103">
        <v>18782</v>
      </c>
      <c r="N103" s="7">
        <f t="shared" si="6"/>
        <v>8.3393658607210083E-2</v>
      </c>
      <c r="O103" s="7">
        <f t="shared" si="7"/>
        <v>9.3576564837604362E-2</v>
      </c>
    </row>
    <row r="104" spans="1:15" x14ac:dyDescent="0.45">
      <c r="A104" s="1" t="s">
        <v>163</v>
      </c>
      <c r="B104" s="5">
        <v>114.70562195777893</v>
      </c>
      <c r="C104" s="5">
        <v>74.356513977050781</v>
      </c>
      <c r="D104" s="5">
        <v>80.793416976928711</v>
      </c>
      <c r="G104">
        <v>15430</v>
      </c>
      <c r="H104">
        <v>9916</v>
      </c>
      <c r="I104">
        <v>11014</v>
      </c>
      <c r="J104" s="7">
        <f t="shared" si="4"/>
        <v>0.3573558003888529</v>
      </c>
      <c r="K104" s="7">
        <f t="shared" si="5"/>
        <v>0.28619572261827608</v>
      </c>
      <c r="L104">
        <v>14491</v>
      </c>
      <c r="M104">
        <v>13204</v>
      </c>
      <c r="N104" s="7">
        <f t="shared" si="6"/>
        <v>6.0855476344782888E-2</v>
      </c>
      <c r="O104" s="7">
        <f t="shared" si="7"/>
        <v>0.14426441996111472</v>
      </c>
    </row>
    <row r="105" spans="1:15" x14ac:dyDescent="0.45">
      <c r="A105" s="1" t="s">
        <v>165</v>
      </c>
      <c r="B105" s="5">
        <v>114.86144089698792</v>
      </c>
      <c r="C105" s="5">
        <v>117.82093501091003</v>
      </c>
      <c r="D105" s="5">
        <v>143.38573908805847</v>
      </c>
      <c r="G105">
        <v>21881</v>
      </c>
      <c r="H105">
        <v>21812</v>
      </c>
      <c r="I105">
        <v>26226</v>
      </c>
      <c r="J105" s="7">
        <f t="shared" si="4"/>
        <v>3.1534207760157214E-3</v>
      </c>
      <c r="K105" s="7">
        <f t="shared" si="5"/>
        <v>-0.19857410538823636</v>
      </c>
      <c r="L105">
        <v>27359</v>
      </c>
      <c r="M105">
        <v>13830</v>
      </c>
      <c r="N105" s="7">
        <f t="shared" si="6"/>
        <v>-0.25035418856542208</v>
      </c>
      <c r="O105" s="7">
        <f t="shared" si="7"/>
        <v>0.36794479228554455</v>
      </c>
    </row>
    <row r="106" spans="1:15" x14ac:dyDescent="0.45">
      <c r="A106" s="1" t="s">
        <v>281</v>
      </c>
      <c r="B106" s="5">
        <v>115.37392807006836</v>
      </c>
      <c r="C106" s="5">
        <v>123.76896405220032</v>
      </c>
      <c r="D106" s="5">
        <v>60.743611812591553</v>
      </c>
      <c r="G106">
        <v>16028</v>
      </c>
      <c r="H106">
        <v>16663</v>
      </c>
      <c r="I106">
        <v>8433</v>
      </c>
      <c r="J106" s="7">
        <f t="shared" si="4"/>
        <v>-3.9618168205640132E-2</v>
      </c>
      <c r="K106" s="7">
        <f t="shared" si="5"/>
        <v>0.47385824806588472</v>
      </c>
      <c r="L106">
        <v>4304</v>
      </c>
      <c r="M106">
        <v>6611</v>
      </c>
      <c r="N106" s="7">
        <f t="shared" si="6"/>
        <v>0.7314699276266533</v>
      </c>
      <c r="O106" s="7">
        <f t="shared" si="7"/>
        <v>0.58753431494883956</v>
      </c>
    </row>
    <row r="107" spans="1:15" x14ac:dyDescent="0.45">
      <c r="A107" s="1" t="s">
        <v>134</v>
      </c>
      <c r="B107" s="5">
        <v>119.55609393119812</v>
      </c>
      <c r="C107" s="5">
        <v>81.303148984909058</v>
      </c>
      <c r="D107" s="5">
        <v>382.86169910430908</v>
      </c>
      <c r="G107">
        <v>16577</v>
      </c>
      <c r="H107">
        <v>11561</v>
      </c>
      <c r="I107">
        <v>53075</v>
      </c>
      <c r="J107" s="7">
        <f t="shared" si="4"/>
        <v>0.30258792302587922</v>
      </c>
      <c r="K107" s="7">
        <f t="shared" si="5"/>
        <v>-2.2017252820172528</v>
      </c>
      <c r="L107">
        <v>4845</v>
      </c>
      <c r="M107">
        <v>82436</v>
      </c>
      <c r="N107" s="7">
        <f t="shared" si="6"/>
        <v>0.707727574350003</v>
      </c>
      <c r="O107" s="7">
        <f t="shared" si="7"/>
        <v>-3.9729142788200518</v>
      </c>
    </row>
    <row r="108" spans="1:15" x14ac:dyDescent="0.45">
      <c r="A108" s="1" t="s">
        <v>313</v>
      </c>
      <c r="B108" s="5">
        <v>121.99550890922546</v>
      </c>
      <c r="C108" s="5">
        <v>222.54629492759705</v>
      </c>
      <c r="D108" s="5">
        <v>105.25040698051453</v>
      </c>
      <c r="G108">
        <v>29504</v>
      </c>
      <c r="H108">
        <v>52572</v>
      </c>
      <c r="I108">
        <v>24143</v>
      </c>
      <c r="J108" s="7">
        <f t="shared" si="4"/>
        <v>-0.78186008676789587</v>
      </c>
      <c r="K108" s="7">
        <f t="shared" si="5"/>
        <v>0.18170417570498915</v>
      </c>
      <c r="L108">
        <v>16514</v>
      </c>
      <c r="M108">
        <v>64957</v>
      </c>
      <c r="N108" s="7">
        <f t="shared" si="6"/>
        <v>0.44027928416485901</v>
      </c>
      <c r="O108" s="7">
        <f t="shared" si="7"/>
        <v>-1.2016336767895879</v>
      </c>
    </row>
    <row r="109" spans="1:15" x14ac:dyDescent="0.45">
      <c r="A109" s="1" t="s">
        <v>18</v>
      </c>
      <c r="B109" s="5">
        <v>123.97960686683655</v>
      </c>
      <c r="C109" s="5">
        <v>132.13212203979492</v>
      </c>
      <c r="D109" s="5">
        <v>186.18300604820251</v>
      </c>
      <c r="G109">
        <v>17633</v>
      </c>
      <c r="H109">
        <v>18211</v>
      </c>
      <c r="I109">
        <v>22894</v>
      </c>
      <c r="J109" s="7">
        <f t="shared" si="4"/>
        <v>-3.2779447626609198E-2</v>
      </c>
      <c r="K109" s="7">
        <f t="shared" si="5"/>
        <v>-0.29836102761866956</v>
      </c>
      <c r="L109">
        <v>34007</v>
      </c>
      <c r="M109">
        <v>20365</v>
      </c>
      <c r="N109" s="7">
        <f t="shared" si="6"/>
        <v>-0.92859978449498104</v>
      </c>
      <c r="O109" s="7">
        <f t="shared" si="7"/>
        <v>-0.15493676629047809</v>
      </c>
    </row>
    <row r="110" spans="1:15" x14ac:dyDescent="0.45">
      <c r="A110" s="1" t="s">
        <v>355</v>
      </c>
      <c r="B110" s="5">
        <v>125.43103504180908</v>
      </c>
      <c r="C110" s="5">
        <v>135.64176297187805</v>
      </c>
      <c r="D110" s="5">
        <v>105.26283979415894</v>
      </c>
      <c r="G110">
        <v>18156</v>
      </c>
      <c r="H110">
        <v>20036</v>
      </c>
      <c r="I110">
        <v>15439</v>
      </c>
      <c r="J110" s="7">
        <f t="shared" si="4"/>
        <v>-0.10354703679224499</v>
      </c>
      <c r="K110" s="7">
        <f t="shared" si="5"/>
        <v>0.1496474994492179</v>
      </c>
      <c r="L110">
        <v>17228</v>
      </c>
      <c r="M110">
        <v>19133</v>
      </c>
      <c r="N110" s="7">
        <f t="shared" si="6"/>
        <v>5.1112579863406039E-2</v>
      </c>
      <c r="O110" s="7">
        <f t="shared" si="7"/>
        <v>-5.3811412205331574E-2</v>
      </c>
    </row>
    <row r="111" spans="1:15" x14ac:dyDescent="0.45">
      <c r="A111" s="1" t="s">
        <v>298</v>
      </c>
      <c r="B111" s="5">
        <v>130.69572997093201</v>
      </c>
      <c r="C111" s="5">
        <v>225.08423018455505</v>
      </c>
      <c r="D111" s="5">
        <v>140.93702793121338</v>
      </c>
      <c r="G111">
        <v>17693</v>
      </c>
      <c r="H111">
        <v>29888</v>
      </c>
      <c r="I111">
        <v>18694</v>
      </c>
      <c r="J111" s="7">
        <f t="shared" si="4"/>
        <v>-0.68925563782286781</v>
      </c>
      <c r="K111" s="7">
        <f t="shared" si="5"/>
        <v>-5.657604702424688E-2</v>
      </c>
      <c r="L111">
        <v>15022</v>
      </c>
      <c r="M111">
        <v>12284</v>
      </c>
      <c r="N111" s="7">
        <f t="shared" si="6"/>
        <v>0.15096365794381958</v>
      </c>
      <c r="O111" s="7">
        <f t="shared" si="7"/>
        <v>0.30571412422992145</v>
      </c>
    </row>
    <row r="112" spans="1:15" x14ac:dyDescent="0.45">
      <c r="A112" s="1" t="s">
        <v>236</v>
      </c>
      <c r="B112" s="5">
        <v>133.8153829574585</v>
      </c>
      <c r="C112" s="5">
        <v>53.552325963973999</v>
      </c>
      <c r="D112" s="5">
        <v>63.488273859024048</v>
      </c>
      <c r="G112">
        <v>18497</v>
      </c>
      <c r="H112">
        <v>6798</v>
      </c>
      <c r="I112">
        <v>7751</v>
      </c>
      <c r="J112" s="7">
        <f t="shared" si="4"/>
        <v>0.63248094285559819</v>
      </c>
      <c r="K112" s="7">
        <f t="shared" si="5"/>
        <v>0.58095907444450456</v>
      </c>
      <c r="L112">
        <v>56430</v>
      </c>
      <c r="M112">
        <v>53824</v>
      </c>
      <c r="N112" s="7">
        <f t="shared" si="6"/>
        <v>-2.0507649889171216</v>
      </c>
      <c r="O112" s="7">
        <f t="shared" si="7"/>
        <v>-1.9098772773963346</v>
      </c>
    </row>
    <row r="113" spans="1:15" x14ac:dyDescent="0.45">
      <c r="A113" s="1" t="s">
        <v>155</v>
      </c>
      <c r="B113" s="5">
        <v>135.56674194335938</v>
      </c>
      <c r="C113" s="5">
        <v>70.914451837539673</v>
      </c>
      <c r="D113" s="5">
        <v>141.61315894126892</v>
      </c>
      <c r="G113">
        <v>18339</v>
      </c>
      <c r="H113">
        <v>8732</v>
      </c>
      <c r="I113">
        <v>18217</v>
      </c>
      <c r="J113" s="7">
        <f t="shared" si="4"/>
        <v>0.52385626260973883</v>
      </c>
      <c r="K113" s="7">
        <f t="shared" si="5"/>
        <v>6.6524892306014504E-3</v>
      </c>
      <c r="L113">
        <v>11945</v>
      </c>
      <c r="M113">
        <v>13088</v>
      </c>
      <c r="N113" s="7">
        <f t="shared" si="6"/>
        <v>0.34865587000381698</v>
      </c>
      <c r="O113" s="7">
        <f t="shared" si="7"/>
        <v>0.28632967991711655</v>
      </c>
    </row>
    <row r="114" spans="1:15" x14ac:dyDescent="0.45">
      <c r="A114" s="1" t="s">
        <v>207</v>
      </c>
      <c r="B114" s="5">
        <v>144.39668083190918</v>
      </c>
      <c r="C114" s="5">
        <v>600.0005578994751</v>
      </c>
      <c r="D114" s="5">
        <v>600.00041007995605</v>
      </c>
      <c r="G114">
        <v>19662</v>
      </c>
      <c r="H114">
        <v>80858</v>
      </c>
      <c r="I114">
        <v>80485</v>
      </c>
      <c r="J114" s="7">
        <f t="shared" si="4"/>
        <v>-3.1123995524361714</v>
      </c>
      <c r="K114" s="7">
        <f t="shared" si="5"/>
        <v>-3.0934289492421931</v>
      </c>
      <c r="L114">
        <v>78118</v>
      </c>
      <c r="M114">
        <v>79749</v>
      </c>
      <c r="N114" s="7">
        <f t="shared" si="6"/>
        <v>-2.9730444512257144</v>
      </c>
      <c r="O114" s="7">
        <f t="shared" si="7"/>
        <v>-3.0559963381141286</v>
      </c>
    </row>
    <row r="115" spans="1:15" x14ac:dyDescent="0.45">
      <c r="A115" s="1" t="s">
        <v>238</v>
      </c>
      <c r="B115" s="5">
        <v>152.02278614044189</v>
      </c>
      <c r="C115" s="5">
        <v>321.95395708084106</v>
      </c>
      <c r="D115" s="5">
        <v>337.51854681968689</v>
      </c>
      <c r="G115">
        <v>20507</v>
      </c>
      <c r="H115">
        <v>43148</v>
      </c>
      <c r="I115">
        <v>43868</v>
      </c>
      <c r="J115" s="7">
        <f t="shared" si="4"/>
        <v>-1.1040620276003317</v>
      </c>
      <c r="K115" s="7">
        <f t="shared" si="5"/>
        <v>-1.1391719900521773</v>
      </c>
      <c r="L115">
        <v>16226</v>
      </c>
      <c r="M115">
        <v>16114</v>
      </c>
      <c r="N115" s="7">
        <f t="shared" si="6"/>
        <v>0.20875798507826596</v>
      </c>
      <c r="O115" s="7">
        <f t="shared" si="7"/>
        <v>0.21421953479299752</v>
      </c>
    </row>
    <row r="116" spans="1:15" x14ac:dyDescent="0.45">
      <c r="A116" s="1" t="s">
        <v>210</v>
      </c>
      <c r="B116" s="5">
        <v>153.36179399490356</v>
      </c>
      <c r="C116" s="5">
        <v>158.83134794235229</v>
      </c>
      <c r="D116" s="5">
        <v>221.89239597320557</v>
      </c>
      <c r="G116">
        <v>20987</v>
      </c>
      <c r="H116">
        <v>20274</v>
      </c>
      <c r="I116">
        <v>30125</v>
      </c>
      <c r="J116" s="7">
        <f t="shared" si="4"/>
        <v>3.3973412112259974E-2</v>
      </c>
      <c r="K116" s="7">
        <f t="shared" si="5"/>
        <v>-0.4354123981512365</v>
      </c>
      <c r="L116">
        <v>18978</v>
      </c>
      <c r="M116">
        <v>17252</v>
      </c>
      <c r="N116" s="7">
        <f t="shared" si="6"/>
        <v>9.5725925572973741E-2</v>
      </c>
      <c r="O116" s="7">
        <f t="shared" si="7"/>
        <v>0.17796731309858485</v>
      </c>
    </row>
    <row r="117" spans="1:15" x14ac:dyDescent="0.45">
      <c r="A117" s="1" t="s">
        <v>80</v>
      </c>
      <c r="B117" s="5">
        <v>158.78544807434082</v>
      </c>
      <c r="C117" s="5">
        <v>238.84223890304565</v>
      </c>
      <c r="D117" s="5">
        <v>237.50341510772705</v>
      </c>
      <c r="G117">
        <v>21625</v>
      </c>
      <c r="H117">
        <v>31877</v>
      </c>
      <c r="I117">
        <v>32573</v>
      </c>
      <c r="J117" s="7">
        <f t="shared" si="4"/>
        <v>-0.4740809248554913</v>
      </c>
      <c r="K117" s="7">
        <f t="shared" si="5"/>
        <v>-0.50626589595375726</v>
      </c>
      <c r="L117">
        <v>9085</v>
      </c>
      <c r="M117">
        <v>14425</v>
      </c>
      <c r="N117" s="7">
        <f t="shared" si="6"/>
        <v>0.57988439306358386</v>
      </c>
      <c r="O117" s="7">
        <f t="shared" si="7"/>
        <v>0.33294797687861272</v>
      </c>
    </row>
    <row r="118" spans="1:15" x14ac:dyDescent="0.45">
      <c r="A118" s="1" t="s">
        <v>166</v>
      </c>
      <c r="B118" s="5">
        <v>159.2557110786438</v>
      </c>
      <c r="C118" s="5">
        <v>162.84338402748108</v>
      </c>
      <c r="D118" s="5">
        <v>270.40295219421387</v>
      </c>
      <c r="G118">
        <v>31507</v>
      </c>
      <c r="H118">
        <v>31330</v>
      </c>
      <c r="I118">
        <v>51206</v>
      </c>
      <c r="J118" s="7">
        <f t="shared" si="4"/>
        <v>5.6177992192211253E-3</v>
      </c>
      <c r="K118" s="7">
        <f t="shared" si="5"/>
        <v>-0.62522614022280765</v>
      </c>
      <c r="L118">
        <v>93453</v>
      </c>
      <c r="M118">
        <v>110601</v>
      </c>
      <c r="N118" s="7">
        <f t="shared" si="6"/>
        <v>-1.9661027708128351</v>
      </c>
      <c r="O118" s="7">
        <f t="shared" si="7"/>
        <v>-2.5103627765258514</v>
      </c>
    </row>
    <row r="119" spans="1:15" x14ac:dyDescent="0.45">
      <c r="A119" s="1" t="s">
        <v>368</v>
      </c>
      <c r="B119" s="5">
        <v>169.02877187728882</v>
      </c>
      <c r="C119" s="5">
        <v>189.06957101821899</v>
      </c>
      <c r="D119" s="5">
        <v>141.82401394844055</v>
      </c>
      <c r="G119">
        <v>22930</v>
      </c>
      <c r="H119">
        <v>24987</v>
      </c>
      <c r="I119">
        <v>19350</v>
      </c>
      <c r="J119" s="7">
        <f t="shared" si="4"/>
        <v>-8.9707806367204532E-2</v>
      </c>
      <c r="K119" s="7">
        <f t="shared" si="5"/>
        <v>0.15612734409071086</v>
      </c>
      <c r="L119">
        <v>34769</v>
      </c>
      <c r="M119">
        <v>33332</v>
      </c>
      <c r="N119" s="7">
        <f t="shared" si="6"/>
        <v>-0.51631051024858265</v>
      </c>
      <c r="O119" s="7">
        <f t="shared" si="7"/>
        <v>-0.45364151766245092</v>
      </c>
    </row>
    <row r="120" spans="1:15" x14ac:dyDescent="0.45">
      <c r="A120" s="1" t="s">
        <v>297</v>
      </c>
      <c r="B120" s="5">
        <v>169.62386202812195</v>
      </c>
      <c r="C120" s="5">
        <v>181.34421014785767</v>
      </c>
      <c r="D120" s="5">
        <v>335.67076587677002</v>
      </c>
      <c r="G120">
        <v>23038</v>
      </c>
      <c r="H120">
        <v>23998</v>
      </c>
      <c r="I120">
        <v>45617</v>
      </c>
      <c r="J120" s="7">
        <f t="shared" si="4"/>
        <v>-4.1670283878808924E-2</v>
      </c>
      <c r="K120" s="7">
        <f t="shared" si="5"/>
        <v>-0.98007639552044445</v>
      </c>
      <c r="L120">
        <v>18785</v>
      </c>
      <c r="M120">
        <v>12577</v>
      </c>
      <c r="N120" s="7">
        <f t="shared" si="6"/>
        <v>0.18460803889226496</v>
      </c>
      <c r="O120" s="7">
        <f t="shared" si="7"/>
        <v>0.45407587464189597</v>
      </c>
    </row>
    <row r="121" spans="1:15" x14ac:dyDescent="0.45">
      <c r="A121" s="1" t="s">
        <v>305</v>
      </c>
      <c r="B121" s="5">
        <v>169.79795098304749</v>
      </c>
      <c r="C121" s="5">
        <v>110.83280205726624</v>
      </c>
      <c r="D121" s="5">
        <v>103.74499797821045</v>
      </c>
      <c r="G121">
        <v>29255</v>
      </c>
      <c r="H121">
        <v>18382</v>
      </c>
      <c r="I121">
        <v>16638</v>
      </c>
      <c r="J121" s="7">
        <f t="shared" si="4"/>
        <v>0.37166296359596651</v>
      </c>
      <c r="K121" s="7">
        <f t="shared" si="5"/>
        <v>0.43127670483678004</v>
      </c>
      <c r="L121">
        <v>22629</v>
      </c>
      <c r="M121">
        <v>17384</v>
      </c>
      <c r="N121" s="7">
        <f t="shared" si="6"/>
        <v>0.22649119808579729</v>
      </c>
      <c r="O121" s="7">
        <f t="shared" si="7"/>
        <v>0.40577679029225772</v>
      </c>
    </row>
    <row r="122" spans="1:15" x14ac:dyDescent="0.45">
      <c r="A122" s="1" t="s">
        <v>146</v>
      </c>
      <c r="B122" s="5">
        <v>174.35764193534851</v>
      </c>
      <c r="C122" s="5">
        <v>284.13460993766785</v>
      </c>
      <c r="D122" s="5">
        <v>258.48152303695679</v>
      </c>
      <c r="G122">
        <v>25803</v>
      </c>
      <c r="H122">
        <v>41258</v>
      </c>
      <c r="I122">
        <v>36865</v>
      </c>
      <c r="J122" s="7">
        <f t="shared" si="4"/>
        <v>-0.59896136108204467</v>
      </c>
      <c r="K122" s="7">
        <f t="shared" si="5"/>
        <v>-0.42870983994109213</v>
      </c>
      <c r="L122">
        <v>29846</v>
      </c>
      <c r="M122">
        <v>24194</v>
      </c>
      <c r="N122" s="7">
        <f t="shared" si="6"/>
        <v>-0.15668720691392474</v>
      </c>
      <c r="O122" s="7">
        <f t="shared" si="7"/>
        <v>6.2357090260822388E-2</v>
      </c>
    </row>
    <row r="123" spans="1:15" x14ac:dyDescent="0.45">
      <c r="A123" s="1" t="s">
        <v>277</v>
      </c>
      <c r="B123" s="5">
        <v>178.83507990837097</v>
      </c>
      <c r="C123" s="5">
        <v>126.51278400421143</v>
      </c>
      <c r="D123" s="5">
        <v>136.22784399986267</v>
      </c>
      <c r="G123">
        <v>25594</v>
      </c>
      <c r="H123">
        <v>17958</v>
      </c>
      <c r="I123">
        <v>19908</v>
      </c>
      <c r="J123" s="7">
        <f t="shared" si="4"/>
        <v>0.29835117605688832</v>
      </c>
      <c r="K123" s="7">
        <f t="shared" si="5"/>
        <v>0.22216144408845823</v>
      </c>
      <c r="L123">
        <v>27333</v>
      </c>
      <c r="M123">
        <v>26612</v>
      </c>
      <c r="N123" s="7">
        <f t="shared" si="6"/>
        <v>-6.7945612252871768E-2</v>
      </c>
      <c r="O123" s="7">
        <f t="shared" si="7"/>
        <v>-3.9774947253262485E-2</v>
      </c>
    </row>
    <row r="124" spans="1:15" x14ac:dyDescent="0.45">
      <c r="A124" s="1" t="s">
        <v>156</v>
      </c>
      <c r="B124" s="5">
        <v>179.40538096427917</v>
      </c>
      <c r="C124" s="5">
        <v>196.6052188873291</v>
      </c>
      <c r="D124" s="5">
        <v>208.60439300537109</v>
      </c>
      <c r="G124">
        <v>24308</v>
      </c>
      <c r="H124">
        <v>25704</v>
      </c>
      <c r="I124">
        <v>26846</v>
      </c>
      <c r="J124" s="7">
        <f t="shared" si="4"/>
        <v>-5.7429652789205199E-2</v>
      </c>
      <c r="K124" s="7">
        <f t="shared" si="5"/>
        <v>-0.104410070758598</v>
      </c>
      <c r="L124">
        <v>11087</v>
      </c>
      <c r="M124">
        <v>5279</v>
      </c>
      <c r="N124" s="7">
        <f t="shared" si="6"/>
        <v>0.54389501398716467</v>
      </c>
      <c r="O124" s="7">
        <f t="shared" si="7"/>
        <v>0.78282869837090674</v>
      </c>
    </row>
    <row r="125" spans="1:15" x14ac:dyDescent="0.45">
      <c r="A125" s="1" t="s">
        <v>187</v>
      </c>
      <c r="B125" s="5">
        <v>180.33240795135498</v>
      </c>
      <c r="C125" s="5">
        <v>141.12525606155396</v>
      </c>
      <c r="D125" s="5">
        <v>115.06152105331421</v>
      </c>
      <c r="G125">
        <v>34614</v>
      </c>
      <c r="H125">
        <v>25883</v>
      </c>
      <c r="I125">
        <v>20712</v>
      </c>
      <c r="J125" s="7">
        <f t="shared" si="4"/>
        <v>0.25223897844802678</v>
      </c>
      <c r="K125" s="7">
        <f t="shared" si="5"/>
        <v>0.40162939850927371</v>
      </c>
      <c r="L125">
        <v>31521</v>
      </c>
      <c r="M125">
        <v>26933</v>
      </c>
      <c r="N125" s="7">
        <f t="shared" si="6"/>
        <v>8.9356907609637715E-2</v>
      </c>
      <c r="O125" s="7">
        <f t="shared" si="7"/>
        <v>0.22190443173282487</v>
      </c>
    </row>
    <row r="126" spans="1:15" x14ac:dyDescent="0.45">
      <c r="A126" s="1" t="s">
        <v>310</v>
      </c>
      <c r="B126" s="5">
        <v>197.95633697509766</v>
      </c>
      <c r="C126" s="5">
        <v>131.40772294998169</v>
      </c>
      <c r="D126" s="5">
        <v>171.37368583679199</v>
      </c>
      <c r="G126">
        <v>27076</v>
      </c>
      <c r="H126">
        <v>17382</v>
      </c>
      <c r="I126">
        <v>23360</v>
      </c>
      <c r="J126" s="7">
        <f t="shared" si="4"/>
        <v>0.35802925099719307</v>
      </c>
      <c r="K126" s="7">
        <f t="shared" si="5"/>
        <v>0.13724331511301521</v>
      </c>
      <c r="L126">
        <v>16761</v>
      </c>
      <c r="M126">
        <v>17454</v>
      </c>
      <c r="N126" s="7">
        <f t="shared" si="6"/>
        <v>0.38096469197813559</v>
      </c>
      <c r="O126" s="7">
        <f t="shared" si="7"/>
        <v>0.35537006943418525</v>
      </c>
    </row>
    <row r="127" spans="1:15" x14ac:dyDescent="0.45">
      <c r="A127" s="1" t="s">
        <v>154</v>
      </c>
      <c r="B127" s="5">
        <v>202.20479488372803</v>
      </c>
      <c r="C127" s="5">
        <v>142.03093409538269</v>
      </c>
      <c r="D127" s="5">
        <v>113.25595188140869</v>
      </c>
      <c r="G127">
        <v>27064</v>
      </c>
      <c r="H127">
        <v>18634</v>
      </c>
      <c r="I127">
        <v>14124</v>
      </c>
      <c r="J127" s="7">
        <f t="shared" si="4"/>
        <v>0.31148389003842741</v>
      </c>
      <c r="K127" s="7">
        <f t="shared" si="5"/>
        <v>0.47812592373632873</v>
      </c>
      <c r="L127">
        <v>6245</v>
      </c>
      <c r="M127">
        <v>6907</v>
      </c>
      <c r="N127" s="7">
        <f t="shared" si="6"/>
        <v>0.76925066509015672</v>
      </c>
      <c r="O127" s="7">
        <f t="shared" si="7"/>
        <v>0.7447901271061188</v>
      </c>
    </row>
    <row r="128" spans="1:15" x14ac:dyDescent="0.45">
      <c r="A128" s="1" t="s">
        <v>340</v>
      </c>
      <c r="B128" s="5">
        <v>207.08564901351929</v>
      </c>
      <c r="C128" s="5">
        <v>229.12447595596313</v>
      </c>
      <c r="D128" s="5">
        <v>373.62572288513184</v>
      </c>
      <c r="G128">
        <v>32037</v>
      </c>
      <c r="H128">
        <v>34052</v>
      </c>
      <c r="I128">
        <v>58015</v>
      </c>
      <c r="J128" s="7">
        <f t="shared" si="4"/>
        <v>-6.2896026469394767E-2</v>
      </c>
      <c r="K128" s="7">
        <f t="shared" si="5"/>
        <v>-0.8108749258669663</v>
      </c>
      <c r="L128">
        <v>35097</v>
      </c>
      <c r="M128">
        <v>36199</v>
      </c>
      <c r="N128" s="7">
        <f t="shared" si="6"/>
        <v>-9.5514561288510158E-2</v>
      </c>
      <c r="O128" s="7">
        <f t="shared" si="7"/>
        <v>-0.12991228891594095</v>
      </c>
    </row>
    <row r="129" spans="1:15" x14ac:dyDescent="0.45">
      <c r="A129" s="1" t="s">
        <v>30</v>
      </c>
      <c r="B129" s="5">
        <v>210.62600517272949</v>
      </c>
      <c r="C129" s="5">
        <v>182.42398595809937</v>
      </c>
      <c r="D129" s="5">
        <v>538.74719500541687</v>
      </c>
      <c r="G129">
        <v>28585</v>
      </c>
      <c r="H129">
        <v>24216</v>
      </c>
      <c r="I129">
        <v>73585</v>
      </c>
      <c r="J129" s="7">
        <f t="shared" si="4"/>
        <v>0.15284239986006648</v>
      </c>
      <c r="K129" s="7">
        <f t="shared" si="5"/>
        <v>-1.5742522301906594</v>
      </c>
      <c r="L129">
        <v>68981</v>
      </c>
      <c r="M129">
        <v>19783</v>
      </c>
      <c r="N129" s="7">
        <f t="shared" si="6"/>
        <v>-1.4131887353507084</v>
      </c>
      <c r="O129" s="7">
        <f t="shared" si="7"/>
        <v>0.30792373622529301</v>
      </c>
    </row>
    <row r="130" spans="1:15" x14ac:dyDescent="0.45">
      <c r="A130" s="1" t="s">
        <v>212</v>
      </c>
      <c r="B130" s="5">
        <v>211.47857904434204</v>
      </c>
      <c r="C130" s="5">
        <v>107.85950708389282</v>
      </c>
      <c r="D130" s="5">
        <v>90.354081153869629</v>
      </c>
      <c r="G130">
        <v>37299</v>
      </c>
      <c r="H130">
        <v>18339</v>
      </c>
      <c r="I130">
        <v>15767</v>
      </c>
      <c r="J130" s="7">
        <f t="shared" ref="J130:J172" si="8">IF(H130="","",($G130-H130)/$G130)</f>
        <v>0.50832461996300171</v>
      </c>
      <c r="K130" s="7">
        <f t="shared" ref="K130:K172" si="9">IF(I130="","",($G130-I130)/$G130)</f>
        <v>0.57728089224912194</v>
      </c>
      <c r="L130">
        <v>14957</v>
      </c>
      <c r="M130">
        <v>18141</v>
      </c>
      <c r="N130" s="7">
        <f t="shared" ref="N130:N172" si="10">IF(L130="","",($G130-L130)/$G130)</f>
        <v>0.59899729215260467</v>
      </c>
      <c r="O130" s="7">
        <f t="shared" ref="O130:O172" si="11">IF(M130="","",($G130-M130)/$G130)</f>
        <v>0.51363307327274188</v>
      </c>
    </row>
    <row r="131" spans="1:15" x14ac:dyDescent="0.45">
      <c r="A131" s="1" t="s">
        <v>359</v>
      </c>
      <c r="B131" s="5">
        <v>218.42968606948853</v>
      </c>
      <c r="C131" s="5">
        <v>226.57564187049866</v>
      </c>
      <c r="D131" s="5">
        <v>336.41362500190735</v>
      </c>
      <c r="G131">
        <v>43008</v>
      </c>
      <c r="H131">
        <v>43156</v>
      </c>
      <c r="I131">
        <v>64252</v>
      </c>
      <c r="J131" s="7">
        <f t="shared" si="8"/>
        <v>-3.441220238095238E-3</v>
      </c>
      <c r="K131" s="7">
        <f t="shared" si="9"/>
        <v>-0.49395461309523808</v>
      </c>
      <c r="L131">
        <v>75355</v>
      </c>
      <c r="M131">
        <v>114116</v>
      </c>
      <c r="N131" s="7">
        <f t="shared" si="10"/>
        <v>-0.75211588541666663</v>
      </c>
      <c r="O131" s="7">
        <f t="shared" si="11"/>
        <v>-1.6533668154761905</v>
      </c>
    </row>
    <row r="132" spans="1:15" x14ac:dyDescent="0.45">
      <c r="A132" s="1" t="s">
        <v>370</v>
      </c>
      <c r="B132" s="5">
        <v>219.26387310028076</v>
      </c>
      <c r="C132" s="5">
        <v>133.26070594787598</v>
      </c>
      <c r="D132" s="5">
        <v>182.40632295608521</v>
      </c>
      <c r="G132">
        <v>29296</v>
      </c>
      <c r="H132">
        <v>17579</v>
      </c>
      <c r="I132">
        <v>24732</v>
      </c>
      <c r="J132" s="7">
        <f t="shared" si="8"/>
        <v>0.39995221190606228</v>
      </c>
      <c r="K132" s="7">
        <f t="shared" si="9"/>
        <v>0.15578918623702895</v>
      </c>
      <c r="L132">
        <v>13188</v>
      </c>
      <c r="M132">
        <v>20465</v>
      </c>
      <c r="N132" s="7">
        <f t="shared" si="10"/>
        <v>0.54983615510649919</v>
      </c>
      <c r="O132" s="7">
        <f t="shared" si="11"/>
        <v>0.3014404696886947</v>
      </c>
    </row>
    <row r="133" spans="1:15" x14ac:dyDescent="0.45">
      <c r="A133" s="1" t="s">
        <v>329</v>
      </c>
      <c r="B133" s="5">
        <v>237.73955011367798</v>
      </c>
      <c r="C133" s="5">
        <v>276.42589807510376</v>
      </c>
      <c r="D133" s="5">
        <v>600.0041332244873</v>
      </c>
      <c r="G133">
        <v>32214</v>
      </c>
      <c r="H133">
        <v>36276</v>
      </c>
      <c r="I133">
        <v>80483</v>
      </c>
      <c r="J133" s="7">
        <f t="shared" si="8"/>
        <v>-0.12609424473831254</v>
      </c>
      <c r="K133" s="7">
        <f t="shared" si="9"/>
        <v>-1.4983857949959645</v>
      </c>
      <c r="L133">
        <v>36336</v>
      </c>
      <c r="M133">
        <v>35487</v>
      </c>
      <c r="N133" s="7">
        <f t="shared" si="10"/>
        <v>-0.12795678897373813</v>
      </c>
      <c r="O133" s="7">
        <f t="shared" si="11"/>
        <v>-0.10160178804246602</v>
      </c>
    </row>
    <row r="134" spans="1:15" x14ac:dyDescent="0.45">
      <c r="A134" s="1" t="s">
        <v>211</v>
      </c>
      <c r="B134" s="5">
        <v>241.91369915008545</v>
      </c>
      <c r="C134" s="5">
        <v>89.820177793502808</v>
      </c>
      <c r="D134" s="5">
        <v>98.763772964477539</v>
      </c>
      <c r="G134">
        <v>42511</v>
      </c>
      <c r="H134">
        <v>14930</v>
      </c>
      <c r="I134">
        <v>17066</v>
      </c>
      <c r="J134" s="7">
        <f t="shared" si="8"/>
        <v>0.64879678200936231</v>
      </c>
      <c r="K134" s="7">
        <f t="shared" si="9"/>
        <v>0.59855096328009216</v>
      </c>
      <c r="L134">
        <v>13812</v>
      </c>
      <c r="M134">
        <v>13905</v>
      </c>
      <c r="N134" s="7">
        <f t="shared" si="10"/>
        <v>0.67509585754275359</v>
      </c>
      <c r="O134" s="7">
        <f t="shared" si="11"/>
        <v>0.67290818846886691</v>
      </c>
    </row>
    <row r="135" spans="1:15" x14ac:dyDescent="0.45">
      <c r="A135" s="1" t="s">
        <v>15</v>
      </c>
      <c r="B135" s="5">
        <v>243.78016400337219</v>
      </c>
      <c r="C135" s="5">
        <v>270.15408611297607</v>
      </c>
      <c r="D135" s="5">
        <v>249.90309119224548</v>
      </c>
      <c r="G135">
        <v>33518</v>
      </c>
      <c r="H135">
        <v>35917</v>
      </c>
      <c r="I135">
        <v>33870</v>
      </c>
      <c r="J135" s="7">
        <f t="shared" si="8"/>
        <v>-7.1573482904707914E-2</v>
      </c>
      <c r="K135" s="7">
        <f t="shared" si="9"/>
        <v>-1.0501819917656184E-2</v>
      </c>
      <c r="L135">
        <v>14364</v>
      </c>
      <c r="M135">
        <v>12244</v>
      </c>
      <c r="N135" s="7">
        <f t="shared" si="10"/>
        <v>0.57145414404200723</v>
      </c>
      <c r="O135" s="7">
        <f t="shared" si="11"/>
        <v>0.63470374127334561</v>
      </c>
    </row>
    <row r="136" spans="1:15" x14ac:dyDescent="0.45">
      <c r="A136" s="1" t="s">
        <v>86</v>
      </c>
      <c r="B136" s="5">
        <v>249.21730399131775</v>
      </c>
      <c r="C136" s="5">
        <v>287.92463684082031</v>
      </c>
      <c r="D136" s="5">
        <v>257.53096199035645</v>
      </c>
      <c r="G136">
        <v>40736</v>
      </c>
      <c r="H136">
        <v>47089</v>
      </c>
      <c r="I136">
        <v>40130</v>
      </c>
      <c r="J136" s="7">
        <f t="shared" si="8"/>
        <v>-0.15595542026708561</v>
      </c>
      <c r="K136" s="7">
        <f t="shared" si="9"/>
        <v>1.4876276512175962E-2</v>
      </c>
      <c r="L136">
        <v>18514</v>
      </c>
      <c r="M136">
        <v>21574</v>
      </c>
      <c r="N136" s="7">
        <f t="shared" si="10"/>
        <v>0.54551256873527099</v>
      </c>
      <c r="O136" s="7">
        <f t="shared" si="11"/>
        <v>0.47039473684210525</v>
      </c>
    </row>
    <row r="137" spans="1:15" x14ac:dyDescent="0.45">
      <c r="A137" s="1" t="s">
        <v>235</v>
      </c>
      <c r="B137" s="5">
        <v>253.63778185844421</v>
      </c>
      <c r="C137" s="5">
        <v>454.56538701057434</v>
      </c>
      <c r="D137" s="5">
        <v>505.81510996818542</v>
      </c>
      <c r="G137">
        <v>34487</v>
      </c>
      <c r="H137">
        <v>61620</v>
      </c>
      <c r="I137">
        <v>67846</v>
      </c>
      <c r="J137" s="7">
        <f t="shared" si="8"/>
        <v>-0.78676022849189553</v>
      </c>
      <c r="K137" s="7">
        <f t="shared" si="9"/>
        <v>-0.96729202308116102</v>
      </c>
      <c r="L137">
        <v>49562</v>
      </c>
      <c r="M137">
        <v>56393</v>
      </c>
      <c r="N137" s="7">
        <f t="shared" si="10"/>
        <v>-0.43712123408820713</v>
      </c>
      <c r="O137" s="7">
        <f t="shared" si="11"/>
        <v>-0.63519587090787832</v>
      </c>
    </row>
    <row r="138" spans="1:15" x14ac:dyDescent="0.45">
      <c r="A138" s="1" t="s">
        <v>374</v>
      </c>
      <c r="B138" s="5">
        <v>254.21056890487671</v>
      </c>
      <c r="C138" s="5">
        <v>390.27892303466797</v>
      </c>
      <c r="D138" s="5">
        <v>464.17401599884033</v>
      </c>
      <c r="G138">
        <v>34409</v>
      </c>
      <c r="H138">
        <v>51900</v>
      </c>
      <c r="I138">
        <v>63232</v>
      </c>
      <c r="J138" s="7">
        <f t="shared" si="8"/>
        <v>-0.50832630997704087</v>
      </c>
      <c r="K138" s="7">
        <f t="shared" si="9"/>
        <v>-0.83765875207067919</v>
      </c>
      <c r="L138">
        <v>44739</v>
      </c>
      <c r="M138">
        <v>81155</v>
      </c>
      <c r="N138" s="7">
        <f t="shared" si="10"/>
        <v>-0.30021215379697175</v>
      </c>
      <c r="O138" s="7">
        <f t="shared" si="11"/>
        <v>-1.358539916882211</v>
      </c>
    </row>
    <row r="139" spans="1:15" x14ac:dyDescent="0.45">
      <c r="A139" s="1" t="s">
        <v>299</v>
      </c>
      <c r="B139" s="5">
        <v>258.38125205039978</v>
      </c>
      <c r="C139" s="5">
        <v>182.5286819934845</v>
      </c>
      <c r="D139" s="5">
        <v>227.98987007141113</v>
      </c>
      <c r="G139">
        <v>34825</v>
      </c>
      <c r="H139">
        <v>25007</v>
      </c>
      <c r="I139">
        <v>31022</v>
      </c>
      <c r="J139" s="7">
        <f t="shared" si="8"/>
        <v>0.28192390524048816</v>
      </c>
      <c r="K139" s="7">
        <f t="shared" si="9"/>
        <v>0.10920315865039483</v>
      </c>
      <c r="L139">
        <v>20631</v>
      </c>
      <c r="M139">
        <v>39268</v>
      </c>
      <c r="N139" s="7">
        <f t="shared" si="10"/>
        <v>0.4075807609475951</v>
      </c>
      <c r="O139" s="7">
        <f t="shared" si="11"/>
        <v>-0.12758076094759513</v>
      </c>
    </row>
    <row r="140" spans="1:15" x14ac:dyDescent="0.45">
      <c r="A140" s="1" t="s">
        <v>126</v>
      </c>
      <c r="B140" s="5">
        <v>263.5659282207489</v>
      </c>
      <c r="C140" s="5">
        <v>276.51470589637756</v>
      </c>
      <c r="D140" s="5">
        <v>225.91685104370117</v>
      </c>
      <c r="G140">
        <v>35808</v>
      </c>
      <c r="H140">
        <v>36911</v>
      </c>
      <c r="I140">
        <v>31112</v>
      </c>
      <c r="J140" s="7">
        <f t="shared" si="8"/>
        <v>-3.0803172475424485E-2</v>
      </c>
      <c r="K140" s="7">
        <f t="shared" si="9"/>
        <v>0.13114387846291331</v>
      </c>
      <c r="L140">
        <v>28921</v>
      </c>
      <c r="M140">
        <v>21348</v>
      </c>
      <c r="N140" s="7">
        <f t="shared" si="10"/>
        <v>0.19233132260947275</v>
      </c>
      <c r="O140" s="7">
        <f t="shared" si="11"/>
        <v>0.40382037533512066</v>
      </c>
    </row>
    <row r="141" spans="1:15" x14ac:dyDescent="0.45">
      <c r="A141" s="1" t="s">
        <v>184</v>
      </c>
      <c r="B141" s="5">
        <v>265.92775702476501</v>
      </c>
      <c r="C141" s="5">
        <v>208.38009810447693</v>
      </c>
      <c r="D141" s="5">
        <v>255.38504004478455</v>
      </c>
      <c r="G141">
        <v>57681</v>
      </c>
      <c r="H141">
        <v>44782</v>
      </c>
      <c r="I141">
        <v>50238</v>
      </c>
      <c r="J141" s="7">
        <f t="shared" si="8"/>
        <v>0.22362649746016885</v>
      </c>
      <c r="K141" s="7">
        <f t="shared" si="9"/>
        <v>0.12903729130909658</v>
      </c>
      <c r="L141">
        <v>105125</v>
      </c>
      <c r="M141">
        <v>117406</v>
      </c>
      <c r="N141" s="7">
        <f t="shared" si="10"/>
        <v>-0.82252388134741072</v>
      </c>
      <c r="O141" s="7">
        <f t="shared" si="11"/>
        <v>-1.0354362788439868</v>
      </c>
    </row>
    <row r="142" spans="1:15" x14ac:dyDescent="0.45">
      <c r="A142" s="1" t="s">
        <v>181</v>
      </c>
      <c r="B142" s="5">
        <v>266.51686000823975</v>
      </c>
      <c r="C142" s="5">
        <v>600.00233793258667</v>
      </c>
      <c r="D142" s="5">
        <v>284.23572182655334</v>
      </c>
      <c r="G142">
        <v>54983</v>
      </c>
      <c r="H142">
        <v>118287</v>
      </c>
      <c r="I142">
        <v>54522</v>
      </c>
      <c r="J142" s="7">
        <f t="shared" si="8"/>
        <v>-1.1513376861939144</v>
      </c>
      <c r="K142" s="7">
        <f t="shared" si="9"/>
        <v>8.3844097266427813E-3</v>
      </c>
      <c r="L142">
        <v>111412</v>
      </c>
      <c r="M142">
        <v>50599</v>
      </c>
      <c r="N142" s="7">
        <f t="shared" si="10"/>
        <v>-1.026299037884437</v>
      </c>
      <c r="O142" s="7">
        <f t="shared" si="11"/>
        <v>7.973373588199989E-2</v>
      </c>
    </row>
    <row r="143" spans="1:15" x14ac:dyDescent="0.45">
      <c r="A143" s="1" t="s">
        <v>283</v>
      </c>
      <c r="B143" s="5">
        <v>276.70916390419006</v>
      </c>
      <c r="C143" s="5">
        <v>249.8003568649292</v>
      </c>
      <c r="D143" s="5">
        <v>516.19006705284119</v>
      </c>
      <c r="G143">
        <v>44836</v>
      </c>
      <c r="H143">
        <v>39582</v>
      </c>
      <c r="I143">
        <v>85534</v>
      </c>
      <c r="J143" s="7">
        <f t="shared" si="8"/>
        <v>0.11718262110803819</v>
      </c>
      <c r="K143" s="7">
        <f t="shared" si="9"/>
        <v>-0.90770809171201716</v>
      </c>
      <c r="L143">
        <v>60377</v>
      </c>
      <c r="M143">
        <v>46715</v>
      </c>
      <c r="N143" s="7">
        <f t="shared" si="10"/>
        <v>-0.34661878847354805</v>
      </c>
      <c r="O143" s="7">
        <f t="shared" si="11"/>
        <v>-4.1908287982870905E-2</v>
      </c>
    </row>
    <row r="144" spans="1:15" x14ac:dyDescent="0.45">
      <c r="A144" s="1" t="s">
        <v>261</v>
      </c>
      <c r="B144" s="5">
        <v>291.89016318321228</v>
      </c>
      <c r="C144" s="5">
        <v>184.25884199142456</v>
      </c>
      <c r="D144" s="5">
        <v>181.90228199958801</v>
      </c>
      <c r="G144">
        <v>39823</v>
      </c>
      <c r="H144">
        <v>24005</v>
      </c>
      <c r="I144">
        <v>24664</v>
      </c>
      <c r="J144" s="7">
        <f t="shared" si="8"/>
        <v>0.39720764382392088</v>
      </c>
      <c r="K144" s="7">
        <f t="shared" si="9"/>
        <v>0.38065941792431507</v>
      </c>
      <c r="L144">
        <v>21939</v>
      </c>
      <c r="M144">
        <v>16353</v>
      </c>
      <c r="N144" s="7">
        <f t="shared" si="10"/>
        <v>0.44908721090826909</v>
      </c>
      <c r="O144" s="7">
        <f t="shared" si="11"/>
        <v>0.58935790874620197</v>
      </c>
    </row>
    <row r="145" spans="1:15" x14ac:dyDescent="0.45">
      <c r="A145" s="1" t="s">
        <v>172</v>
      </c>
      <c r="B145" s="5">
        <v>308.73994183540344</v>
      </c>
      <c r="C145" s="5">
        <v>270.21714496612549</v>
      </c>
      <c r="D145" s="5">
        <v>256.23785996437073</v>
      </c>
      <c r="G145">
        <v>41370</v>
      </c>
      <c r="H145">
        <v>35765</v>
      </c>
      <c r="I145">
        <v>32859</v>
      </c>
      <c r="J145" s="7">
        <f t="shared" si="8"/>
        <v>0.13548465071307711</v>
      </c>
      <c r="K145" s="7">
        <f t="shared" si="9"/>
        <v>0.20572878897751995</v>
      </c>
      <c r="L145">
        <v>31215</v>
      </c>
      <c r="M145">
        <v>49572</v>
      </c>
      <c r="N145" s="7">
        <f t="shared" si="10"/>
        <v>0.24546773023930385</v>
      </c>
      <c r="O145" s="7">
        <f t="shared" si="11"/>
        <v>-0.19825960841189266</v>
      </c>
    </row>
    <row r="146" spans="1:15" x14ac:dyDescent="0.45">
      <c r="A146" s="1" t="s">
        <v>259</v>
      </c>
      <c r="B146" s="5">
        <v>316.6482310295105</v>
      </c>
      <c r="C146" s="5">
        <v>191.36319088935852</v>
      </c>
      <c r="D146" s="5">
        <v>184.57701110839844</v>
      </c>
      <c r="G146">
        <v>47792</v>
      </c>
      <c r="H146">
        <v>28505</v>
      </c>
      <c r="I146">
        <v>28363</v>
      </c>
      <c r="J146" s="7">
        <f t="shared" si="8"/>
        <v>0.40356126548376298</v>
      </c>
      <c r="K146" s="7">
        <f t="shared" si="9"/>
        <v>0.40653247405423504</v>
      </c>
      <c r="L146">
        <v>26891</v>
      </c>
      <c r="M146">
        <v>58362</v>
      </c>
      <c r="N146" s="7">
        <f t="shared" si="10"/>
        <v>0.43733260796786072</v>
      </c>
      <c r="O146" s="7">
        <f t="shared" si="11"/>
        <v>-0.2211667224640107</v>
      </c>
    </row>
    <row r="147" spans="1:15" x14ac:dyDescent="0.45">
      <c r="A147" s="1" t="s">
        <v>263</v>
      </c>
      <c r="B147" s="5">
        <v>323.20604586601257</v>
      </c>
      <c r="C147" s="5">
        <v>600.00275897979736</v>
      </c>
      <c r="D147" s="5">
        <v>600.00218915939331</v>
      </c>
      <c r="G147">
        <v>44163</v>
      </c>
      <c r="H147">
        <v>64161</v>
      </c>
      <c r="I147">
        <v>81359</v>
      </c>
      <c r="J147" s="7">
        <f t="shared" si="8"/>
        <v>-0.45282249847157124</v>
      </c>
      <c r="K147" s="7">
        <f t="shared" si="9"/>
        <v>-0.842243507008129</v>
      </c>
      <c r="L147">
        <v>59100</v>
      </c>
      <c r="M147">
        <v>20191</v>
      </c>
      <c r="N147" s="7">
        <f t="shared" si="10"/>
        <v>-0.33822430541403437</v>
      </c>
      <c r="O147" s="7">
        <f t="shared" si="11"/>
        <v>0.54280732740076532</v>
      </c>
    </row>
    <row r="148" spans="1:15" x14ac:dyDescent="0.45">
      <c r="A148" s="1" t="s">
        <v>270</v>
      </c>
      <c r="B148" s="5">
        <v>357.00530219078064</v>
      </c>
      <c r="C148" s="5">
        <v>393.69795298576355</v>
      </c>
      <c r="D148" s="5">
        <v>600.00001382827759</v>
      </c>
      <c r="G148">
        <v>47674</v>
      </c>
      <c r="H148">
        <v>52287</v>
      </c>
      <c r="I148">
        <v>80581</v>
      </c>
      <c r="J148" s="7">
        <f t="shared" si="8"/>
        <v>-9.6761337416621213E-2</v>
      </c>
      <c r="K148" s="7">
        <f t="shared" si="9"/>
        <v>-0.69025045097956961</v>
      </c>
      <c r="L148">
        <v>42489</v>
      </c>
      <c r="M148">
        <v>60095</v>
      </c>
      <c r="N148" s="7">
        <f t="shared" si="10"/>
        <v>0.10875949154675504</v>
      </c>
      <c r="O148" s="7">
        <f t="shared" si="11"/>
        <v>-0.26054033645173469</v>
      </c>
    </row>
    <row r="149" spans="1:15" x14ac:dyDescent="0.45">
      <c r="A149" s="1" t="s">
        <v>39</v>
      </c>
      <c r="B149" s="5">
        <v>357.94364094734192</v>
      </c>
      <c r="C149" s="5">
        <v>256.25429892539978</v>
      </c>
      <c r="D149" s="5">
        <v>373.68285083770752</v>
      </c>
      <c r="G149">
        <v>51297</v>
      </c>
      <c r="H149">
        <v>36818</v>
      </c>
      <c r="I149">
        <v>52428</v>
      </c>
      <c r="J149" s="7">
        <f t="shared" si="8"/>
        <v>0.28225822172836618</v>
      </c>
      <c r="K149" s="7">
        <f t="shared" si="9"/>
        <v>-2.2048072986724371E-2</v>
      </c>
      <c r="L149">
        <v>42151</v>
      </c>
      <c r="M149">
        <v>70359</v>
      </c>
      <c r="N149" s="7">
        <f t="shared" si="10"/>
        <v>0.1782950269996296</v>
      </c>
      <c r="O149" s="7">
        <f t="shared" si="11"/>
        <v>-0.37160067840224575</v>
      </c>
    </row>
    <row r="150" spans="1:15" x14ac:dyDescent="0.45">
      <c r="A150" s="1" t="s">
        <v>167</v>
      </c>
      <c r="B150" s="5">
        <v>359.13153600692749</v>
      </c>
      <c r="C150" s="5">
        <v>382.35694813728333</v>
      </c>
      <c r="D150" s="5">
        <v>364.95925903320313</v>
      </c>
      <c r="G150">
        <v>69993</v>
      </c>
      <c r="H150">
        <v>73748</v>
      </c>
      <c r="I150">
        <v>68875</v>
      </c>
      <c r="J150" s="7">
        <f t="shared" si="8"/>
        <v>-5.3648221965053651E-2</v>
      </c>
      <c r="K150" s="7">
        <f t="shared" si="9"/>
        <v>1.5973025874015973E-2</v>
      </c>
      <c r="L150">
        <v>49150</v>
      </c>
      <c r="M150">
        <v>26118</v>
      </c>
      <c r="N150" s="7">
        <f t="shared" si="10"/>
        <v>0.29778692154929781</v>
      </c>
      <c r="O150" s="7">
        <f t="shared" si="11"/>
        <v>0.62684839912562684</v>
      </c>
    </row>
    <row r="151" spans="1:15" x14ac:dyDescent="0.45">
      <c r="A151" s="1" t="s">
        <v>29</v>
      </c>
      <c r="B151" s="5">
        <v>361.03063011169434</v>
      </c>
      <c r="C151" s="5">
        <v>187.01710987091064</v>
      </c>
      <c r="D151" s="5">
        <v>470.12617802619934</v>
      </c>
      <c r="G151">
        <v>49449</v>
      </c>
      <c r="H151">
        <v>25809</v>
      </c>
      <c r="I151">
        <v>64083</v>
      </c>
      <c r="J151" s="7">
        <f t="shared" si="8"/>
        <v>0.47806831280713463</v>
      </c>
      <c r="K151" s="7">
        <f t="shared" si="9"/>
        <v>-0.29594127282654858</v>
      </c>
      <c r="L151">
        <v>52753</v>
      </c>
      <c r="M151">
        <v>40766</v>
      </c>
      <c r="N151" s="7">
        <f t="shared" si="10"/>
        <v>-6.6816315800117293E-2</v>
      </c>
      <c r="O151" s="7">
        <f t="shared" si="11"/>
        <v>0.17559505753402496</v>
      </c>
    </row>
    <row r="152" spans="1:15" x14ac:dyDescent="0.45">
      <c r="A152" s="1" t="s">
        <v>354</v>
      </c>
      <c r="B152" s="5">
        <v>374.56237101554871</v>
      </c>
      <c r="C152" s="5">
        <v>538.77902603149414</v>
      </c>
      <c r="D152" s="5">
        <v>359.83243703842163</v>
      </c>
      <c r="G152">
        <v>54569</v>
      </c>
      <c r="H152">
        <v>77681</v>
      </c>
      <c r="I152">
        <v>52811</v>
      </c>
      <c r="J152" s="7">
        <f t="shared" si="8"/>
        <v>-0.42353717312026973</v>
      </c>
      <c r="K152" s="7">
        <f t="shared" si="9"/>
        <v>3.2216093386354887E-2</v>
      </c>
      <c r="L152">
        <v>29249</v>
      </c>
      <c r="M152">
        <v>27240</v>
      </c>
      <c r="N152" s="7">
        <f t="shared" si="10"/>
        <v>0.46399970679323427</v>
      </c>
      <c r="O152" s="7">
        <f t="shared" si="11"/>
        <v>0.50081548131723141</v>
      </c>
    </row>
    <row r="153" spans="1:15" x14ac:dyDescent="0.45">
      <c r="A153" s="1" t="s">
        <v>64</v>
      </c>
      <c r="B153" s="5">
        <v>391.68515110015869</v>
      </c>
      <c r="C153" s="5">
        <v>493.86841797828674</v>
      </c>
      <c r="D153" s="5">
        <v>600.00722408294678</v>
      </c>
      <c r="G153">
        <v>56053</v>
      </c>
      <c r="H153">
        <v>71187</v>
      </c>
      <c r="I153">
        <v>85332</v>
      </c>
      <c r="J153" s="7">
        <f t="shared" si="8"/>
        <v>-0.26999446951991862</v>
      </c>
      <c r="K153" s="7">
        <f t="shared" si="9"/>
        <v>-0.52234492355449302</v>
      </c>
      <c r="L153">
        <v>30035</v>
      </c>
      <c r="M153">
        <v>7000</v>
      </c>
      <c r="N153" s="7">
        <f t="shared" si="10"/>
        <v>0.46416784115033988</v>
      </c>
      <c r="O153" s="7">
        <f t="shared" si="11"/>
        <v>0.87511819171141603</v>
      </c>
    </row>
    <row r="154" spans="1:15" x14ac:dyDescent="0.45">
      <c r="A154" s="1" t="s">
        <v>7</v>
      </c>
      <c r="B154" s="5">
        <v>399.50793099403381</v>
      </c>
      <c r="C154" s="5">
        <v>600.00255417823792</v>
      </c>
      <c r="D154" s="5">
        <v>491.55239605903625</v>
      </c>
      <c r="G154">
        <v>53661</v>
      </c>
      <c r="H154">
        <v>62476</v>
      </c>
      <c r="I154">
        <v>65276</v>
      </c>
      <c r="J154" s="7">
        <f t="shared" si="8"/>
        <v>-0.16427200387618568</v>
      </c>
      <c r="K154" s="7">
        <f t="shared" si="9"/>
        <v>-0.21645142654814484</v>
      </c>
      <c r="L154">
        <v>78509</v>
      </c>
      <c r="M154">
        <v>52397</v>
      </c>
      <c r="N154" s="7">
        <f t="shared" si="10"/>
        <v>-0.4630551051974432</v>
      </c>
      <c r="O154" s="7">
        <f t="shared" si="11"/>
        <v>2.3555282234770131E-2</v>
      </c>
    </row>
    <row r="155" spans="1:15" x14ac:dyDescent="0.45">
      <c r="A155" s="1" t="s">
        <v>51</v>
      </c>
      <c r="B155" s="5">
        <v>405.82186603546143</v>
      </c>
      <c r="C155" s="5">
        <v>254.7995719909668</v>
      </c>
      <c r="D155" s="5">
        <v>322.58188104629517</v>
      </c>
      <c r="G155">
        <v>57298</v>
      </c>
      <c r="H155">
        <v>33023</v>
      </c>
      <c r="I155">
        <v>46245</v>
      </c>
      <c r="J155" s="7">
        <f t="shared" si="8"/>
        <v>0.42366225697232013</v>
      </c>
      <c r="K155" s="7">
        <f t="shared" si="9"/>
        <v>0.19290376627456457</v>
      </c>
      <c r="L155">
        <v>69378</v>
      </c>
      <c r="M155">
        <v>44313</v>
      </c>
      <c r="N155" s="7">
        <f t="shared" si="10"/>
        <v>-0.21082760305769835</v>
      </c>
      <c r="O155" s="7">
        <f t="shared" si="11"/>
        <v>0.22662222067087856</v>
      </c>
    </row>
    <row r="156" spans="1:15" x14ac:dyDescent="0.45">
      <c r="A156" s="1" t="s">
        <v>328</v>
      </c>
      <c r="B156" s="5">
        <v>440.59616708755493</v>
      </c>
      <c r="C156" s="5">
        <v>513.96723699569702</v>
      </c>
      <c r="D156" s="5">
        <v>492.59848690032959</v>
      </c>
      <c r="G156">
        <v>59478</v>
      </c>
      <c r="H156">
        <v>68438</v>
      </c>
      <c r="I156">
        <v>67563</v>
      </c>
      <c r="J156" s="7">
        <f t="shared" si="8"/>
        <v>-0.15064393557281683</v>
      </c>
      <c r="K156" s="7">
        <f t="shared" si="9"/>
        <v>-0.13593261373953394</v>
      </c>
      <c r="L156">
        <v>58535</v>
      </c>
      <c r="M156">
        <v>78330</v>
      </c>
      <c r="N156" s="7">
        <f t="shared" si="10"/>
        <v>1.5854601701469451E-2</v>
      </c>
      <c r="O156" s="7">
        <f t="shared" si="11"/>
        <v>-0.3169575305154847</v>
      </c>
    </row>
    <row r="157" spans="1:15" x14ac:dyDescent="0.45">
      <c r="A157" s="1" t="s">
        <v>11</v>
      </c>
      <c r="B157" s="5">
        <v>450.00888395309448</v>
      </c>
      <c r="C157" s="5">
        <v>315.55682015419006</v>
      </c>
      <c r="D157" s="5">
        <v>155.01005601882935</v>
      </c>
      <c r="G157">
        <v>59582</v>
      </c>
      <c r="H157">
        <v>41856</v>
      </c>
      <c r="I157">
        <v>1512</v>
      </c>
      <c r="J157" s="7">
        <f t="shared" si="8"/>
        <v>0.29750595817528785</v>
      </c>
      <c r="K157" s="7">
        <f t="shared" si="9"/>
        <v>0.97462320835151561</v>
      </c>
      <c r="L157">
        <v>23445</v>
      </c>
      <c r="M157">
        <v>17817</v>
      </c>
      <c r="N157" s="7">
        <f t="shared" si="10"/>
        <v>0.60650867711725021</v>
      </c>
      <c r="O157" s="7">
        <f t="shared" si="11"/>
        <v>0.70096673491994221</v>
      </c>
    </row>
    <row r="158" spans="1:15" x14ac:dyDescent="0.45">
      <c r="A158" s="1" t="s">
        <v>208</v>
      </c>
      <c r="B158" s="5">
        <v>457.88333106040955</v>
      </c>
      <c r="C158" s="5">
        <v>278.1624448299408</v>
      </c>
      <c r="D158" s="5">
        <v>600.00436592102051</v>
      </c>
      <c r="G158">
        <v>63856</v>
      </c>
      <c r="H158">
        <v>38043</v>
      </c>
      <c r="I158">
        <v>83776</v>
      </c>
      <c r="J158" s="7">
        <f t="shared" si="8"/>
        <v>0.4042376597344024</v>
      </c>
      <c r="K158" s="7">
        <f t="shared" si="9"/>
        <v>-0.31195189175645199</v>
      </c>
      <c r="L158">
        <v>27948</v>
      </c>
      <c r="M158">
        <v>79023</v>
      </c>
      <c r="N158" s="7">
        <f t="shared" si="10"/>
        <v>0.56232773740917064</v>
      </c>
      <c r="O158" s="7">
        <f t="shared" si="11"/>
        <v>-0.23751879228263592</v>
      </c>
    </row>
    <row r="159" spans="1:15" x14ac:dyDescent="0.45">
      <c r="A159" s="1" t="s">
        <v>367</v>
      </c>
      <c r="B159" s="5">
        <v>458.18262481689453</v>
      </c>
      <c r="C159" s="5">
        <v>552.15382981300354</v>
      </c>
      <c r="D159" s="5">
        <v>387.23610186576843</v>
      </c>
      <c r="G159">
        <v>71459</v>
      </c>
      <c r="H159">
        <v>85083</v>
      </c>
      <c r="I159">
        <v>61095</v>
      </c>
      <c r="J159" s="7">
        <f t="shared" si="8"/>
        <v>-0.19065478106326705</v>
      </c>
      <c r="K159" s="7">
        <f t="shared" si="9"/>
        <v>0.14503421542422928</v>
      </c>
      <c r="L159">
        <v>63513</v>
      </c>
      <c r="M159">
        <v>64667</v>
      </c>
      <c r="N159" s="7">
        <f t="shared" si="10"/>
        <v>0.11119663023551966</v>
      </c>
      <c r="O159" s="7">
        <f t="shared" si="11"/>
        <v>9.5047509760841878E-2</v>
      </c>
    </row>
    <row r="160" spans="1:15" x14ac:dyDescent="0.45">
      <c r="A160" s="1" t="s">
        <v>57</v>
      </c>
      <c r="B160" s="5">
        <v>469.18234705924988</v>
      </c>
      <c r="C160" s="5">
        <v>80.500849008560181</v>
      </c>
      <c r="D160" s="5">
        <v>94.549355983734131</v>
      </c>
      <c r="G160">
        <v>63707</v>
      </c>
      <c r="H160">
        <v>10879</v>
      </c>
      <c r="I160">
        <v>12526</v>
      </c>
      <c r="J160" s="7">
        <f t="shared" si="8"/>
        <v>0.82923383615615243</v>
      </c>
      <c r="K160" s="7">
        <f t="shared" si="9"/>
        <v>0.80338110411728691</v>
      </c>
      <c r="L160">
        <v>19398</v>
      </c>
      <c r="M160">
        <v>7725</v>
      </c>
      <c r="N160" s="7">
        <f t="shared" si="10"/>
        <v>0.69551226709780711</v>
      </c>
      <c r="O160" s="7">
        <f t="shared" si="11"/>
        <v>0.87874173952626866</v>
      </c>
    </row>
    <row r="161" spans="1:15" x14ac:dyDescent="0.45">
      <c r="A161" s="1" t="s">
        <v>153</v>
      </c>
      <c r="B161" s="5">
        <v>483.4299328327179</v>
      </c>
      <c r="C161" s="5">
        <v>600.00379419326782</v>
      </c>
      <c r="D161" s="5">
        <v>600.00104284286499</v>
      </c>
      <c r="G161">
        <v>78173</v>
      </c>
      <c r="H161">
        <v>87667</v>
      </c>
      <c r="I161">
        <v>66589</v>
      </c>
      <c r="J161" s="7">
        <f t="shared" si="8"/>
        <v>-0.12144858199122459</v>
      </c>
      <c r="K161" s="7">
        <f t="shared" si="9"/>
        <v>0.14818415565476573</v>
      </c>
      <c r="L161">
        <v>97109</v>
      </c>
      <c r="M161">
        <v>97535</v>
      </c>
      <c r="N161" s="7">
        <f t="shared" si="10"/>
        <v>-0.24223197267598787</v>
      </c>
      <c r="O161" s="7">
        <f t="shared" si="11"/>
        <v>-0.24768142453276706</v>
      </c>
    </row>
    <row r="162" spans="1:15" x14ac:dyDescent="0.45">
      <c r="A162" s="1" t="s">
        <v>334</v>
      </c>
      <c r="B162" s="5">
        <v>498.71152901649475</v>
      </c>
      <c r="C162" s="5">
        <v>494.35216498374939</v>
      </c>
      <c r="D162" s="5">
        <v>507.57879304885864</v>
      </c>
      <c r="G162">
        <v>66851</v>
      </c>
      <c r="H162">
        <v>66851</v>
      </c>
      <c r="I162">
        <v>66851</v>
      </c>
      <c r="J162" s="7">
        <f t="shared" si="8"/>
        <v>0</v>
      </c>
      <c r="K162" s="7">
        <f t="shared" si="9"/>
        <v>0</v>
      </c>
      <c r="L162">
        <v>51307</v>
      </c>
      <c r="M162">
        <v>48350</v>
      </c>
      <c r="N162" s="7">
        <f t="shared" si="10"/>
        <v>0.23251709024547126</v>
      </c>
      <c r="O162" s="7">
        <f t="shared" si="11"/>
        <v>0.27674978683938911</v>
      </c>
    </row>
    <row r="163" spans="1:15" x14ac:dyDescent="0.45">
      <c r="A163" s="1" t="s">
        <v>158</v>
      </c>
      <c r="B163" s="5">
        <v>501.23794484138489</v>
      </c>
      <c r="C163" s="5">
        <v>455.8726110458374</v>
      </c>
      <c r="D163" s="5">
        <v>330.85692405700684</v>
      </c>
      <c r="G163">
        <v>83593</v>
      </c>
      <c r="H163">
        <v>75387</v>
      </c>
      <c r="I163">
        <v>54472</v>
      </c>
      <c r="J163" s="7">
        <f t="shared" si="8"/>
        <v>9.8166114387568337E-2</v>
      </c>
      <c r="K163" s="7">
        <f t="shared" si="9"/>
        <v>0.34836649001710668</v>
      </c>
      <c r="L163">
        <v>76264</v>
      </c>
      <c r="M163">
        <v>114624</v>
      </c>
      <c r="N163" s="7">
        <f t="shared" si="10"/>
        <v>8.7674805306664438E-2</v>
      </c>
      <c r="O163" s="7">
        <f t="shared" si="11"/>
        <v>-0.37121529314655533</v>
      </c>
    </row>
    <row r="164" spans="1:15" x14ac:dyDescent="0.45">
      <c r="A164" s="1" t="s">
        <v>296</v>
      </c>
      <c r="B164" s="5">
        <v>519.03266096115112</v>
      </c>
      <c r="C164" s="5">
        <v>98.210875988006592</v>
      </c>
      <c r="D164" s="5">
        <v>71.092678070068359</v>
      </c>
      <c r="G164">
        <v>71169</v>
      </c>
      <c r="H164">
        <v>13279</v>
      </c>
      <c r="I164">
        <v>9823</v>
      </c>
      <c r="J164" s="7">
        <f t="shared" si="8"/>
        <v>0.81341595357529262</v>
      </c>
      <c r="K164" s="7">
        <f t="shared" si="9"/>
        <v>0.86197642231870619</v>
      </c>
      <c r="L164">
        <v>92170</v>
      </c>
      <c r="M164">
        <v>84188</v>
      </c>
      <c r="N164" s="7">
        <f t="shared" si="10"/>
        <v>-0.29508634377327209</v>
      </c>
      <c r="O164" s="7">
        <f t="shared" si="11"/>
        <v>-0.18293077041970521</v>
      </c>
    </row>
    <row r="165" spans="1:15" x14ac:dyDescent="0.45">
      <c r="A165" s="1" t="s">
        <v>179</v>
      </c>
      <c r="B165" s="5">
        <v>522.55506992340088</v>
      </c>
      <c r="C165" s="5">
        <v>600.00379204750061</v>
      </c>
      <c r="D165" s="5">
        <v>600.00322914123535</v>
      </c>
      <c r="G165">
        <v>106380</v>
      </c>
      <c r="H165">
        <v>123755</v>
      </c>
      <c r="I165">
        <v>142736</v>
      </c>
      <c r="J165" s="7">
        <f t="shared" si="8"/>
        <v>-0.16332957322805039</v>
      </c>
      <c r="K165" s="7">
        <f t="shared" si="9"/>
        <v>-0.34175596916713669</v>
      </c>
      <c r="L165">
        <v>157108</v>
      </c>
      <c r="M165">
        <v>189947</v>
      </c>
      <c r="N165" s="7">
        <f t="shared" si="10"/>
        <v>-0.47685655198345556</v>
      </c>
      <c r="O165" s="7">
        <f t="shared" si="11"/>
        <v>-0.78555179545027265</v>
      </c>
    </row>
    <row r="166" spans="1:15" x14ac:dyDescent="0.45">
      <c r="A166" s="1" t="s">
        <v>152</v>
      </c>
      <c r="B166" s="5">
        <v>527.30860710144043</v>
      </c>
      <c r="C166" s="5">
        <v>254.90154385566711</v>
      </c>
      <c r="D166" s="5">
        <v>171.14308595657349</v>
      </c>
      <c r="G166">
        <v>80254</v>
      </c>
      <c r="H166">
        <v>38800</v>
      </c>
      <c r="I166">
        <v>23944</v>
      </c>
      <c r="J166" s="7">
        <f t="shared" si="8"/>
        <v>0.51653500137064823</v>
      </c>
      <c r="K166" s="7">
        <f t="shared" si="9"/>
        <v>0.7016472699180103</v>
      </c>
      <c r="L166">
        <v>58227</v>
      </c>
      <c r="M166">
        <v>69206</v>
      </c>
      <c r="N166" s="7">
        <f t="shared" si="10"/>
        <v>0.27446607022702918</v>
      </c>
      <c r="O166" s="7">
        <f t="shared" si="11"/>
        <v>0.13766292022827523</v>
      </c>
    </row>
    <row r="167" spans="1:15" x14ac:dyDescent="0.45">
      <c r="A167" s="1" t="s">
        <v>188</v>
      </c>
      <c r="B167" s="5">
        <v>530.26072812080383</v>
      </c>
      <c r="C167" s="5">
        <v>600.00035405158997</v>
      </c>
      <c r="D167" s="5">
        <v>600.00282597541809</v>
      </c>
      <c r="G167">
        <v>105914</v>
      </c>
      <c r="H167">
        <v>115309</v>
      </c>
      <c r="I167">
        <v>117704</v>
      </c>
      <c r="J167" s="7">
        <f t="shared" si="8"/>
        <v>-8.87040429027324E-2</v>
      </c>
      <c r="K167" s="7">
        <f t="shared" si="9"/>
        <v>-0.11131672866665408</v>
      </c>
      <c r="L167">
        <v>117370</v>
      </c>
      <c r="M167">
        <v>116614</v>
      </c>
      <c r="N167" s="7">
        <f t="shared" si="10"/>
        <v>-0.10816322676888797</v>
      </c>
      <c r="O167" s="7">
        <f t="shared" si="11"/>
        <v>-0.1010253601978964</v>
      </c>
    </row>
    <row r="168" spans="1:15" x14ac:dyDescent="0.45">
      <c r="A168" s="1" t="s">
        <v>338</v>
      </c>
      <c r="B168" s="5">
        <v>554.3916220664978</v>
      </c>
      <c r="C168" s="5">
        <v>355.12613916397095</v>
      </c>
      <c r="D168" s="5">
        <v>403.24396419525146</v>
      </c>
      <c r="G168">
        <v>74778</v>
      </c>
      <c r="H168">
        <v>48157</v>
      </c>
      <c r="I168">
        <v>54494</v>
      </c>
      <c r="J168" s="7">
        <f t="shared" si="8"/>
        <v>0.35600042793334941</v>
      </c>
      <c r="K168" s="7">
        <f t="shared" si="9"/>
        <v>0.27125625183877611</v>
      </c>
      <c r="L168">
        <v>80398</v>
      </c>
      <c r="M168">
        <v>80542</v>
      </c>
      <c r="N168" s="7">
        <f t="shared" si="10"/>
        <v>-7.5155794485008962E-2</v>
      </c>
      <c r="O168" s="7">
        <f t="shared" si="11"/>
        <v>-7.7081494557222713E-2</v>
      </c>
    </row>
    <row r="169" spans="1:15" x14ac:dyDescent="0.45">
      <c r="A169" s="1" t="s">
        <v>294</v>
      </c>
      <c r="B169" s="5">
        <v>554.48125505447388</v>
      </c>
      <c r="C169" s="5">
        <v>600.13513398170471</v>
      </c>
      <c r="D169" s="5">
        <v>600.00407290458679</v>
      </c>
      <c r="G169">
        <v>106239</v>
      </c>
      <c r="H169">
        <v>112090</v>
      </c>
      <c r="I169">
        <v>112710</v>
      </c>
      <c r="J169" s="7">
        <f t="shared" si="8"/>
        <v>-5.5073937066425702E-2</v>
      </c>
      <c r="K169" s="7">
        <f t="shared" si="9"/>
        <v>-6.0909835371191372E-2</v>
      </c>
      <c r="L169">
        <v>112953</v>
      </c>
      <c r="M169">
        <v>113758</v>
      </c>
      <c r="N169" s="7">
        <f t="shared" si="10"/>
        <v>-6.3197130997091469E-2</v>
      </c>
      <c r="O169" s="7">
        <f t="shared" si="11"/>
        <v>-7.0774386054085606E-2</v>
      </c>
    </row>
    <row r="170" spans="1:15" x14ac:dyDescent="0.45">
      <c r="A170" s="1" t="s">
        <v>84</v>
      </c>
      <c r="B170" s="5">
        <v>574.04647612571716</v>
      </c>
      <c r="C170" s="5">
        <v>600.00258088111877</v>
      </c>
      <c r="D170" s="5">
        <v>386.69612193107605</v>
      </c>
      <c r="G170">
        <v>117614</v>
      </c>
      <c r="H170">
        <v>124802</v>
      </c>
      <c r="I170">
        <v>80065</v>
      </c>
      <c r="J170" s="7">
        <f t="shared" si="8"/>
        <v>-6.1115173363715206E-2</v>
      </c>
      <c r="K170" s="7">
        <f t="shared" si="9"/>
        <v>0.31925621099528967</v>
      </c>
      <c r="L170">
        <v>118395</v>
      </c>
      <c r="M170">
        <v>75674</v>
      </c>
      <c r="N170" s="7">
        <f t="shared" si="10"/>
        <v>-6.6403659428299353E-3</v>
      </c>
      <c r="O170" s="7">
        <f t="shared" si="11"/>
        <v>0.35659020184671891</v>
      </c>
    </row>
    <row r="171" spans="1:15" x14ac:dyDescent="0.45">
      <c r="A171" s="1" t="s">
        <v>295</v>
      </c>
      <c r="B171" s="5">
        <v>574.35311508178711</v>
      </c>
      <c r="C171" s="5">
        <v>600.00072193145752</v>
      </c>
      <c r="D171" s="5">
        <v>600.00222110748291</v>
      </c>
      <c r="G171">
        <v>103733</v>
      </c>
      <c r="H171">
        <v>110299</v>
      </c>
      <c r="I171">
        <v>106194</v>
      </c>
      <c r="J171" s="7">
        <f t="shared" si="8"/>
        <v>-6.3297118564005675E-2</v>
      </c>
      <c r="K171" s="7">
        <f t="shared" si="9"/>
        <v>-2.3724369294245803E-2</v>
      </c>
      <c r="L171">
        <v>9992</v>
      </c>
      <c r="M171">
        <v>108737</v>
      </c>
      <c r="N171" s="7">
        <f t="shared" si="10"/>
        <v>0.90367578301986828</v>
      </c>
      <c r="O171" s="7">
        <f t="shared" si="11"/>
        <v>-4.8239229560506303E-2</v>
      </c>
    </row>
    <row r="172" spans="1:15" x14ac:dyDescent="0.45">
      <c r="A172" s="1" t="s">
        <v>331</v>
      </c>
      <c r="B172" s="5">
        <v>599.64166593551636</v>
      </c>
      <c r="C172" s="5">
        <v>375.53869295120239</v>
      </c>
      <c r="D172" s="5">
        <v>364.67145800590515</v>
      </c>
      <c r="G172">
        <v>80924</v>
      </c>
      <c r="H172">
        <v>50057</v>
      </c>
      <c r="I172">
        <v>47445</v>
      </c>
      <c r="J172" s="7">
        <f t="shared" si="8"/>
        <v>0.38143196085215758</v>
      </c>
      <c r="K172" s="7">
        <f t="shared" si="9"/>
        <v>0.41370915921111168</v>
      </c>
      <c r="L172">
        <v>49078</v>
      </c>
      <c r="M172">
        <v>79567</v>
      </c>
      <c r="N172" s="7">
        <f t="shared" si="10"/>
        <v>0.39352973160001975</v>
      </c>
      <c r="O172" s="7">
        <f t="shared" si="11"/>
        <v>1.6768820127527062E-2</v>
      </c>
    </row>
    <row r="176" spans="1:15" x14ac:dyDescent="0.45">
      <c r="A176" s="1" t="s">
        <v>250</v>
      </c>
      <c r="B176" s="5">
        <v>12.631576061248779</v>
      </c>
      <c r="C176" s="5">
        <v>8.2813718318939209</v>
      </c>
      <c r="D176" s="5">
        <v>7.9542050361633301</v>
      </c>
      <c r="J176" s="7" t="str">
        <f>IF(H176="","",($G176-H176)/$G176)</f>
        <v/>
      </c>
      <c r="K176" s="7" t="str">
        <f>IF(I176="","",($G176-I176)/$G176)</f>
        <v/>
      </c>
      <c r="N176" s="7" t="str">
        <f>IF(L176="","",($G176-L176)/$G176)</f>
        <v/>
      </c>
      <c r="O176" s="7" t="str">
        <f>IF(M176="","",($G176-M176)/$G176)</f>
        <v/>
      </c>
    </row>
    <row r="177" spans="1:15" x14ac:dyDescent="0.45">
      <c r="A177" s="1" t="s">
        <v>252</v>
      </c>
      <c r="B177" s="5">
        <v>46.326600790023804</v>
      </c>
      <c r="C177" s="5">
        <v>31.973140954971313</v>
      </c>
      <c r="D177" s="5" t="s">
        <v>406</v>
      </c>
      <c r="J177" s="7" t="str">
        <f>IF(H177="","",($G177-H177)/$G177)</f>
        <v/>
      </c>
      <c r="K177" s="7" t="str">
        <f>IF(I177="","",($G177-I177)/$G177)</f>
        <v/>
      </c>
      <c r="N177" s="7" t="str">
        <f>IF(L177="","",($G177-L177)/$G177)</f>
        <v/>
      </c>
      <c r="O177" s="7" t="str">
        <f>IF(M177="","",($G177-M177)/$G177)</f>
        <v/>
      </c>
    </row>
  </sheetData>
  <autoFilter ref="A2:D2" xr:uid="{43C84E21-87E0-4E2F-B21F-08E0B7B8CB24}">
    <sortState xmlns:xlrd2="http://schemas.microsoft.com/office/spreadsheetml/2017/richdata2" ref="A3:D174">
      <sortCondition ref="B2"/>
    </sortState>
  </autoFilter>
  <mergeCells count="2">
    <mergeCell ref="Q1:S1"/>
    <mergeCell ref="Q5:U5"/>
  </mergeCells>
  <conditionalFormatting sqref="J3:J172 J176:J177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J3:K172 J176:K177 N3:O172 N176:O177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K3:K172 K176:K177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3:O172 N176:O177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E57-05F1-49DA-9C05-3F60988602C4}">
  <dimension ref="A1:B241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852</v>
      </c>
    </row>
    <row r="3" spans="1:2" x14ac:dyDescent="0.45">
      <c r="A3" t="s">
        <v>5</v>
      </c>
      <c r="B3">
        <v>2711</v>
      </c>
    </row>
    <row r="4" spans="1:2" x14ac:dyDescent="0.45">
      <c r="A4" t="s">
        <v>6</v>
      </c>
      <c r="B4">
        <v>1381</v>
      </c>
    </row>
    <row r="5" spans="1:2" x14ac:dyDescent="0.45">
      <c r="A5" t="s">
        <v>7</v>
      </c>
      <c r="B5">
        <v>43485</v>
      </c>
    </row>
    <row r="6" spans="1:2" x14ac:dyDescent="0.45">
      <c r="A6" t="s">
        <v>8</v>
      </c>
      <c r="B6">
        <v>3956</v>
      </c>
    </row>
    <row r="7" spans="1:2" x14ac:dyDescent="0.45">
      <c r="A7" t="s">
        <v>9</v>
      </c>
      <c r="B7">
        <v>1067</v>
      </c>
    </row>
    <row r="8" spans="1:2" x14ac:dyDescent="0.45">
      <c r="A8" t="s">
        <v>11</v>
      </c>
      <c r="B8">
        <v>2</v>
      </c>
    </row>
    <row r="9" spans="1:2" x14ac:dyDescent="0.45">
      <c r="A9" t="s">
        <v>15</v>
      </c>
      <c r="B9">
        <v>14248</v>
      </c>
    </row>
    <row r="10" spans="1:2" x14ac:dyDescent="0.45">
      <c r="A10" t="s">
        <v>17</v>
      </c>
      <c r="B10">
        <v>19606</v>
      </c>
    </row>
    <row r="11" spans="1:2" x14ac:dyDescent="0.45">
      <c r="A11" t="s">
        <v>18</v>
      </c>
      <c r="B11">
        <v>16476</v>
      </c>
    </row>
    <row r="12" spans="1:2" x14ac:dyDescent="0.45">
      <c r="A12" t="s">
        <v>19</v>
      </c>
      <c r="B12">
        <v>16958</v>
      </c>
    </row>
    <row r="13" spans="1:2" x14ac:dyDescent="0.45">
      <c r="A13" t="s">
        <v>20</v>
      </c>
      <c r="B13">
        <v>10974</v>
      </c>
    </row>
    <row r="14" spans="1:2" x14ac:dyDescent="0.45">
      <c r="A14" t="s">
        <v>21</v>
      </c>
      <c r="B14">
        <v>12867</v>
      </c>
    </row>
    <row r="15" spans="1:2" x14ac:dyDescent="0.45">
      <c r="A15" t="s">
        <v>22</v>
      </c>
      <c r="B15">
        <v>7255</v>
      </c>
    </row>
    <row r="16" spans="1:2" x14ac:dyDescent="0.45">
      <c r="A16" t="s">
        <v>24</v>
      </c>
      <c r="B16">
        <v>39</v>
      </c>
    </row>
    <row r="17" spans="1:2" x14ac:dyDescent="0.45">
      <c r="A17" t="s">
        <v>25</v>
      </c>
      <c r="B17">
        <v>172</v>
      </c>
    </row>
    <row r="18" spans="1:2" x14ac:dyDescent="0.45">
      <c r="A18" t="s">
        <v>26</v>
      </c>
      <c r="B18">
        <v>153</v>
      </c>
    </row>
    <row r="19" spans="1:2" x14ac:dyDescent="0.45">
      <c r="A19" t="s">
        <v>28</v>
      </c>
      <c r="B19">
        <v>365</v>
      </c>
    </row>
    <row r="20" spans="1:2" x14ac:dyDescent="0.45">
      <c r="A20" t="s">
        <v>29</v>
      </c>
      <c r="B20">
        <v>50729</v>
      </c>
    </row>
    <row r="21" spans="1:2" x14ac:dyDescent="0.45">
      <c r="A21" t="s">
        <v>30</v>
      </c>
      <c r="B21">
        <v>29408</v>
      </c>
    </row>
    <row r="22" spans="1:2" x14ac:dyDescent="0.45">
      <c r="A22" t="s">
        <v>31</v>
      </c>
      <c r="B22">
        <v>16215</v>
      </c>
    </row>
    <row r="23" spans="1:2" x14ac:dyDescent="0.45">
      <c r="A23" t="s">
        <v>34</v>
      </c>
      <c r="B23">
        <v>1220</v>
      </c>
    </row>
    <row r="24" spans="1:2" x14ac:dyDescent="0.45">
      <c r="A24" t="s">
        <v>36</v>
      </c>
      <c r="B24">
        <v>1562</v>
      </c>
    </row>
    <row r="25" spans="1:2" x14ac:dyDescent="0.45">
      <c r="A25" t="s">
        <v>37</v>
      </c>
      <c r="B25">
        <v>9081</v>
      </c>
    </row>
    <row r="26" spans="1:2" x14ac:dyDescent="0.45">
      <c r="A26" t="s">
        <v>39</v>
      </c>
      <c r="B26">
        <v>43592</v>
      </c>
    </row>
    <row r="27" spans="1:2" x14ac:dyDescent="0.45">
      <c r="A27" t="s">
        <v>41</v>
      </c>
      <c r="B27">
        <v>270</v>
      </c>
    </row>
    <row r="28" spans="1:2" x14ac:dyDescent="0.45">
      <c r="A28" t="s">
        <v>42</v>
      </c>
      <c r="B28">
        <v>337</v>
      </c>
    </row>
    <row r="29" spans="1:2" x14ac:dyDescent="0.45">
      <c r="A29" t="s">
        <v>43</v>
      </c>
      <c r="B29">
        <v>96</v>
      </c>
    </row>
    <row r="30" spans="1:2" x14ac:dyDescent="0.45">
      <c r="A30" t="s">
        <v>44</v>
      </c>
      <c r="B30">
        <v>189</v>
      </c>
    </row>
    <row r="31" spans="1:2" x14ac:dyDescent="0.45">
      <c r="A31" t="s">
        <v>46</v>
      </c>
      <c r="B31">
        <v>6414</v>
      </c>
    </row>
    <row r="32" spans="1:2" x14ac:dyDescent="0.45">
      <c r="A32" t="s">
        <v>47</v>
      </c>
      <c r="B32">
        <v>13787</v>
      </c>
    </row>
    <row r="33" spans="1:2" x14ac:dyDescent="0.45">
      <c r="A33" t="s">
        <v>48</v>
      </c>
      <c r="B33">
        <v>487</v>
      </c>
    </row>
    <row r="34" spans="1:2" x14ac:dyDescent="0.45">
      <c r="A34" t="s">
        <v>49</v>
      </c>
      <c r="B34">
        <v>21154</v>
      </c>
    </row>
    <row r="35" spans="1:2" x14ac:dyDescent="0.45">
      <c r="A35" t="s">
        <v>50</v>
      </c>
      <c r="B35">
        <v>229</v>
      </c>
    </row>
    <row r="36" spans="1:2" x14ac:dyDescent="0.45">
      <c r="A36" t="s">
        <v>51</v>
      </c>
      <c r="B36">
        <v>46251</v>
      </c>
    </row>
    <row r="37" spans="1:2" x14ac:dyDescent="0.45">
      <c r="A37" t="s">
        <v>57</v>
      </c>
      <c r="B37">
        <v>39950</v>
      </c>
    </row>
    <row r="38" spans="1:2" x14ac:dyDescent="0.45">
      <c r="A38" t="s">
        <v>58</v>
      </c>
      <c r="B38">
        <v>5</v>
      </c>
    </row>
    <row r="39" spans="1:2" x14ac:dyDescent="0.45">
      <c r="A39" t="s">
        <v>59</v>
      </c>
      <c r="B39">
        <v>5</v>
      </c>
    </row>
    <row r="40" spans="1:2" x14ac:dyDescent="0.45">
      <c r="A40" t="s">
        <v>60</v>
      </c>
      <c r="B40">
        <v>8</v>
      </c>
    </row>
    <row r="41" spans="1:2" x14ac:dyDescent="0.45">
      <c r="A41" t="s">
        <v>61</v>
      </c>
      <c r="B41">
        <v>7</v>
      </c>
    </row>
    <row r="42" spans="1:2" x14ac:dyDescent="0.45">
      <c r="A42" t="s">
        <v>62</v>
      </c>
      <c r="B42">
        <v>1381</v>
      </c>
    </row>
    <row r="43" spans="1:2" x14ac:dyDescent="0.45">
      <c r="A43" t="s">
        <v>63</v>
      </c>
      <c r="B43">
        <v>57</v>
      </c>
    </row>
    <row r="44" spans="1:2" x14ac:dyDescent="0.45">
      <c r="A44" t="s">
        <v>64</v>
      </c>
      <c r="B44">
        <v>71460</v>
      </c>
    </row>
    <row r="45" spans="1:2" x14ac:dyDescent="0.45">
      <c r="A45" t="s">
        <v>67</v>
      </c>
      <c r="B45">
        <v>7243</v>
      </c>
    </row>
    <row r="46" spans="1:2" x14ac:dyDescent="0.45">
      <c r="A46" t="s">
        <v>71</v>
      </c>
      <c r="B46">
        <v>432</v>
      </c>
    </row>
    <row r="47" spans="1:2" x14ac:dyDescent="0.45">
      <c r="A47" t="s">
        <v>72</v>
      </c>
      <c r="B47">
        <v>334</v>
      </c>
    </row>
    <row r="48" spans="1:2" x14ac:dyDescent="0.45">
      <c r="A48" t="s">
        <v>73</v>
      </c>
      <c r="B48">
        <v>673</v>
      </c>
    </row>
    <row r="49" spans="1:2" x14ac:dyDescent="0.45">
      <c r="A49" t="s">
        <v>74</v>
      </c>
      <c r="B49">
        <v>747</v>
      </c>
    </row>
    <row r="50" spans="1:2" x14ac:dyDescent="0.45">
      <c r="A50" t="s">
        <v>76</v>
      </c>
      <c r="B50">
        <v>231</v>
      </c>
    </row>
    <row r="51" spans="1:2" x14ac:dyDescent="0.45">
      <c r="A51" t="s">
        <v>79</v>
      </c>
      <c r="B51">
        <v>1053</v>
      </c>
    </row>
    <row r="52" spans="1:2" x14ac:dyDescent="0.45">
      <c r="A52" t="s">
        <v>80</v>
      </c>
      <c r="B52">
        <v>22051</v>
      </c>
    </row>
    <row r="53" spans="1:2" x14ac:dyDescent="0.45">
      <c r="A53" t="s">
        <v>81</v>
      </c>
      <c r="B53">
        <v>5788</v>
      </c>
    </row>
    <row r="54" spans="1:2" x14ac:dyDescent="0.45">
      <c r="A54" t="s">
        <v>82</v>
      </c>
      <c r="B54">
        <v>1706</v>
      </c>
    </row>
    <row r="55" spans="1:2" x14ac:dyDescent="0.45">
      <c r="A55" t="s">
        <v>84</v>
      </c>
      <c r="B55">
        <v>105423</v>
      </c>
    </row>
    <row r="56" spans="1:2" x14ac:dyDescent="0.45">
      <c r="A56" t="s">
        <v>86</v>
      </c>
      <c r="B56">
        <v>58175</v>
      </c>
    </row>
    <row r="57" spans="1:2" x14ac:dyDescent="0.45">
      <c r="A57" t="s">
        <v>88</v>
      </c>
      <c r="B57">
        <v>7556</v>
      </c>
    </row>
    <row r="58" spans="1:2" x14ac:dyDescent="0.45">
      <c r="A58" t="s">
        <v>89</v>
      </c>
      <c r="B58">
        <v>1678</v>
      </c>
    </row>
    <row r="59" spans="1:2" x14ac:dyDescent="0.45">
      <c r="A59" t="s">
        <v>97</v>
      </c>
      <c r="B59">
        <v>2</v>
      </c>
    </row>
    <row r="60" spans="1:2" x14ac:dyDescent="0.45">
      <c r="A60" t="s">
        <v>100</v>
      </c>
      <c r="B60">
        <v>3187</v>
      </c>
    </row>
    <row r="61" spans="1:2" x14ac:dyDescent="0.45">
      <c r="A61" t="s">
        <v>103</v>
      </c>
      <c r="B61">
        <v>1497</v>
      </c>
    </row>
    <row r="62" spans="1:2" x14ac:dyDescent="0.45">
      <c r="A62" t="s">
        <v>104</v>
      </c>
      <c r="B62">
        <v>1439</v>
      </c>
    </row>
    <row r="63" spans="1:2" x14ac:dyDescent="0.45">
      <c r="A63" t="s">
        <v>105</v>
      </c>
      <c r="B63">
        <v>2284</v>
      </c>
    </row>
    <row r="64" spans="1:2" x14ac:dyDescent="0.45">
      <c r="A64" t="s">
        <v>106</v>
      </c>
      <c r="B64">
        <v>1058</v>
      </c>
    </row>
    <row r="65" spans="1:2" x14ac:dyDescent="0.45">
      <c r="A65" t="s">
        <v>107</v>
      </c>
      <c r="B65">
        <v>255</v>
      </c>
    </row>
    <row r="66" spans="1:2" x14ac:dyDescent="0.45">
      <c r="A66" t="s">
        <v>108</v>
      </c>
      <c r="B66">
        <v>3812</v>
      </c>
    </row>
    <row r="67" spans="1:2" x14ac:dyDescent="0.45">
      <c r="A67" t="s">
        <v>109</v>
      </c>
      <c r="B67">
        <v>5271</v>
      </c>
    </row>
    <row r="68" spans="1:2" x14ac:dyDescent="0.45">
      <c r="A68" t="s">
        <v>110</v>
      </c>
      <c r="B68">
        <v>2163</v>
      </c>
    </row>
    <row r="69" spans="1:2" x14ac:dyDescent="0.45">
      <c r="A69" t="s">
        <v>111</v>
      </c>
      <c r="B69">
        <v>19</v>
      </c>
    </row>
    <row r="70" spans="1:2" x14ac:dyDescent="0.45">
      <c r="A70" t="s">
        <v>113</v>
      </c>
      <c r="B70">
        <v>7461</v>
      </c>
    </row>
    <row r="71" spans="1:2" x14ac:dyDescent="0.45">
      <c r="A71" t="s">
        <v>114</v>
      </c>
      <c r="B71">
        <v>715</v>
      </c>
    </row>
    <row r="72" spans="1:2" x14ac:dyDescent="0.45">
      <c r="A72" t="s">
        <v>116</v>
      </c>
      <c r="B72">
        <v>24</v>
      </c>
    </row>
    <row r="73" spans="1:2" x14ac:dyDescent="0.45">
      <c r="A73" t="s">
        <v>117</v>
      </c>
      <c r="B73">
        <v>593</v>
      </c>
    </row>
    <row r="74" spans="1:2" x14ac:dyDescent="0.45">
      <c r="A74" t="s">
        <v>119</v>
      </c>
      <c r="B74">
        <v>1748</v>
      </c>
    </row>
    <row r="75" spans="1:2" x14ac:dyDescent="0.45">
      <c r="A75" t="s">
        <v>120</v>
      </c>
      <c r="B75">
        <v>9</v>
      </c>
    </row>
    <row r="76" spans="1:2" x14ac:dyDescent="0.45">
      <c r="A76" t="s">
        <v>121</v>
      </c>
      <c r="B76">
        <v>9</v>
      </c>
    </row>
    <row r="77" spans="1:2" x14ac:dyDescent="0.45">
      <c r="A77" t="s">
        <v>122</v>
      </c>
      <c r="B77">
        <v>25</v>
      </c>
    </row>
    <row r="78" spans="1:2" x14ac:dyDescent="0.45">
      <c r="A78" t="s">
        <v>123</v>
      </c>
      <c r="B78">
        <v>2666</v>
      </c>
    </row>
    <row r="79" spans="1:2" x14ac:dyDescent="0.45">
      <c r="A79" t="s">
        <v>125</v>
      </c>
      <c r="B79">
        <v>16873</v>
      </c>
    </row>
    <row r="80" spans="1:2" x14ac:dyDescent="0.45">
      <c r="A80" t="s">
        <v>126</v>
      </c>
      <c r="B80">
        <v>22937</v>
      </c>
    </row>
    <row r="81" spans="1:2" x14ac:dyDescent="0.45">
      <c r="A81" t="s">
        <v>127</v>
      </c>
      <c r="B81">
        <v>2036</v>
      </c>
    </row>
    <row r="82" spans="1:2" x14ac:dyDescent="0.45">
      <c r="A82" t="s">
        <v>130</v>
      </c>
      <c r="B82">
        <v>3751</v>
      </c>
    </row>
    <row r="83" spans="1:2" x14ac:dyDescent="0.45">
      <c r="A83" t="s">
        <v>131</v>
      </c>
      <c r="B83">
        <v>444</v>
      </c>
    </row>
    <row r="84" spans="1:2" x14ac:dyDescent="0.45">
      <c r="A84" t="s">
        <v>132</v>
      </c>
      <c r="B84">
        <v>92</v>
      </c>
    </row>
    <row r="85" spans="1:2" x14ac:dyDescent="0.45">
      <c r="A85" t="s">
        <v>134</v>
      </c>
      <c r="B85">
        <v>87407</v>
      </c>
    </row>
    <row r="86" spans="1:2" x14ac:dyDescent="0.45">
      <c r="A86" t="s">
        <v>135</v>
      </c>
      <c r="B86">
        <v>1446</v>
      </c>
    </row>
    <row r="87" spans="1:2" x14ac:dyDescent="0.45">
      <c r="A87" t="s">
        <v>136</v>
      </c>
      <c r="B87">
        <v>703</v>
      </c>
    </row>
    <row r="88" spans="1:2" x14ac:dyDescent="0.45">
      <c r="A88" t="s">
        <v>138</v>
      </c>
      <c r="B88">
        <v>7636</v>
      </c>
    </row>
    <row r="89" spans="1:2" x14ac:dyDescent="0.45">
      <c r="A89" t="s">
        <v>139</v>
      </c>
      <c r="B89">
        <v>522</v>
      </c>
    </row>
    <row r="90" spans="1:2" x14ac:dyDescent="0.45">
      <c r="A90" t="s">
        <v>142</v>
      </c>
      <c r="B90">
        <v>1219</v>
      </c>
    </row>
    <row r="91" spans="1:2" x14ac:dyDescent="0.45">
      <c r="A91" t="s">
        <v>143</v>
      </c>
      <c r="B91">
        <v>569</v>
      </c>
    </row>
    <row r="92" spans="1:2" x14ac:dyDescent="0.45">
      <c r="A92" t="s">
        <v>144</v>
      </c>
      <c r="B92">
        <v>393</v>
      </c>
    </row>
    <row r="93" spans="1:2" x14ac:dyDescent="0.45">
      <c r="A93" t="s">
        <v>146</v>
      </c>
      <c r="B93">
        <v>74177</v>
      </c>
    </row>
    <row r="94" spans="1:2" x14ac:dyDescent="0.45">
      <c r="A94" t="s">
        <v>147</v>
      </c>
      <c r="B94">
        <v>296</v>
      </c>
    </row>
    <row r="95" spans="1:2" x14ac:dyDescent="0.45">
      <c r="A95" t="s">
        <v>152</v>
      </c>
      <c r="B95">
        <v>42290</v>
      </c>
    </row>
    <row r="96" spans="1:2" x14ac:dyDescent="0.45">
      <c r="A96" t="s">
        <v>153</v>
      </c>
      <c r="B96">
        <v>111063</v>
      </c>
    </row>
    <row r="97" spans="1:2" x14ac:dyDescent="0.45">
      <c r="A97" t="s">
        <v>154</v>
      </c>
      <c r="B97">
        <v>2842</v>
      </c>
    </row>
    <row r="98" spans="1:2" x14ac:dyDescent="0.45">
      <c r="A98" t="s">
        <v>155</v>
      </c>
      <c r="B98">
        <v>3065</v>
      </c>
    </row>
    <row r="99" spans="1:2" x14ac:dyDescent="0.45">
      <c r="A99" t="s">
        <v>156</v>
      </c>
      <c r="B99">
        <v>4357</v>
      </c>
    </row>
    <row r="100" spans="1:2" x14ac:dyDescent="0.45">
      <c r="A100" t="s">
        <v>158</v>
      </c>
      <c r="B100">
        <v>57142</v>
      </c>
    </row>
    <row r="101" spans="1:2" x14ac:dyDescent="0.45">
      <c r="A101" t="s">
        <v>163</v>
      </c>
      <c r="B101">
        <v>8804</v>
      </c>
    </row>
    <row r="102" spans="1:2" x14ac:dyDescent="0.45">
      <c r="A102" t="s">
        <v>165</v>
      </c>
      <c r="B102">
        <v>44396</v>
      </c>
    </row>
    <row r="103" spans="1:2" x14ac:dyDescent="0.45">
      <c r="A103" t="s">
        <v>166</v>
      </c>
      <c r="B103">
        <v>27717</v>
      </c>
    </row>
    <row r="104" spans="1:2" x14ac:dyDescent="0.45">
      <c r="A104" t="s">
        <v>167</v>
      </c>
      <c r="B104">
        <v>48490</v>
      </c>
    </row>
    <row r="105" spans="1:2" x14ac:dyDescent="0.45">
      <c r="A105" t="s">
        <v>168</v>
      </c>
      <c r="B105">
        <v>2904</v>
      </c>
    </row>
    <row r="106" spans="1:2" x14ac:dyDescent="0.45">
      <c r="A106" t="s">
        <v>171</v>
      </c>
      <c r="B106">
        <v>492</v>
      </c>
    </row>
    <row r="107" spans="1:2" x14ac:dyDescent="0.45">
      <c r="A107" t="s">
        <v>172</v>
      </c>
      <c r="B107">
        <v>40286</v>
      </c>
    </row>
    <row r="108" spans="1:2" x14ac:dyDescent="0.45">
      <c r="A108" t="s">
        <v>173</v>
      </c>
      <c r="B108">
        <v>2654</v>
      </c>
    </row>
    <row r="109" spans="1:2" x14ac:dyDescent="0.45">
      <c r="A109" t="s">
        <v>174</v>
      </c>
      <c r="B109">
        <v>1890</v>
      </c>
    </row>
    <row r="110" spans="1:2" x14ac:dyDescent="0.45">
      <c r="A110" t="s">
        <v>175</v>
      </c>
      <c r="B110">
        <v>65</v>
      </c>
    </row>
    <row r="111" spans="1:2" x14ac:dyDescent="0.45">
      <c r="A111" t="s">
        <v>178</v>
      </c>
      <c r="B111">
        <v>1771</v>
      </c>
    </row>
    <row r="112" spans="1:2" x14ac:dyDescent="0.45">
      <c r="A112" t="s">
        <v>179</v>
      </c>
      <c r="B112">
        <v>145946</v>
      </c>
    </row>
    <row r="113" spans="1:2" x14ac:dyDescent="0.45">
      <c r="A113" t="s">
        <v>180</v>
      </c>
      <c r="B113">
        <v>821</v>
      </c>
    </row>
    <row r="114" spans="1:2" x14ac:dyDescent="0.45">
      <c r="A114" t="s">
        <v>181</v>
      </c>
      <c r="B114">
        <v>78346</v>
      </c>
    </row>
    <row r="115" spans="1:2" x14ac:dyDescent="0.45">
      <c r="A115" t="s">
        <v>182</v>
      </c>
      <c r="B115">
        <v>761</v>
      </c>
    </row>
    <row r="116" spans="1:2" x14ac:dyDescent="0.45">
      <c r="A116" t="s">
        <v>183</v>
      </c>
      <c r="B116">
        <v>900</v>
      </c>
    </row>
    <row r="117" spans="1:2" x14ac:dyDescent="0.45">
      <c r="A117" t="s">
        <v>184</v>
      </c>
      <c r="B117">
        <v>50451</v>
      </c>
    </row>
    <row r="118" spans="1:2" x14ac:dyDescent="0.45">
      <c r="A118" t="s">
        <v>185</v>
      </c>
      <c r="B118">
        <v>1065</v>
      </c>
    </row>
    <row r="119" spans="1:2" x14ac:dyDescent="0.45">
      <c r="A119" t="s">
        <v>187</v>
      </c>
      <c r="B119">
        <v>4114</v>
      </c>
    </row>
    <row r="120" spans="1:2" x14ac:dyDescent="0.45">
      <c r="A120" t="s">
        <v>188</v>
      </c>
      <c r="B120">
        <v>122179</v>
      </c>
    </row>
    <row r="121" spans="1:2" x14ac:dyDescent="0.45">
      <c r="A121" t="s">
        <v>189</v>
      </c>
      <c r="B121">
        <v>265</v>
      </c>
    </row>
    <row r="122" spans="1:2" x14ac:dyDescent="0.45">
      <c r="A122" t="s">
        <v>190</v>
      </c>
      <c r="B122">
        <v>576</v>
      </c>
    </row>
    <row r="123" spans="1:2" x14ac:dyDescent="0.45">
      <c r="A123" t="s">
        <v>191</v>
      </c>
      <c r="B123">
        <v>407</v>
      </c>
    </row>
    <row r="124" spans="1:2" x14ac:dyDescent="0.45">
      <c r="A124" t="s">
        <v>192</v>
      </c>
      <c r="B124">
        <v>473</v>
      </c>
    </row>
    <row r="125" spans="1:2" x14ac:dyDescent="0.45">
      <c r="A125" t="s">
        <v>193</v>
      </c>
      <c r="B125">
        <v>544</v>
      </c>
    </row>
    <row r="126" spans="1:2" x14ac:dyDescent="0.45">
      <c r="A126" t="s">
        <v>194</v>
      </c>
      <c r="B126">
        <v>202</v>
      </c>
    </row>
    <row r="127" spans="1:2" x14ac:dyDescent="0.45">
      <c r="A127" t="s">
        <v>195</v>
      </c>
      <c r="B127">
        <v>1258</v>
      </c>
    </row>
    <row r="128" spans="1:2" x14ac:dyDescent="0.45">
      <c r="A128" t="s">
        <v>196</v>
      </c>
      <c r="B128">
        <v>2646</v>
      </c>
    </row>
    <row r="129" spans="1:2" x14ac:dyDescent="0.45">
      <c r="A129" t="s">
        <v>197</v>
      </c>
      <c r="B129">
        <v>365</v>
      </c>
    </row>
    <row r="130" spans="1:2" x14ac:dyDescent="0.45">
      <c r="A130" t="s">
        <v>198</v>
      </c>
      <c r="B130">
        <v>1753</v>
      </c>
    </row>
    <row r="131" spans="1:2" x14ac:dyDescent="0.45">
      <c r="A131" t="s">
        <v>199</v>
      </c>
      <c r="B131">
        <v>3368</v>
      </c>
    </row>
    <row r="132" spans="1:2" x14ac:dyDescent="0.45">
      <c r="A132" t="s">
        <v>200</v>
      </c>
      <c r="B132">
        <v>1176</v>
      </c>
    </row>
    <row r="133" spans="1:2" x14ac:dyDescent="0.45">
      <c r="A133" t="s">
        <v>202</v>
      </c>
      <c r="B133">
        <v>19339</v>
      </c>
    </row>
    <row r="134" spans="1:2" x14ac:dyDescent="0.45">
      <c r="A134" t="s">
        <v>203</v>
      </c>
      <c r="B134">
        <v>1859</v>
      </c>
    </row>
    <row r="135" spans="1:2" x14ac:dyDescent="0.45">
      <c r="A135" t="s">
        <v>204</v>
      </c>
      <c r="B135">
        <v>1723</v>
      </c>
    </row>
    <row r="136" spans="1:2" x14ac:dyDescent="0.45">
      <c r="A136" t="s">
        <v>205</v>
      </c>
      <c r="B136">
        <v>2380</v>
      </c>
    </row>
    <row r="137" spans="1:2" x14ac:dyDescent="0.45">
      <c r="A137" t="s">
        <v>207</v>
      </c>
      <c r="B137">
        <v>78568</v>
      </c>
    </row>
    <row r="138" spans="1:2" x14ac:dyDescent="0.45">
      <c r="A138" t="s">
        <v>208</v>
      </c>
      <c r="B138">
        <v>54101</v>
      </c>
    </row>
    <row r="139" spans="1:2" x14ac:dyDescent="0.45">
      <c r="A139" t="s">
        <v>209</v>
      </c>
      <c r="B139">
        <v>3434</v>
      </c>
    </row>
    <row r="140" spans="1:2" x14ac:dyDescent="0.45">
      <c r="A140" t="s">
        <v>210</v>
      </c>
      <c r="B140">
        <v>13902</v>
      </c>
    </row>
    <row r="141" spans="1:2" x14ac:dyDescent="0.45">
      <c r="A141" t="s">
        <v>211</v>
      </c>
      <c r="B141">
        <v>19977</v>
      </c>
    </row>
    <row r="142" spans="1:2" x14ac:dyDescent="0.45">
      <c r="A142" t="s">
        <v>212</v>
      </c>
      <c r="B142">
        <v>18560</v>
      </c>
    </row>
    <row r="143" spans="1:2" x14ac:dyDescent="0.45">
      <c r="A143" t="s">
        <v>214</v>
      </c>
      <c r="B143">
        <v>421</v>
      </c>
    </row>
    <row r="144" spans="1:2" x14ac:dyDescent="0.45">
      <c r="A144" t="s">
        <v>215</v>
      </c>
      <c r="B144">
        <v>100</v>
      </c>
    </row>
    <row r="145" spans="1:2" x14ac:dyDescent="0.45">
      <c r="A145" t="s">
        <v>216</v>
      </c>
      <c r="B145">
        <v>52</v>
      </c>
    </row>
    <row r="146" spans="1:2" x14ac:dyDescent="0.45">
      <c r="A146" t="s">
        <v>217</v>
      </c>
      <c r="B146">
        <v>371</v>
      </c>
    </row>
    <row r="147" spans="1:2" x14ac:dyDescent="0.45">
      <c r="A147" t="s">
        <v>218</v>
      </c>
      <c r="B147">
        <v>534</v>
      </c>
    </row>
    <row r="148" spans="1:2" x14ac:dyDescent="0.45">
      <c r="A148" t="s">
        <v>219</v>
      </c>
      <c r="B148">
        <v>276</v>
      </c>
    </row>
    <row r="149" spans="1:2" x14ac:dyDescent="0.45">
      <c r="A149" t="s">
        <v>220</v>
      </c>
      <c r="B149">
        <v>10705</v>
      </c>
    </row>
    <row r="150" spans="1:2" x14ac:dyDescent="0.45">
      <c r="A150" t="s">
        <v>221</v>
      </c>
      <c r="B150">
        <v>278</v>
      </c>
    </row>
    <row r="151" spans="1:2" x14ac:dyDescent="0.45">
      <c r="A151" t="s">
        <v>222</v>
      </c>
      <c r="B151">
        <v>697</v>
      </c>
    </row>
    <row r="152" spans="1:2" x14ac:dyDescent="0.45">
      <c r="A152" t="s">
        <v>223</v>
      </c>
      <c r="B152">
        <v>858</v>
      </c>
    </row>
    <row r="153" spans="1:2" x14ac:dyDescent="0.45">
      <c r="A153" t="s">
        <v>225</v>
      </c>
      <c r="B153">
        <v>241</v>
      </c>
    </row>
    <row r="154" spans="1:2" x14ac:dyDescent="0.45">
      <c r="A154" t="s">
        <v>226</v>
      </c>
      <c r="B154">
        <v>598</v>
      </c>
    </row>
    <row r="155" spans="1:2" x14ac:dyDescent="0.45">
      <c r="A155" t="s">
        <v>227</v>
      </c>
      <c r="B155">
        <v>5461</v>
      </c>
    </row>
    <row r="156" spans="1:2" x14ac:dyDescent="0.45">
      <c r="A156" t="s">
        <v>228</v>
      </c>
      <c r="B156">
        <v>965</v>
      </c>
    </row>
    <row r="157" spans="1:2" x14ac:dyDescent="0.45">
      <c r="A157" t="s">
        <v>229</v>
      </c>
      <c r="B157">
        <v>4307</v>
      </c>
    </row>
    <row r="158" spans="1:2" x14ac:dyDescent="0.45">
      <c r="A158" t="s">
        <v>230</v>
      </c>
      <c r="B158">
        <v>13198</v>
      </c>
    </row>
    <row r="159" spans="1:2" x14ac:dyDescent="0.45">
      <c r="A159" t="s">
        <v>231</v>
      </c>
      <c r="B159">
        <v>927</v>
      </c>
    </row>
    <row r="160" spans="1:2" x14ac:dyDescent="0.45">
      <c r="A160" t="s">
        <v>233</v>
      </c>
      <c r="B160">
        <v>554</v>
      </c>
    </row>
    <row r="161" spans="1:2" x14ac:dyDescent="0.45">
      <c r="A161" t="s">
        <v>234</v>
      </c>
      <c r="B161">
        <v>162</v>
      </c>
    </row>
    <row r="162" spans="1:2" x14ac:dyDescent="0.45">
      <c r="A162" t="s">
        <v>235</v>
      </c>
      <c r="B162">
        <v>80591</v>
      </c>
    </row>
    <row r="163" spans="1:2" x14ac:dyDescent="0.45">
      <c r="A163" t="s">
        <v>236</v>
      </c>
      <c r="B163">
        <v>6150</v>
      </c>
    </row>
    <row r="164" spans="1:2" x14ac:dyDescent="0.45">
      <c r="A164" t="s">
        <v>238</v>
      </c>
      <c r="B164">
        <v>5690</v>
      </c>
    </row>
    <row r="165" spans="1:2" x14ac:dyDescent="0.45">
      <c r="A165" t="s">
        <v>241</v>
      </c>
      <c r="B165">
        <v>96</v>
      </c>
    </row>
    <row r="166" spans="1:2" x14ac:dyDescent="0.45">
      <c r="A166" t="s">
        <v>242</v>
      </c>
      <c r="B166">
        <v>4187</v>
      </c>
    </row>
    <row r="167" spans="1:2" x14ac:dyDescent="0.45">
      <c r="A167" t="s">
        <v>244</v>
      </c>
      <c r="B167">
        <v>48</v>
      </c>
    </row>
    <row r="168" spans="1:2" x14ac:dyDescent="0.45">
      <c r="A168" t="s">
        <v>245</v>
      </c>
      <c r="B168">
        <v>24</v>
      </c>
    </row>
    <row r="169" spans="1:2" x14ac:dyDescent="0.45">
      <c r="A169" t="s">
        <v>246</v>
      </c>
      <c r="B169">
        <v>5930</v>
      </c>
    </row>
    <row r="170" spans="1:2" x14ac:dyDescent="0.45">
      <c r="A170" t="s">
        <v>247</v>
      </c>
      <c r="B170">
        <v>3269</v>
      </c>
    </row>
    <row r="171" spans="1:2" x14ac:dyDescent="0.45">
      <c r="A171" t="s">
        <v>248</v>
      </c>
      <c r="B171">
        <v>10772</v>
      </c>
    </row>
    <row r="172" spans="1:2" x14ac:dyDescent="0.45">
      <c r="A172" t="s">
        <v>249</v>
      </c>
      <c r="B172">
        <v>1753</v>
      </c>
    </row>
    <row r="173" spans="1:2" x14ac:dyDescent="0.45">
      <c r="A173" t="s">
        <v>250</v>
      </c>
      <c r="B173">
        <v>1128</v>
      </c>
    </row>
    <row r="174" spans="1:2" x14ac:dyDescent="0.45">
      <c r="A174" t="s">
        <v>251</v>
      </c>
      <c r="B174">
        <v>3333</v>
      </c>
    </row>
    <row r="175" spans="1:2" x14ac:dyDescent="0.45">
      <c r="A175" t="s">
        <v>252</v>
      </c>
      <c r="B175">
        <v>1121</v>
      </c>
    </row>
    <row r="176" spans="1:2" x14ac:dyDescent="0.45">
      <c r="A176" t="s">
        <v>255</v>
      </c>
      <c r="B176">
        <v>8126</v>
      </c>
    </row>
    <row r="177" spans="1:2" x14ac:dyDescent="0.45">
      <c r="A177" t="s">
        <v>256</v>
      </c>
      <c r="B177">
        <v>12343</v>
      </c>
    </row>
    <row r="178" spans="1:2" x14ac:dyDescent="0.45">
      <c r="A178" t="s">
        <v>257</v>
      </c>
      <c r="B178">
        <v>1374</v>
      </c>
    </row>
    <row r="179" spans="1:2" x14ac:dyDescent="0.45">
      <c r="A179" t="s">
        <v>259</v>
      </c>
      <c r="B179">
        <v>31903</v>
      </c>
    </row>
    <row r="180" spans="1:2" x14ac:dyDescent="0.45">
      <c r="A180" t="s">
        <v>261</v>
      </c>
      <c r="B180">
        <v>15662</v>
      </c>
    </row>
    <row r="181" spans="1:2" x14ac:dyDescent="0.45">
      <c r="A181" t="s">
        <v>263</v>
      </c>
      <c r="B181">
        <v>94178</v>
      </c>
    </row>
    <row r="182" spans="1:2" x14ac:dyDescent="0.45">
      <c r="A182" t="s">
        <v>270</v>
      </c>
      <c r="B182">
        <v>60840</v>
      </c>
    </row>
    <row r="183" spans="1:2" x14ac:dyDescent="0.45">
      <c r="A183" t="s">
        <v>277</v>
      </c>
      <c r="B183">
        <v>19630</v>
      </c>
    </row>
    <row r="184" spans="1:2" x14ac:dyDescent="0.45">
      <c r="A184" t="s">
        <v>279</v>
      </c>
      <c r="B184">
        <v>3817</v>
      </c>
    </row>
    <row r="185" spans="1:2" x14ac:dyDescent="0.45">
      <c r="A185" t="s">
        <v>280</v>
      </c>
      <c r="B185">
        <v>15247</v>
      </c>
    </row>
    <row r="186" spans="1:2" x14ac:dyDescent="0.45">
      <c r="A186" t="s">
        <v>281</v>
      </c>
      <c r="B186">
        <v>15218</v>
      </c>
    </row>
    <row r="187" spans="1:2" x14ac:dyDescent="0.45">
      <c r="A187" t="s">
        <v>283</v>
      </c>
      <c r="B187">
        <v>50859</v>
      </c>
    </row>
    <row r="188" spans="1:2" x14ac:dyDescent="0.45">
      <c r="A188" t="s">
        <v>288</v>
      </c>
      <c r="B188">
        <v>4734</v>
      </c>
    </row>
    <row r="189" spans="1:2" x14ac:dyDescent="0.45">
      <c r="A189" t="s">
        <v>289</v>
      </c>
      <c r="B189">
        <v>4546</v>
      </c>
    </row>
    <row r="190" spans="1:2" x14ac:dyDescent="0.45">
      <c r="A190" t="s">
        <v>291</v>
      </c>
      <c r="B190">
        <v>7048</v>
      </c>
    </row>
    <row r="191" spans="1:2" x14ac:dyDescent="0.45">
      <c r="A191" t="s">
        <v>294</v>
      </c>
      <c r="B191">
        <v>111322</v>
      </c>
    </row>
    <row r="192" spans="1:2" x14ac:dyDescent="0.45">
      <c r="A192" t="s">
        <v>295</v>
      </c>
      <c r="B192">
        <v>117952</v>
      </c>
    </row>
    <row r="193" spans="1:2" x14ac:dyDescent="0.45">
      <c r="A193" t="s">
        <v>296</v>
      </c>
      <c r="B193">
        <v>6822</v>
      </c>
    </row>
    <row r="194" spans="1:2" x14ac:dyDescent="0.45">
      <c r="A194" t="s">
        <v>297</v>
      </c>
      <c r="B194">
        <v>40221</v>
      </c>
    </row>
    <row r="195" spans="1:2" x14ac:dyDescent="0.45">
      <c r="A195" t="s">
        <v>298</v>
      </c>
      <c r="B195">
        <v>34783</v>
      </c>
    </row>
    <row r="196" spans="1:2" x14ac:dyDescent="0.45">
      <c r="A196" t="s">
        <v>299</v>
      </c>
      <c r="B196">
        <v>35800</v>
      </c>
    </row>
    <row r="197" spans="1:2" x14ac:dyDescent="0.45">
      <c r="A197" t="s">
        <v>302</v>
      </c>
      <c r="B197">
        <v>627</v>
      </c>
    </row>
    <row r="198" spans="1:2" x14ac:dyDescent="0.45">
      <c r="A198" t="s">
        <v>304</v>
      </c>
      <c r="B198">
        <v>9340</v>
      </c>
    </row>
    <row r="199" spans="1:2" x14ac:dyDescent="0.45">
      <c r="A199" t="s">
        <v>305</v>
      </c>
      <c r="B199">
        <v>12532</v>
      </c>
    </row>
    <row r="200" spans="1:2" x14ac:dyDescent="0.45">
      <c r="A200" t="s">
        <v>306</v>
      </c>
      <c r="B200">
        <v>14524</v>
      </c>
    </row>
    <row r="201" spans="1:2" x14ac:dyDescent="0.45">
      <c r="A201" t="s">
        <v>307</v>
      </c>
      <c r="B201">
        <v>15290</v>
      </c>
    </row>
    <row r="202" spans="1:2" x14ac:dyDescent="0.45">
      <c r="A202" t="s">
        <v>310</v>
      </c>
      <c r="B202">
        <v>70312</v>
      </c>
    </row>
    <row r="203" spans="1:2" x14ac:dyDescent="0.45">
      <c r="A203" t="s">
        <v>311</v>
      </c>
      <c r="B203">
        <v>4852</v>
      </c>
    </row>
    <row r="204" spans="1:2" x14ac:dyDescent="0.45">
      <c r="A204" t="s">
        <v>312</v>
      </c>
      <c r="B204">
        <v>989</v>
      </c>
    </row>
    <row r="205" spans="1:2" x14ac:dyDescent="0.45">
      <c r="A205" t="s">
        <v>313</v>
      </c>
      <c r="B205">
        <v>27966</v>
      </c>
    </row>
    <row r="206" spans="1:2" x14ac:dyDescent="0.45">
      <c r="A206" t="s">
        <v>314</v>
      </c>
      <c r="B206">
        <v>12241</v>
      </c>
    </row>
    <row r="207" spans="1:2" x14ac:dyDescent="0.45">
      <c r="A207" t="s">
        <v>323</v>
      </c>
      <c r="B207">
        <v>672</v>
      </c>
    </row>
    <row r="208" spans="1:2" x14ac:dyDescent="0.45">
      <c r="A208" t="s">
        <v>325</v>
      </c>
      <c r="B208">
        <v>44</v>
      </c>
    </row>
    <row r="209" spans="1:2" x14ac:dyDescent="0.45">
      <c r="A209" t="s">
        <v>326</v>
      </c>
      <c r="B209">
        <v>46</v>
      </c>
    </row>
    <row r="210" spans="1:2" x14ac:dyDescent="0.45">
      <c r="A210" t="s">
        <v>327</v>
      </c>
      <c r="B210">
        <v>43</v>
      </c>
    </row>
    <row r="211" spans="1:2" x14ac:dyDescent="0.45">
      <c r="A211" t="s">
        <v>328</v>
      </c>
      <c r="B211">
        <v>57437</v>
      </c>
    </row>
    <row r="212" spans="1:2" x14ac:dyDescent="0.45">
      <c r="A212" t="s">
        <v>329</v>
      </c>
      <c r="B212">
        <v>43112</v>
      </c>
    </row>
    <row r="213" spans="1:2" x14ac:dyDescent="0.45">
      <c r="A213" t="s">
        <v>331</v>
      </c>
      <c r="B213">
        <v>75778</v>
      </c>
    </row>
    <row r="214" spans="1:2" x14ac:dyDescent="0.45">
      <c r="A214" t="s">
        <v>332</v>
      </c>
      <c r="B214">
        <v>8316</v>
      </c>
    </row>
    <row r="215" spans="1:2" x14ac:dyDescent="0.45">
      <c r="A215" t="s">
        <v>334</v>
      </c>
      <c r="B215">
        <v>36210</v>
      </c>
    </row>
    <row r="216" spans="1:2" x14ac:dyDescent="0.45">
      <c r="A216" t="s">
        <v>338</v>
      </c>
      <c r="B216">
        <v>8244</v>
      </c>
    </row>
    <row r="217" spans="1:2" x14ac:dyDescent="0.45">
      <c r="A217" t="s">
        <v>340</v>
      </c>
      <c r="B217">
        <v>36892</v>
      </c>
    </row>
    <row r="218" spans="1:2" x14ac:dyDescent="0.45">
      <c r="A218" t="s">
        <v>341</v>
      </c>
      <c r="B218">
        <v>8506</v>
      </c>
    </row>
    <row r="219" spans="1:2" x14ac:dyDescent="0.45">
      <c r="A219" t="s">
        <v>343</v>
      </c>
      <c r="B219">
        <v>339</v>
      </c>
    </row>
    <row r="220" spans="1:2" x14ac:dyDescent="0.45">
      <c r="A220" t="s">
        <v>344</v>
      </c>
      <c r="B220">
        <v>1463</v>
      </c>
    </row>
    <row r="221" spans="1:2" x14ac:dyDescent="0.45">
      <c r="A221" t="s">
        <v>346</v>
      </c>
      <c r="B221">
        <v>4325</v>
      </c>
    </row>
    <row r="222" spans="1:2" x14ac:dyDescent="0.45">
      <c r="A222" t="s">
        <v>347</v>
      </c>
      <c r="B222">
        <v>4803</v>
      </c>
    </row>
    <row r="223" spans="1:2" x14ac:dyDescent="0.45">
      <c r="A223" t="s">
        <v>348</v>
      </c>
      <c r="B223">
        <v>7622</v>
      </c>
    </row>
    <row r="224" spans="1:2" x14ac:dyDescent="0.45">
      <c r="A224" t="s">
        <v>350</v>
      </c>
      <c r="B224">
        <v>184</v>
      </c>
    </row>
    <row r="225" spans="1:2" x14ac:dyDescent="0.45">
      <c r="A225" t="s">
        <v>354</v>
      </c>
      <c r="B225">
        <v>59394</v>
      </c>
    </row>
    <row r="226" spans="1:2" x14ac:dyDescent="0.45">
      <c r="A226" t="s">
        <v>355</v>
      </c>
      <c r="B226">
        <v>27352</v>
      </c>
    </row>
    <row r="227" spans="1:2" x14ac:dyDescent="0.45">
      <c r="A227" t="s">
        <v>356</v>
      </c>
      <c r="B227">
        <v>373</v>
      </c>
    </row>
    <row r="228" spans="1:2" x14ac:dyDescent="0.45">
      <c r="A228" t="s">
        <v>357</v>
      </c>
      <c r="B228">
        <v>13592</v>
      </c>
    </row>
    <row r="229" spans="1:2" x14ac:dyDescent="0.45">
      <c r="A229" t="s">
        <v>358</v>
      </c>
      <c r="B229">
        <v>8060</v>
      </c>
    </row>
    <row r="230" spans="1:2" x14ac:dyDescent="0.45">
      <c r="A230" t="s">
        <v>359</v>
      </c>
      <c r="B230">
        <v>49862</v>
      </c>
    </row>
    <row r="231" spans="1:2" x14ac:dyDescent="0.45">
      <c r="A231" t="s">
        <v>367</v>
      </c>
      <c r="B231">
        <v>76093</v>
      </c>
    </row>
    <row r="232" spans="1:2" x14ac:dyDescent="0.45">
      <c r="A232" t="s">
        <v>368</v>
      </c>
      <c r="B232">
        <v>178852</v>
      </c>
    </row>
    <row r="233" spans="1:2" x14ac:dyDescent="0.45">
      <c r="A233" t="s">
        <v>369</v>
      </c>
      <c r="B233">
        <v>17712</v>
      </c>
    </row>
    <row r="234" spans="1:2" x14ac:dyDescent="0.45">
      <c r="A234" t="s">
        <v>370</v>
      </c>
      <c r="B234">
        <v>29293</v>
      </c>
    </row>
    <row r="235" spans="1:2" x14ac:dyDescent="0.45">
      <c r="A235" t="s">
        <v>372</v>
      </c>
      <c r="B235">
        <v>2731</v>
      </c>
    </row>
    <row r="236" spans="1:2" x14ac:dyDescent="0.45">
      <c r="A236" t="s">
        <v>373</v>
      </c>
      <c r="B236">
        <v>5837</v>
      </c>
    </row>
    <row r="237" spans="1:2" x14ac:dyDescent="0.45">
      <c r="A237" t="s">
        <v>374</v>
      </c>
      <c r="B237">
        <v>42713</v>
      </c>
    </row>
    <row r="238" spans="1:2" x14ac:dyDescent="0.45">
      <c r="A238" t="s">
        <v>376</v>
      </c>
      <c r="B238">
        <v>1863</v>
      </c>
    </row>
    <row r="239" spans="1:2" x14ac:dyDescent="0.45">
      <c r="A239" t="s">
        <v>378</v>
      </c>
      <c r="B239">
        <v>8571</v>
      </c>
    </row>
    <row r="240" spans="1:2" x14ac:dyDescent="0.45">
      <c r="A240" t="s">
        <v>379</v>
      </c>
      <c r="B240">
        <v>3058</v>
      </c>
    </row>
    <row r="241" spans="1:2" x14ac:dyDescent="0.45">
      <c r="A241" t="s">
        <v>380</v>
      </c>
      <c r="B241">
        <v>1223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58EB-A85F-46BA-8478-6902224D1834}">
  <dimension ref="A1:B238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713</v>
      </c>
    </row>
    <row r="3" spans="1:2" x14ac:dyDescent="0.45">
      <c r="A3" t="s">
        <v>5</v>
      </c>
      <c r="B3">
        <v>1934</v>
      </c>
    </row>
    <row r="4" spans="1:2" x14ac:dyDescent="0.45">
      <c r="A4" t="s">
        <v>6</v>
      </c>
      <c r="B4">
        <v>1125</v>
      </c>
    </row>
    <row r="5" spans="1:2" x14ac:dyDescent="0.45">
      <c r="A5" t="s">
        <v>7</v>
      </c>
      <c r="B5">
        <v>66664</v>
      </c>
    </row>
    <row r="6" spans="1:2" x14ac:dyDescent="0.45">
      <c r="A6" t="s">
        <v>8</v>
      </c>
      <c r="B6">
        <v>6033</v>
      </c>
    </row>
    <row r="7" spans="1:2" x14ac:dyDescent="0.45">
      <c r="A7" t="s">
        <v>9</v>
      </c>
      <c r="B7">
        <v>901</v>
      </c>
    </row>
    <row r="8" spans="1:2" x14ac:dyDescent="0.45">
      <c r="A8" t="s">
        <v>11</v>
      </c>
      <c r="B8">
        <v>2</v>
      </c>
    </row>
    <row r="9" spans="1:2" x14ac:dyDescent="0.45">
      <c r="A9" t="s">
        <v>15</v>
      </c>
      <c r="B9">
        <v>13309</v>
      </c>
    </row>
    <row r="10" spans="1:2" x14ac:dyDescent="0.45">
      <c r="A10" t="s">
        <v>17</v>
      </c>
      <c r="B10">
        <v>41134</v>
      </c>
    </row>
    <row r="11" spans="1:2" x14ac:dyDescent="0.45">
      <c r="A11" t="s">
        <v>18</v>
      </c>
      <c r="B11">
        <v>26800</v>
      </c>
    </row>
    <row r="12" spans="1:2" x14ac:dyDescent="0.45">
      <c r="A12" t="s">
        <v>19</v>
      </c>
      <c r="B12">
        <v>17896</v>
      </c>
    </row>
    <row r="13" spans="1:2" x14ac:dyDescent="0.45">
      <c r="A13" t="s">
        <v>20</v>
      </c>
      <c r="B13">
        <v>7736</v>
      </c>
    </row>
    <row r="14" spans="1:2" x14ac:dyDescent="0.45">
      <c r="A14" t="s">
        <v>21</v>
      </c>
      <c r="B14">
        <v>7057</v>
      </c>
    </row>
    <row r="15" spans="1:2" x14ac:dyDescent="0.45">
      <c r="A15" t="s">
        <v>22</v>
      </c>
      <c r="B15">
        <v>3643</v>
      </c>
    </row>
    <row r="16" spans="1:2" x14ac:dyDescent="0.45">
      <c r="A16" t="s">
        <v>24</v>
      </c>
      <c r="B16">
        <v>46</v>
      </c>
    </row>
    <row r="17" spans="1:2" x14ac:dyDescent="0.45">
      <c r="A17" t="s">
        <v>25</v>
      </c>
      <c r="B17">
        <v>155</v>
      </c>
    </row>
    <row r="18" spans="1:2" x14ac:dyDescent="0.45">
      <c r="A18" t="s">
        <v>26</v>
      </c>
      <c r="B18">
        <v>157</v>
      </c>
    </row>
    <row r="19" spans="1:2" x14ac:dyDescent="0.45">
      <c r="A19" t="s">
        <v>28</v>
      </c>
      <c r="B19">
        <v>311</v>
      </c>
    </row>
    <row r="20" spans="1:2" x14ac:dyDescent="0.45">
      <c r="A20" t="s">
        <v>29</v>
      </c>
      <c r="B20">
        <v>45451</v>
      </c>
    </row>
    <row r="21" spans="1:2" x14ac:dyDescent="0.45">
      <c r="A21" t="s">
        <v>30</v>
      </c>
      <c r="B21">
        <v>81931</v>
      </c>
    </row>
    <row r="22" spans="1:2" x14ac:dyDescent="0.45">
      <c r="A22" t="s">
        <v>31</v>
      </c>
      <c r="B22">
        <v>12269</v>
      </c>
    </row>
    <row r="23" spans="1:2" x14ac:dyDescent="0.45">
      <c r="A23" t="s">
        <v>34</v>
      </c>
      <c r="B23">
        <v>1487</v>
      </c>
    </row>
    <row r="24" spans="1:2" x14ac:dyDescent="0.45">
      <c r="A24" t="s">
        <v>36</v>
      </c>
      <c r="B24">
        <v>988</v>
      </c>
    </row>
    <row r="25" spans="1:2" x14ac:dyDescent="0.45">
      <c r="A25" t="s">
        <v>37</v>
      </c>
      <c r="B25">
        <v>12887</v>
      </c>
    </row>
    <row r="26" spans="1:2" x14ac:dyDescent="0.45">
      <c r="A26" t="s">
        <v>39</v>
      </c>
      <c r="B26">
        <v>66510</v>
      </c>
    </row>
    <row r="27" spans="1:2" x14ac:dyDescent="0.45">
      <c r="A27" t="s">
        <v>41</v>
      </c>
      <c r="B27">
        <v>133</v>
      </c>
    </row>
    <row r="28" spans="1:2" x14ac:dyDescent="0.45">
      <c r="A28" t="s">
        <v>42</v>
      </c>
      <c r="B28">
        <v>312</v>
      </c>
    </row>
    <row r="29" spans="1:2" x14ac:dyDescent="0.45">
      <c r="A29" t="s">
        <v>43</v>
      </c>
      <c r="B29">
        <v>115</v>
      </c>
    </row>
    <row r="30" spans="1:2" x14ac:dyDescent="0.45">
      <c r="A30" t="s">
        <v>44</v>
      </c>
      <c r="B30">
        <v>164</v>
      </c>
    </row>
    <row r="31" spans="1:2" x14ac:dyDescent="0.45">
      <c r="A31" t="s">
        <v>46</v>
      </c>
      <c r="B31">
        <v>11774</v>
      </c>
    </row>
    <row r="32" spans="1:2" x14ac:dyDescent="0.45">
      <c r="A32" t="s">
        <v>47</v>
      </c>
      <c r="B32">
        <v>13555</v>
      </c>
    </row>
    <row r="33" spans="1:2" x14ac:dyDescent="0.45">
      <c r="A33" t="s">
        <v>48</v>
      </c>
      <c r="B33">
        <v>334</v>
      </c>
    </row>
    <row r="34" spans="1:2" x14ac:dyDescent="0.45">
      <c r="A34" t="s">
        <v>49</v>
      </c>
      <c r="B34">
        <v>26305</v>
      </c>
    </row>
    <row r="35" spans="1:2" x14ac:dyDescent="0.45">
      <c r="A35" t="s">
        <v>50</v>
      </c>
      <c r="B35">
        <v>302</v>
      </c>
    </row>
    <row r="36" spans="1:2" x14ac:dyDescent="0.45">
      <c r="A36" t="s">
        <v>51</v>
      </c>
      <c r="B36">
        <v>37286</v>
      </c>
    </row>
    <row r="37" spans="1:2" x14ac:dyDescent="0.45">
      <c r="A37" t="s">
        <v>57</v>
      </c>
      <c r="B37">
        <v>24061</v>
      </c>
    </row>
    <row r="38" spans="1:2" x14ac:dyDescent="0.45">
      <c r="A38" t="s">
        <v>58</v>
      </c>
      <c r="B38">
        <v>5</v>
      </c>
    </row>
    <row r="39" spans="1:2" x14ac:dyDescent="0.45">
      <c r="A39" t="s">
        <v>59</v>
      </c>
      <c r="B39">
        <v>5</v>
      </c>
    </row>
    <row r="40" spans="1:2" x14ac:dyDescent="0.45">
      <c r="A40" t="s">
        <v>60</v>
      </c>
      <c r="B40">
        <v>24</v>
      </c>
    </row>
    <row r="41" spans="1:2" x14ac:dyDescent="0.45">
      <c r="A41" t="s">
        <v>61</v>
      </c>
      <c r="B41">
        <v>44</v>
      </c>
    </row>
    <row r="42" spans="1:2" x14ac:dyDescent="0.45">
      <c r="A42" t="s">
        <v>62</v>
      </c>
      <c r="B42">
        <v>3776</v>
      </c>
    </row>
    <row r="43" spans="1:2" x14ac:dyDescent="0.45">
      <c r="A43" t="s">
        <v>63</v>
      </c>
      <c r="B43">
        <v>61</v>
      </c>
    </row>
    <row r="44" spans="1:2" x14ac:dyDescent="0.45">
      <c r="A44" t="s">
        <v>64</v>
      </c>
      <c r="B44">
        <v>84593</v>
      </c>
    </row>
    <row r="45" spans="1:2" x14ac:dyDescent="0.45">
      <c r="A45" t="s">
        <v>67</v>
      </c>
      <c r="B45">
        <v>6307</v>
      </c>
    </row>
    <row r="46" spans="1:2" x14ac:dyDescent="0.45">
      <c r="A46" t="s">
        <v>71</v>
      </c>
      <c r="B46">
        <v>342</v>
      </c>
    </row>
    <row r="47" spans="1:2" x14ac:dyDescent="0.45">
      <c r="A47" t="s">
        <v>72</v>
      </c>
      <c r="B47">
        <v>283</v>
      </c>
    </row>
    <row r="48" spans="1:2" x14ac:dyDescent="0.45">
      <c r="A48" t="s">
        <v>73</v>
      </c>
      <c r="B48">
        <v>475</v>
      </c>
    </row>
    <row r="49" spans="1:2" x14ac:dyDescent="0.45">
      <c r="A49" t="s">
        <v>74</v>
      </c>
      <c r="B49">
        <v>533</v>
      </c>
    </row>
    <row r="50" spans="1:2" x14ac:dyDescent="0.45">
      <c r="A50" t="s">
        <v>76</v>
      </c>
      <c r="B50">
        <v>239</v>
      </c>
    </row>
    <row r="51" spans="1:2" x14ac:dyDescent="0.45">
      <c r="A51" t="s">
        <v>79</v>
      </c>
      <c r="B51">
        <v>962</v>
      </c>
    </row>
    <row r="52" spans="1:2" x14ac:dyDescent="0.45">
      <c r="A52" t="s">
        <v>80</v>
      </c>
      <c r="B52">
        <v>26132</v>
      </c>
    </row>
    <row r="53" spans="1:2" x14ac:dyDescent="0.45">
      <c r="A53" t="s">
        <v>81</v>
      </c>
      <c r="B53">
        <v>6499</v>
      </c>
    </row>
    <row r="54" spans="1:2" x14ac:dyDescent="0.45">
      <c r="A54" t="s">
        <v>82</v>
      </c>
      <c r="B54">
        <v>1782</v>
      </c>
    </row>
    <row r="55" spans="1:2" x14ac:dyDescent="0.45">
      <c r="A55" t="s">
        <v>84</v>
      </c>
      <c r="B55">
        <v>77661</v>
      </c>
    </row>
    <row r="56" spans="1:2" x14ac:dyDescent="0.45">
      <c r="A56" t="s">
        <v>86</v>
      </c>
      <c r="B56">
        <v>30668</v>
      </c>
    </row>
    <row r="57" spans="1:2" x14ac:dyDescent="0.45">
      <c r="A57" t="s">
        <v>88</v>
      </c>
      <c r="B57">
        <v>5129</v>
      </c>
    </row>
    <row r="58" spans="1:2" x14ac:dyDescent="0.45">
      <c r="A58" t="s">
        <v>89</v>
      </c>
      <c r="B58">
        <v>1721</v>
      </c>
    </row>
    <row r="59" spans="1:2" x14ac:dyDescent="0.45">
      <c r="A59" t="s">
        <v>97</v>
      </c>
      <c r="B59">
        <v>2</v>
      </c>
    </row>
    <row r="60" spans="1:2" x14ac:dyDescent="0.45">
      <c r="A60" t="s">
        <v>100</v>
      </c>
      <c r="B60">
        <v>3527</v>
      </c>
    </row>
    <row r="61" spans="1:2" x14ac:dyDescent="0.45">
      <c r="A61" t="s">
        <v>103</v>
      </c>
      <c r="B61">
        <v>1276</v>
      </c>
    </row>
    <row r="62" spans="1:2" x14ac:dyDescent="0.45">
      <c r="A62" t="s">
        <v>104</v>
      </c>
      <c r="B62">
        <v>1452</v>
      </c>
    </row>
    <row r="63" spans="1:2" x14ac:dyDescent="0.45">
      <c r="A63" t="s">
        <v>105</v>
      </c>
      <c r="B63">
        <v>2796</v>
      </c>
    </row>
    <row r="64" spans="1:2" x14ac:dyDescent="0.45">
      <c r="A64" t="s">
        <v>106</v>
      </c>
      <c r="B64">
        <v>527</v>
      </c>
    </row>
    <row r="65" spans="1:2" x14ac:dyDescent="0.45">
      <c r="A65" t="s">
        <v>107</v>
      </c>
      <c r="B65">
        <v>201</v>
      </c>
    </row>
    <row r="66" spans="1:2" x14ac:dyDescent="0.45">
      <c r="A66" t="s">
        <v>108</v>
      </c>
      <c r="B66">
        <v>2980</v>
      </c>
    </row>
    <row r="67" spans="1:2" x14ac:dyDescent="0.45">
      <c r="A67" t="s">
        <v>109</v>
      </c>
      <c r="B67">
        <v>3975</v>
      </c>
    </row>
    <row r="68" spans="1:2" x14ac:dyDescent="0.45">
      <c r="A68" t="s">
        <v>110</v>
      </c>
      <c r="B68">
        <v>1920</v>
      </c>
    </row>
    <row r="69" spans="1:2" x14ac:dyDescent="0.45">
      <c r="A69" t="s">
        <v>111</v>
      </c>
      <c r="B69">
        <v>17</v>
      </c>
    </row>
    <row r="70" spans="1:2" x14ac:dyDescent="0.45">
      <c r="A70" t="s">
        <v>113</v>
      </c>
      <c r="B70">
        <v>5721</v>
      </c>
    </row>
    <row r="71" spans="1:2" x14ac:dyDescent="0.45">
      <c r="A71" t="s">
        <v>114</v>
      </c>
      <c r="B71">
        <v>634</v>
      </c>
    </row>
    <row r="72" spans="1:2" x14ac:dyDescent="0.45">
      <c r="A72" t="s">
        <v>116</v>
      </c>
      <c r="B72">
        <v>29</v>
      </c>
    </row>
    <row r="73" spans="1:2" x14ac:dyDescent="0.45">
      <c r="A73" t="s">
        <v>117</v>
      </c>
      <c r="B73">
        <v>3730</v>
      </c>
    </row>
    <row r="74" spans="1:2" x14ac:dyDescent="0.45">
      <c r="A74" t="s">
        <v>119</v>
      </c>
      <c r="B74">
        <v>1545</v>
      </c>
    </row>
    <row r="75" spans="1:2" x14ac:dyDescent="0.45">
      <c r="A75" t="s">
        <v>122</v>
      </c>
      <c r="B75">
        <v>22</v>
      </c>
    </row>
    <row r="76" spans="1:2" x14ac:dyDescent="0.45">
      <c r="A76" t="s">
        <v>123</v>
      </c>
      <c r="B76">
        <v>3913</v>
      </c>
    </row>
    <row r="77" spans="1:2" x14ac:dyDescent="0.45">
      <c r="A77" t="s">
        <v>125</v>
      </c>
      <c r="B77">
        <v>7528</v>
      </c>
    </row>
    <row r="78" spans="1:2" x14ac:dyDescent="0.45">
      <c r="A78" t="s">
        <v>126</v>
      </c>
      <c r="B78">
        <v>23771</v>
      </c>
    </row>
    <row r="79" spans="1:2" x14ac:dyDescent="0.45">
      <c r="A79" t="s">
        <v>127</v>
      </c>
      <c r="B79">
        <v>2109</v>
      </c>
    </row>
    <row r="80" spans="1:2" x14ac:dyDescent="0.45">
      <c r="A80" t="s">
        <v>131</v>
      </c>
      <c r="B80">
        <v>404</v>
      </c>
    </row>
    <row r="81" spans="1:2" x14ac:dyDescent="0.45">
      <c r="A81" t="s">
        <v>132</v>
      </c>
      <c r="B81">
        <v>87</v>
      </c>
    </row>
    <row r="82" spans="1:2" x14ac:dyDescent="0.45">
      <c r="A82" t="s">
        <v>134</v>
      </c>
      <c r="B82">
        <v>79253</v>
      </c>
    </row>
    <row r="83" spans="1:2" x14ac:dyDescent="0.45">
      <c r="A83" t="s">
        <v>135</v>
      </c>
      <c r="B83">
        <v>1295</v>
      </c>
    </row>
    <row r="84" spans="1:2" x14ac:dyDescent="0.45">
      <c r="A84" t="s">
        <v>136</v>
      </c>
      <c r="B84">
        <v>652</v>
      </c>
    </row>
    <row r="85" spans="1:2" x14ac:dyDescent="0.45">
      <c r="A85" t="s">
        <v>138</v>
      </c>
      <c r="B85">
        <v>17134</v>
      </c>
    </row>
    <row r="86" spans="1:2" x14ac:dyDescent="0.45">
      <c r="A86" t="s">
        <v>139</v>
      </c>
      <c r="B86">
        <v>711</v>
      </c>
    </row>
    <row r="87" spans="1:2" x14ac:dyDescent="0.45">
      <c r="A87" t="s">
        <v>142</v>
      </c>
      <c r="B87">
        <v>1024</v>
      </c>
    </row>
    <row r="88" spans="1:2" x14ac:dyDescent="0.45">
      <c r="A88" t="s">
        <v>143</v>
      </c>
      <c r="B88">
        <v>526</v>
      </c>
    </row>
    <row r="89" spans="1:2" x14ac:dyDescent="0.45">
      <c r="A89" t="s">
        <v>144</v>
      </c>
      <c r="B89">
        <v>868</v>
      </c>
    </row>
    <row r="90" spans="1:2" x14ac:dyDescent="0.45">
      <c r="A90" t="s">
        <v>146</v>
      </c>
      <c r="B90">
        <v>41197</v>
      </c>
    </row>
    <row r="91" spans="1:2" x14ac:dyDescent="0.45">
      <c r="A91" t="s">
        <v>147</v>
      </c>
      <c r="B91">
        <v>328</v>
      </c>
    </row>
    <row r="92" spans="1:2" x14ac:dyDescent="0.45">
      <c r="A92" t="s">
        <v>152</v>
      </c>
      <c r="B92">
        <v>50581</v>
      </c>
    </row>
    <row r="93" spans="1:2" x14ac:dyDescent="0.45">
      <c r="A93" t="s">
        <v>153</v>
      </c>
      <c r="B93">
        <v>117230</v>
      </c>
    </row>
    <row r="94" spans="1:2" x14ac:dyDescent="0.45">
      <c r="A94" t="s">
        <v>154</v>
      </c>
      <c r="B94">
        <v>2771</v>
      </c>
    </row>
    <row r="95" spans="1:2" x14ac:dyDescent="0.45">
      <c r="A95" t="s">
        <v>155</v>
      </c>
      <c r="B95">
        <v>3067</v>
      </c>
    </row>
    <row r="96" spans="1:2" x14ac:dyDescent="0.45">
      <c r="A96" t="s">
        <v>156</v>
      </c>
      <c r="B96">
        <v>4948</v>
      </c>
    </row>
    <row r="97" spans="1:2" x14ac:dyDescent="0.45">
      <c r="A97" t="s">
        <v>158</v>
      </c>
      <c r="B97">
        <v>97914</v>
      </c>
    </row>
    <row r="98" spans="1:2" x14ac:dyDescent="0.45">
      <c r="A98" t="s">
        <v>163</v>
      </c>
      <c r="B98">
        <v>9360</v>
      </c>
    </row>
    <row r="99" spans="1:2" x14ac:dyDescent="0.45">
      <c r="A99" t="s">
        <v>165</v>
      </c>
      <c r="B99">
        <v>32419</v>
      </c>
    </row>
    <row r="100" spans="1:2" x14ac:dyDescent="0.45">
      <c r="A100" t="s">
        <v>166</v>
      </c>
      <c r="B100">
        <v>38472</v>
      </c>
    </row>
    <row r="101" spans="1:2" x14ac:dyDescent="0.45">
      <c r="A101" t="s">
        <v>167</v>
      </c>
      <c r="B101">
        <v>59730</v>
      </c>
    </row>
    <row r="102" spans="1:2" x14ac:dyDescent="0.45">
      <c r="A102" t="s">
        <v>168</v>
      </c>
      <c r="B102">
        <v>5723</v>
      </c>
    </row>
    <row r="103" spans="1:2" x14ac:dyDescent="0.45">
      <c r="A103" t="s">
        <v>171</v>
      </c>
      <c r="B103">
        <v>596</v>
      </c>
    </row>
    <row r="104" spans="1:2" x14ac:dyDescent="0.45">
      <c r="A104" t="s">
        <v>172</v>
      </c>
      <c r="B104">
        <v>34995</v>
      </c>
    </row>
    <row r="105" spans="1:2" x14ac:dyDescent="0.45">
      <c r="A105" t="s">
        <v>173</v>
      </c>
      <c r="B105">
        <v>2622</v>
      </c>
    </row>
    <row r="106" spans="1:2" x14ac:dyDescent="0.45">
      <c r="A106" t="s">
        <v>174</v>
      </c>
      <c r="B106">
        <v>2185</v>
      </c>
    </row>
    <row r="107" spans="1:2" x14ac:dyDescent="0.45">
      <c r="A107" t="s">
        <v>175</v>
      </c>
      <c r="B107">
        <v>54</v>
      </c>
    </row>
    <row r="108" spans="1:2" x14ac:dyDescent="0.45">
      <c r="A108" t="s">
        <v>178</v>
      </c>
      <c r="B108">
        <v>1879</v>
      </c>
    </row>
    <row r="109" spans="1:2" x14ac:dyDescent="0.45">
      <c r="A109" t="s">
        <v>179</v>
      </c>
      <c r="B109">
        <v>116882</v>
      </c>
    </row>
    <row r="110" spans="1:2" x14ac:dyDescent="0.45">
      <c r="A110" t="s">
        <v>180</v>
      </c>
      <c r="B110">
        <v>1200</v>
      </c>
    </row>
    <row r="111" spans="1:2" x14ac:dyDescent="0.45">
      <c r="A111" t="s">
        <v>181</v>
      </c>
      <c r="B111">
        <v>85002</v>
      </c>
    </row>
    <row r="112" spans="1:2" x14ac:dyDescent="0.45">
      <c r="A112" t="s">
        <v>182</v>
      </c>
      <c r="B112">
        <v>1024</v>
      </c>
    </row>
    <row r="113" spans="1:2" x14ac:dyDescent="0.45">
      <c r="A113" t="s">
        <v>183</v>
      </c>
      <c r="B113">
        <v>718</v>
      </c>
    </row>
    <row r="114" spans="1:2" x14ac:dyDescent="0.45">
      <c r="A114" t="s">
        <v>184</v>
      </c>
      <c r="B114">
        <v>42530</v>
      </c>
    </row>
    <row r="115" spans="1:2" x14ac:dyDescent="0.45">
      <c r="A115" t="s">
        <v>185</v>
      </c>
      <c r="B115">
        <v>963</v>
      </c>
    </row>
    <row r="116" spans="1:2" x14ac:dyDescent="0.45">
      <c r="A116" t="s">
        <v>187</v>
      </c>
      <c r="B116">
        <v>9656</v>
      </c>
    </row>
    <row r="117" spans="1:2" x14ac:dyDescent="0.45">
      <c r="A117" t="s">
        <v>188</v>
      </c>
      <c r="B117">
        <v>99235</v>
      </c>
    </row>
    <row r="118" spans="1:2" x14ac:dyDescent="0.45">
      <c r="A118" t="s">
        <v>189</v>
      </c>
      <c r="B118">
        <v>307</v>
      </c>
    </row>
    <row r="119" spans="1:2" x14ac:dyDescent="0.45">
      <c r="A119" t="s">
        <v>190</v>
      </c>
      <c r="B119">
        <v>669</v>
      </c>
    </row>
    <row r="120" spans="1:2" x14ac:dyDescent="0.45">
      <c r="A120" t="s">
        <v>191</v>
      </c>
      <c r="B120">
        <v>455</v>
      </c>
    </row>
    <row r="121" spans="1:2" x14ac:dyDescent="0.45">
      <c r="A121" t="s">
        <v>192</v>
      </c>
      <c r="B121">
        <v>621</v>
      </c>
    </row>
    <row r="122" spans="1:2" x14ac:dyDescent="0.45">
      <c r="A122" t="s">
        <v>193</v>
      </c>
      <c r="B122">
        <v>450</v>
      </c>
    </row>
    <row r="123" spans="1:2" x14ac:dyDescent="0.45">
      <c r="A123" t="s">
        <v>194</v>
      </c>
      <c r="B123">
        <v>137</v>
      </c>
    </row>
    <row r="124" spans="1:2" x14ac:dyDescent="0.45">
      <c r="A124" t="s">
        <v>195</v>
      </c>
      <c r="B124">
        <v>1543</v>
      </c>
    </row>
    <row r="125" spans="1:2" x14ac:dyDescent="0.45">
      <c r="A125" t="s">
        <v>196</v>
      </c>
      <c r="B125">
        <v>2346</v>
      </c>
    </row>
    <row r="126" spans="1:2" x14ac:dyDescent="0.45">
      <c r="A126" t="s">
        <v>197</v>
      </c>
      <c r="B126">
        <v>317</v>
      </c>
    </row>
    <row r="127" spans="1:2" x14ac:dyDescent="0.45">
      <c r="A127" t="s">
        <v>198</v>
      </c>
      <c r="B127">
        <v>2521</v>
      </c>
    </row>
    <row r="128" spans="1:2" x14ac:dyDescent="0.45">
      <c r="A128" t="s">
        <v>199</v>
      </c>
      <c r="B128">
        <v>4203</v>
      </c>
    </row>
    <row r="129" spans="1:2" x14ac:dyDescent="0.45">
      <c r="A129" t="s">
        <v>200</v>
      </c>
      <c r="B129">
        <v>791</v>
      </c>
    </row>
    <row r="130" spans="1:2" x14ac:dyDescent="0.45">
      <c r="A130" t="s">
        <v>202</v>
      </c>
      <c r="B130">
        <v>23870</v>
      </c>
    </row>
    <row r="131" spans="1:2" x14ac:dyDescent="0.45">
      <c r="A131" t="s">
        <v>203</v>
      </c>
      <c r="B131">
        <v>2568</v>
      </c>
    </row>
    <row r="132" spans="1:2" x14ac:dyDescent="0.45">
      <c r="A132" t="s">
        <v>204</v>
      </c>
      <c r="B132">
        <v>1407</v>
      </c>
    </row>
    <row r="133" spans="1:2" x14ac:dyDescent="0.45">
      <c r="A133" t="s">
        <v>205</v>
      </c>
      <c r="B133">
        <v>2047</v>
      </c>
    </row>
    <row r="134" spans="1:2" x14ac:dyDescent="0.45">
      <c r="A134" t="s">
        <v>207</v>
      </c>
      <c r="B134">
        <v>77804</v>
      </c>
    </row>
    <row r="135" spans="1:2" x14ac:dyDescent="0.45">
      <c r="A135" t="s">
        <v>208</v>
      </c>
      <c r="B135">
        <v>24020</v>
      </c>
    </row>
    <row r="136" spans="1:2" x14ac:dyDescent="0.45">
      <c r="A136" t="s">
        <v>209</v>
      </c>
      <c r="B136">
        <v>3184</v>
      </c>
    </row>
    <row r="137" spans="1:2" x14ac:dyDescent="0.45">
      <c r="A137" t="s">
        <v>210</v>
      </c>
      <c r="B137">
        <v>16646</v>
      </c>
    </row>
    <row r="138" spans="1:2" x14ac:dyDescent="0.45">
      <c r="A138" t="s">
        <v>211</v>
      </c>
      <c r="B138">
        <v>35092</v>
      </c>
    </row>
    <row r="139" spans="1:2" x14ac:dyDescent="0.45">
      <c r="A139" t="s">
        <v>212</v>
      </c>
      <c r="B139">
        <v>17570</v>
      </c>
    </row>
    <row r="140" spans="1:2" x14ac:dyDescent="0.45">
      <c r="A140" t="s">
        <v>214</v>
      </c>
      <c r="B140">
        <v>150</v>
      </c>
    </row>
    <row r="141" spans="1:2" x14ac:dyDescent="0.45">
      <c r="A141" t="s">
        <v>215</v>
      </c>
      <c r="B141">
        <v>96</v>
      </c>
    </row>
    <row r="142" spans="1:2" x14ac:dyDescent="0.45">
      <c r="A142" t="s">
        <v>216</v>
      </c>
      <c r="B142">
        <v>52</v>
      </c>
    </row>
    <row r="143" spans="1:2" x14ac:dyDescent="0.45">
      <c r="A143" t="s">
        <v>217</v>
      </c>
      <c r="B143">
        <v>361</v>
      </c>
    </row>
    <row r="144" spans="1:2" x14ac:dyDescent="0.45">
      <c r="A144" t="s">
        <v>218</v>
      </c>
      <c r="B144">
        <v>503</v>
      </c>
    </row>
    <row r="145" spans="1:2" x14ac:dyDescent="0.45">
      <c r="A145" t="s">
        <v>219</v>
      </c>
      <c r="B145">
        <v>277</v>
      </c>
    </row>
    <row r="146" spans="1:2" x14ac:dyDescent="0.45">
      <c r="A146" t="s">
        <v>220</v>
      </c>
      <c r="B146">
        <v>11470</v>
      </c>
    </row>
    <row r="147" spans="1:2" x14ac:dyDescent="0.45">
      <c r="A147" t="s">
        <v>221</v>
      </c>
      <c r="B147">
        <v>188</v>
      </c>
    </row>
    <row r="148" spans="1:2" x14ac:dyDescent="0.45">
      <c r="A148" t="s">
        <v>222</v>
      </c>
      <c r="B148">
        <v>881</v>
      </c>
    </row>
    <row r="149" spans="1:2" x14ac:dyDescent="0.45">
      <c r="A149" t="s">
        <v>223</v>
      </c>
      <c r="B149">
        <v>684</v>
      </c>
    </row>
    <row r="150" spans="1:2" x14ac:dyDescent="0.45">
      <c r="A150" t="s">
        <v>225</v>
      </c>
      <c r="B150">
        <v>208</v>
      </c>
    </row>
    <row r="151" spans="1:2" x14ac:dyDescent="0.45">
      <c r="A151" t="s">
        <v>226</v>
      </c>
      <c r="B151">
        <v>760</v>
      </c>
    </row>
    <row r="152" spans="1:2" x14ac:dyDescent="0.45">
      <c r="A152" t="s">
        <v>227</v>
      </c>
      <c r="B152">
        <v>7158</v>
      </c>
    </row>
    <row r="153" spans="1:2" x14ac:dyDescent="0.45">
      <c r="A153" t="s">
        <v>228</v>
      </c>
      <c r="B153">
        <v>764</v>
      </c>
    </row>
    <row r="154" spans="1:2" x14ac:dyDescent="0.45">
      <c r="A154" t="s">
        <v>229</v>
      </c>
      <c r="B154">
        <v>4293</v>
      </c>
    </row>
    <row r="155" spans="1:2" x14ac:dyDescent="0.45">
      <c r="A155" t="s">
        <v>230</v>
      </c>
      <c r="B155">
        <v>11694</v>
      </c>
    </row>
    <row r="156" spans="1:2" x14ac:dyDescent="0.45">
      <c r="A156" t="s">
        <v>231</v>
      </c>
      <c r="B156">
        <v>1257</v>
      </c>
    </row>
    <row r="157" spans="1:2" x14ac:dyDescent="0.45">
      <c r="A157" t="s">
        <v>233</v>
      </c>
      <c r="B157">
        <v>659</v>
      </c>
    </row>
    <row r="158" spans="1:2" x14ac:dyDescent="0.45">
      <c r="A158" t="s">
        <v>234</v>
      </c>
      <c r="B158">
        <v>140</v>
      </c>
    </row>
    <row r="159" spans="1:2" x14ac:dyDescent="0.45">
      <c r="A159" t="s">
        <v>235</v>
      </c>
      <c r="B159">
        <v>60373</v>
      </c>
    </row>
    <row r="160" spans="1:2" x14ac:dyDescent="0.45">
      <c r="A160" t="s">
        <v>236</v>
      </c>
      <c r="B160">
        <v>5228</v>
      </c>
    </row>
    <row r="161" spans="1:2" x14ac:dyDescent="0.45">
      <c r="A161" t="s">
        <v>238</v>
      </c>
      <c r="B161">
        <v>5239</v>
      </c>
    </row>
    <row r="162" spans="1:2" x14ac:dyDescent="0.45">
      <c r="A162" t="s">
        <v>241</v>
      </c>
      <c r="B162">
        <v>104</v>
      </c>
    </row>
    <row r="163" spans="1:2" x14ac:dyDescent="0.45">
      <c r="A163" t="s">
        <v>242</v>
      </c>
      <c r="B163">
        <v>4516</v>
      </c>
    </row>
    <row r="164" spans="1:2" x14ac:dyDescent="0.45">
      <c r="A164" t="s">
        <v>244</v>
      </c>
      <c r="B164">
        <v>28</v>
      </c>
    </row>
    <row r="165" spans="1:2" x14ac:dyDescent="0.45">
      <c r="A165" t="s">
        <v>245</v>
      </c>
      <c r="B165">
        <v>25</v>
      </c>
    </row>
    <row r="166" spans="1:2" x14ac:dyDescent="0.45">
      <c r="A166" t="s">
        <v>246</v>
      </c>
      <c r="B166">
        <v>4371</v>
      </c>
    </row>
    <row r="167" spans="1:2" x14ac:dyDescent="0.45">
      <c r="A167" t="s">
        <v>247</v>
      </c>
      <c r="B167">
        <v>2052</v>
      </c>
    </row>
    <row r="168" spans="1:2" x14ac:dyDescent="0.45">
      <c r="A168" t="s">
        <v>248</v>
      </c>
      <c r="B168">
        <v>10867</v>
      </c>
    </row>
    <row r="169" spans="1:2" x14ac:dyDescent="0.45">
      <c r="A169" t="s">
        <v>249</v>
      </c>
      <c r="B169">
        <v>2001</v>
      </c>
    </row>
    <row r="170" spans="1:2" x14ac:dyDescent="0.45">
      <c r="A170" t="s">
        <v>250</v>
      </c>
      <c r="B170">
        <v>1329</v>
      </c>
    </row>
    <row r="171" spans="1:2" x14ac:dyDescent="0.45">
      <c r="A171" t="s">
        <v>251</v>
      </c>
      <c r="B171">
        <v>3746</v>
      </c>
    </row>
    <row r="172" spans="1:2" x14ac:dyDescent="0.45">
      <c r="A172" t="s">
        <v>252</v>
      </c>
      <c r="B172">
        <v>890</v>
      </c>
    </row>
    <row r="173" spans="1:2" x14ac:dyDescent="0.45">
      <c r="A173" t="s">
        <v>255</v>
      </c>
      <c r="B173">
        <v>8308</v>
      </c>
    </row>
    <row r="174" spans="1:2" x14ac:dyDescent="0.45">
      <c r="A174" t="s">
        <v>256</v>
      </c>
      <c r="B174">
        <v>14270</v>
      </c>
    </row>
    <row r="175" spans="1:2" x14ac:dyDescent="0.45">
      <c r="A175" t="s">
        <v>257</v>
      </c>
      <c r="B175">
        <v>2130</v>
      </c>
    </row>
    <row r="176" spans="1:2" x14ac:dyDescent="0.45">
      <c r="A176" t="s">
        <v>259</v>
      </c>
      <c r="B176">
        <v>28806</v>
      </c>
    </row>
    <row r="177" spans="1:2" x14ac:dyDescent="0.45">
      <c r="A177" t="s">
        <v>261</v>
      </c>
      <c r="B177">
        <v>11318</v>
      </c>
    </row>
    <row r="178" spans="1:2" x14ac:dyDescent="0.45">
      <c r="A178" t="s">
        <v>263</v>
      </c>
      <c r="B178">
        <v>101575</v>
      </c>
    </row>
    <row r="179" spans="1:2" x14ac:dyDescent="0.45">
      <c r="A179" t="s">
        <v>270</v>
      </c>
      <c r="B179">
        <v>63601</v>
      </c>
    </row>
    <row r="180" spans="1:2" x14ac:dyDescent="0.45">
      <c r="A180" t="s">
        <v>277</v>
      </c>
      <c r="B180">
        <v>17794</v>
      </c>
    </row>
    <row r="181" spans="1:2" x14ac:dyDescent="0.45">
      <c r="A181" t="s">
        <v>279</v>
      </c>
      <c r="B181">
        <v>1164</v>
      </c>
    </row>
    <row r="182" spans="1:2" x14ac:dyDescent="0.45">
      <c r="A182" t="s">
        <v>280</v>
      </c>
      <c r="B182">
        <v>19749</v>
      </c>
    </row>
    <row r="183" spans="1:2" x14ac:dyDescent="0.45">
      <c r="A183" t="s">
        <v>281</v>
      </c>
      <c r="B183">
        <v>11045</v>
      </c>
    </row>
    <row r="184" spans="1:2" x14ac:dyDescent="0.45">
      <c r="A184" t="s">
        <v>283</v>
      </c>
      <c r="B184">
        <v>43980</v>
      </c>
    </row>
    <row r="185" spans="1:2" x14ac:dyDescent="0.45">
      <c r="A185" t="s">
        <v>288</v>
      </c>
      <c r="B185">
        <v>4843</v>
      </c>
    </row>
    <row r="186" spans="1:2" x14ac:dyDescent="0.45">
      <c r="A186" t="s">
        <v>289</v>
      </c>
      <c r="B186">
        <v>4807</v>
      </c>
    </row>
    <row r="187" spans="1:2" x14ac:dyDescent="0.45">
      <c r="A187" t="s">
        <v>291</v>
      </c>
      <c r="B187">
        <v>4876</v>
      </c>
    </row>
    <row r="188" spans="1:2" x14ac:dyDescent="0.45">
      <c r="A188" t="s">
        <v>294</v>
      </c>
      <c r="B188">
        <v>26794</v>
      </c>
    </row>
    <row r="189" spans="1:2" x14ac:dyDescent="0.45">
      <c r="A189" t="s">
        <v>295</v>
      </c>
      <c r="B189">
        <v>116509</v>
      </c>
    </row>
    <row r="190" spans="1:2" x14ac:dyDescent="0.45">
      <c r="A190" t="s">
        <v>296</v>
      </c>
      <c r="B190">
        <v>4606</v>
      </c>
    </row>
    <row r="191" spans="1:2" x14ac:dyDescent="0.45">
      <c r="A191" t="s">
        <v>297</v>
      </c>
      <c r="B191">
        <v>27266</v>
      </c>
    </row>
    <row r="192" spans="1:2" x14ac:dyDescent="0.45">
      <c r="A192" t="s">
        <v>298</v>
      </c>
      <c r="B192">
        <v>5711</v>
      </c>
    </row>
    <row r="193" spans="1:2" x14ac:dyDescent="0.45">
      <c r="A193" t="s">
        <v>299</v>
      </c>
      <c r="B193">
        <v>25351</v>
      </c>
    </row>
    <row r="194" spans="1:2" x14ac:dyDescent="0.45">
      <c r="A194" t="s">
        <v>302</v>
      </c>
      <c r="B194">
        <v>505</v>
      </c>
    </row>
    <row r="195" spans="1:2" x14ac:dyDescent="0.45">
      <c r="A195" t="s">
        <v>304</v>
      </c>
      <c r="B195">
        <v>10121</v>
      </c>
    </row>
    <row r="196" spans="1:2" x14ac:dyDescent="0.45">
      <c r="A196" t="s">
        <v>305</v>
      </c>
      <c r="B196">
        <v>20797</v>
      </c>
    </row>
    <row r="197" spans="1:2" x14ac:dyDescent="0.45">
      <c r="A197" t="s">
        <v>306</v>
      </c>
      <c r="B197">
        <v>18388</v>
      </c>
    </row>
    <row r="198" spans="1:2" x14ac:dyDescent="0.45">
      <c r="A198" t="s">
        <v>307</v>
      </c>
      <c r="B198">
        <v>16932</v>
      </c>
    </row>
    <row r="199" spans="1:2" x14ac:dyDescent="0.45">
      <c r="A199" t="s">
        <v>310</v>
      </c>
      <c r="B199">
        <v>34363</v>
      </c>
    </row>
    <row r="200" spans="1:2" x14ac:dyDescent="0.45">
      <c r="A200" t="s">
        <v>311</v>
      </c>
      <c r="B200">
        <v>10000</v>
      </c>
    </row>
    <row r="201" spans="1:2" x14ac:dyDescent="0.45">
      <c r="A201" t="s">
        <v>312</v>
      </c>
      <c r="B201">
        <v>1283</v>
      </c>
    </row>
    <row r="202" spans="1:2" x14ac:dyDescent="0.45">
      <c r="A202" t="s">
        <v>313</v>
      </c>
      <c r="B202">
        <v>34454</v>
      </c>
    </row>
    <row r="203" spans="1:2" x14ac:dyDescent="0.45">
      <c r="A203" t="s">
        <v>314</v>
      </c>
      <c r="B203">
        <v>6070</v>
      </c>
    </row>
    <row r="204" spans="1:2" x14ac:dyDescent="0.45">
      <c r="A204" t="s">
        <v>323</v>
      </c>
      <c r="B204">
        <v>733</v>
      </c>
    </row>
    <row r="205" spans="1:2" x14ac:dyDescent="0.45">
      <c r="A205" t="s">
        <v>325</v>
      </c>
      <c r="B205">
        <v>47</v>
      </c>
    </row>
    <row r="206" spans="1:2" x14ac:dyDescent="0.45">
      <c r="A206" t="s">
        <v>326</v>
      </c>
      <c r="B206">
        <v>39</v>
      </c>
    </row>
    <row r="207" spans="1:2" x14ac:dyDescent="0.45">
      <c r="A207" t="s">
        <v>327</v>
      </c>
      <c r="B207">
        <v>43</v>
      </c>
    </row>
    <row r="208" spans="1:2" x14ac:dyDescent="0.45">
      <c r="A208" t="s">
        <v>328</v>
      </c>
      <c r="B208">
        <v>74798</v>
      </c>
    </row>
    <row r="209" spans="1:2" x14ac:dyDescent="0.45">
      <c r="A209" t="s">
        <v>329</v>
      </c>
      <c r="B209">
        <v>73971</v>
      </c>
    </row>
    <row r="210" spans="1:2" x14ac:dyDescent="0.45">
      <c r="A210" t="s">
        <v>331</v>
      </c>
      <c r="B210">
        <v>81374</v>
      </c>
    </row>
    <row r="211" spans="1:2" x14ac:dyDescent="0.45">
      <c r="A211" t="s">
        <v>332</v>
      </c>
      <c r="B211">
        <v>4883</v>
      </c>
    </row>
    <row r="212" spans="1:2" x14ac:dyDescent="0.45">
      <c r="A212" t="s">
        <v>334</v>
      </c>
      <c r="B212">
        <v>41422</v>
      </c>
    </row>
    <row r="213" spans="1:2" x14ac:dyDescent="0.45">
      <c r="A213" t="s">
        <v>338</v>
      </c>
      <c r="B213">
        <v>10041</v>
      </c>
    </row>
    <row r="214" spans="1:2" x14ac:dyDescent="0.45">
      <c r="A214" t="s">
        <v>340</v>
      </c>
      <c r="B214">
        <v>40808</v>
      </c>
    </row>
    <row r="215" spans="1:2" x14ac:dyDescent="0.45">
      <c r="A215" t="s">
        <v>341</v>
      </c>
      <c r="B215">
        <v>11118</v>
      </c>
    </row>
    <row r="216" spans="1:2" x14ac:dyDescent="0.45">
      <c r="A216" t="s">
        <v>343</v>
      </c>
      <c r="B216">
        <v>241</v>
      </c>
    </row>
    <row r="217" spans="1:2" x14ac:dyDescent="0.45">
      <c r="A217" t="s">
        <v>344</v>
      </c>
      <c r="B217">
        <v>269</v>
      </c>
    </row>
    <row r="218" spans="1:2" x14ac:dyDescent="0.45">
      <c r="A218" t="s">
        <v>346</v>
      </c>
      <c r="B218">
        <v>4559</v>
      </c>
    </row>
    <row r="219" spans="1:2" x14ac:dyDescent="0.45">
      <c r="A219" t="s">
        <v>347</v>
      </c>
      <c r="B219">
        <v>5143</v>
      </c>
    </row>
    <row r="220" spans="1:2" x14ac:dyDescent="0.45">
      <c r="A220" t="s">
        <v>348</v>
      </c>
      <c r="B220">
        <v>5204</v>
      </c>
    </row>
    <row r="221" spans="1:2" x14ac:dyDescent="0.45">
      <c r="A221" t="s">
        <v>350</v>
      </c>
      <c r="B221">
        <v>223</v>
      </c>
    </row>
    <row r="222" spans="1:2" x14ac:dyDescent="0.45">
      <c r="A222" t="s">
        <v>354</v>
      </c>
      <c r="B222">
        <v>87230</v>
      </c>
    </row>
    <row r="223" spans="1:2" x14ac:dyDescent="0.45">
      <c r="A223" t="s">
        <v>355</v>
      </c>
      <c r="B223">
        <v>21948</v>
      </c>
    </row>
    <row r="224" spans="1:2" x14ac:dyDescent="0.45">
      <c r="A224" t="s">
        <v>356</v>
      </c>
      <c r="B224">
        <v>380</v>
      </c>
    </row>
    <row r="225" spans="1:2" x14ac:dyDescent="0.45">
      <c r="A225" t="s">
        <v>357</v>
      </c>
      <c r="B225">
        <v>11712</v>
      </c>
    </row>
    <row r="226" spans="1:2" x14ac:dyDescent="0.45">
      <c r="A226" t="s">
        <v>358</v>
      </c>
      <c r="B226">
        <v>4909</v>
      </c>
    </row>
    <row r="227" spans="1:2" x14ac:dyDescent="0.45">
      <c r="A227" t="s">
        <v>359</v>
      </c>
      <c r="B227">
        <v>89748</v>
      </c>
    </row>
    <row r="228" spans="1:2" x14ac:dyDescent="0.45">
      <c r="A228" t="s">
        <v>367</v>
      </c>
      <c r="B228">
        <v>73223</v>
      </c>
    </row>
    <row r="229" spans="1:2" x14ac:dyDescent="0.45">
      <c r="A229" t="s">
        <v>368</v>
      </c>
      <c r="B229">
        <v>33173</v>
      </c>
    </row>
    <row r="230" spans="1:2" x14ac:dyDescent="0.45">
      <c r="A230" t="s">
        <v>369</v>
      </c>
      <c r="B230">
        <v>24296</v>
      </c>
    </row>
    <row r="231" spans="1:2" x14ac:dyDescent="0.45">
      <c r="A231" t="s">
        <v>370</v>
      </c>
      <c r="B231">
        <v>24597</v>
      </c>
    </row>
    <row r="232" spans="1:2" x14ac:dyDescent="0.45">
      <c r="A232" t="s">
        <v>372</v>
      </c>
      <c r="B232">
        <v>21862</v>
      </c>
    </row>
    <row r="233" spans="1:2" x14ac:dyDescent="0.45">
      <c r="A233" t="s">
        <v>373</v>
      </c>
      <c r="B233">
        <v>4996</v>
      </c>
    </row>
    <row r="234" spans="1:2" x14ac:dyDescent="0.45">
      <c r="A234" t="s">
        <v>374</v>
      </c>
      <c r="B234">
        <v>28928</v>
      </c>
    </row>
    <row r="235" spans="1:2" x14ac:dyDescent="0.45">
      <c r="A235" t="s">
        <v>376</v>
      </c>
      <c r="B235">
        <v>1592</v>
      </c>
    </row>
    <row r="236" spans="1:2" x14ac:dyDescent="0.45">
      <c r="A236" t="s">
        <v>378</v>
      </c>
      <c r="B236">
        <v>13949</v>
      </c>
    </row>
    <row r="237" spans="1:2" x14ac:dyDescent="0.45">
      <c r="A237" t="s">
        <v>379</v>
      </c>
      <c r="B237">
        <v>2954</v>
      </c>
    </row>
    <row r="238" spans="1:2" x14ac:dyDescent="0.45">
      <c r="A238" t="s">
        <v>380</v>
      </c>
      <c r="B238">
        <v>1651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EFC1-272E-4B33-BC6F-C0898E1F06CF}">
  <dimension ref="A1:N240"/>
  <sheetViews>
    <sheetView topLeftCell="A219"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5</v>
      </c>
      <c r="B3">
        <v>3236</v>
      </c>
    </row>
    <row r="4" spans="1:2" x14ac:dyDescent="0.45">
      <c r="A4" t="s">
        <v>6</v>
      </c>
      <c r="B4">
        <v>2121</v>
      </c>
    </row>
    <row r="5" spans="1:2" x14ac:dyDescent="0.45">
      <c r="A5" t="s">
        <v>7</v>
      </c>
      <c r="B5">
        <v>76252</v>
      </c>
    </row>
    <row r="6" spans="1:2" x14ac:dyDescent="0.45">
      <c r="A6" t="s">
        <v>8</v>
      </c>
      <c r="B6">
        <v>7261</v>
      </c>
    </row>
    <row r="7" spans="1:2" x14ac:dyDescent="0.45">
      <c r="A7" t="s">
        <v>9</v>
      </c>
      <c r="B7">
        <v>663</v>
      </c>
    </row>
    <row r="8" spans="1:2" x14ac:dyDescent="0.45">
      <c r="A8" t="s">
        <v>11</v>
      </c>
      <c r="B8">
        <v>2250</v>
      </c>
    </row>
    <row r="9" spans="1:2" x14ac:dyDescent="0.45">
      <c r="A9" t="s">
        <v>15</v>
      </c>
      <c r="B9">
        <v>10174</v>
      </c>
    </row>
    <row r="10" spans="1:2" x14ac:dyDescent="0.45">
      <c r="A10" t="s">
        <v>17</v>
      </c>
      <c r="B10">
        <v>24422</v>
      </c>
    </row>
    <row r="11" spans="1:2" x14ac:dyDescent="0.45">
      <c r="A11" t="s">
        <v>18</v>
      </c>
      <c r="B11">
        <v>26310</v>
      </c>
    </row>
    <row r="12" spans="1:2" x14ac:dyDescent="0.45">
      <c r="A12" t="s">
        <v>19</v>
      </c>
      <c r="B12">
        <v>10286</v>
      </c>
    </row>
    <row r="13" spans="1:2" x14ac:dyDescent="0.45">
      <c r="A13" t="s">
        <v>20</v>
      </c>
      <c r="B13">
        <v>7610</v>
      </c>
    </row>
    <row r="14" spans="1:2" x14ac:dyDescent="0.45">
      <c r="A14" t="s">
        <v>21</v>
      </c>
      <c r="B14">
        <v>16071</v>
      </c>
    </row>
    <row r="15" spans="1:2" x14ac:dyDescent="0.45">
      <c r="A15" t="s">
        <v>22</v>
      </c>
      <c r="B15">
        <v>2900</v>
      </c>
    </row>
    <row r="16" spans="1:2" x14ac:dyDescent="0.45">
      <c r="A16" t="s">
        <v>24</v>
      </c>
      <c r="B16">
        <v>37</v>
      </c>
    </row>
    <row r="17" spans="1:2" x14ac:dyDescent="0.45">
      <c r="A17" t="s">
        <v>25</v>
      </c>
      <c r="B17">
        <v>170</v>
      </c>
    </row>
    <row r="18" spans="1:2" x14ac:dyDescent="0.45">
      <c r="A18" t="s">
        <v>26</v>
      </c>
      <c r="B18">
        <v>161</v>
      </c>
    </row>
    <row r="19" spans="1:2" x14ac:dyDescent="0.45">
      <c r="A19" t="s">
        <v>28</v>
      </c>
      <c r="B19">
        <v>352</v>
      </c>
    </row>
    <row r="20" spans="1:2" x14ac:dyDescent="0.45">
      <c r="A20" t="s">
        <v>29</v>
      </c>
      <c r="B20">
        <v>50674</v>
      </c>
    </row>
    <row r="21" spans="1:2" x14ac:dyDescent="0.45">
      <c r="A21" t="s">
        <v>30</v>
      </c>
      <c r="B21">
        <v>24692</v>
      </c>
    </row>
    <row r="22" spans="1:2" x14ac:dyDescent="0.45">
      <c r="A22" t="s">
        <v>31</v>
      </c>
      <c r="B22">
        <v>13311</v>
      </c>
    </row>
    <row r="23" spans="1:2" x14ac:dyDescent="0.45">
      <c r="A23" t="s">
        <v>34</v>
      </c>
      <c r="B23">
        <v>1072</v>
      </c>
    </row>
    <row r="24" spans="1:2" x14ac:dyDescent="0.45">
      <c r="A24" t="s">
        <v>36</v>
      </c>
      <c r="B24">
        <v>1215</v>
      </c>
    </row>
    <row r="25" spans="1:2" x14ac:dyDescent="0.45">
      <c r="A25" t="s">
        <v>37</v>
      </c>
      <c r="B25">
        <v>16685</v>
      </c>
    </row>
    <row r="26" spans="1:2" x14ac:dyDescent="0.45">
      <c r="A26" t="s">
        <v>39</v>
      </c>
      <c r="B26">
        <v>43759</v>
      </c>
    </row>
    <row r="27" spans="1:2" x14ac:dyDescent="0.45">
      <c r="A27" t="s">
        <v>41</v>
      </c>
      <c r="B27">
        <v>213</v>
      </c>
    </row>
    <row r="28" spans="1:2" x14ac:dyDescent="0.45">
      <c r="A28" t="s">
        <v>42</v>
      </c>
      <c r="B28">
        <v>415</v>
      </c>
    </row>
    <row r="29" spans="1:2" x14ac:dyDescent="0.45">
      <c r="A29" t="s">
        <v>43</v>
      </c>
      <c r="B29">
        <v>155</v>
      </c>
    </row>
    <row r="30" spans="1:2" x14ac:dyDescent="0.45">
      <c r="A30" t="s">
        <v>44</v>
      </c>
      <c r="B30">
        <v>225</v>
      </c>
    </row>
    <row r="31" spans="1:2" x14ac:dyDescent="0.45">
      <c r="A31" t="s">
        <v>46</v>
      </c>
      <c r="B31">
        <v>1719</v>
      </c>
    </row>
    <row r="32" spans="1:2" x14ac:dyDescent="0.45">
      <c r="A32" t="s">
        <v>47</v>
      </c>
      <c r="B32">
        <v>5148</v>
      </c>
    </row>
    <row r="33" spans="1:2" x14ac:dyDescent="0.45">
      <c r="A33" t="s">
        <v>48</v>
      </c>
      <c r="B33">
        <v>422</v>
      </c>
    </row>
    <row r="34" spans="1:2" x14ac:dyDescent="0.45">
      <c r="A34" t="s">
        <v>49</v>
      </c>
      <c r="B34">
        <v>1059</v>
      </c>
    </row>
    <row r="35" spans="1:2" x14ac:dyDescent="0.45">
      <c r="A35" t="s">
        <v>50</v>
      </c>
      <c r="B35">
        <v>336</v>
      </c>
    </row>
    <row r="36" spans="1:2" x14ac:dyDescent="0.45">
      <c r="A36" t="s">
        <v>51</v>
      </c>
      <c r="B36">
        <v>1034</v>
      </c>
    </row>
    <row r="37" spans="1:2" x14ac:dyDescent="0.45">
      <c r="A37" t="s">
        <v>57</v>
      </c>
      <c r="B37">
        <v>34331</v>
      </c>
    </row>
    <row r="38" spans="1:2" x14ac:dyDescent="0.45">
      <c r="A38" t="s">
        <v>58</v>
      </c>
      <c r="B38">
        <v>121</v>
      </c>
    </row>
    <row r="39" spans="1:2" x14ac:dyDescent="0.45">
      <c r="A39" t="s">
        <v>59</v>
      </c>
      <c r="B39">
        <v>191</v>
      </c>
    </row>
    <row r="40" spans="1:2" x14ac:dyDescent="0.45">
      <c r="A40" t="s">
        <v>60</v>
      </c>
      <c r="B40">
        <v>251</v>
      </c>
    </row>
    <row r="41" spans="1:2" x14ac:dyDescent="0.45">
      <c r="A41" t="s">
        <v>61</v>
      </c>
      <c r="B41">
        <v>388</v>
      </c>
    </row>
    <row r="42" spans="1:2" x14ac:dyDescent="0.45">
      <c r="A42" t="s">
        <v>62</v>
      </c>
      <c r="B42">
        <v>3791</v>
      </c>
    </row>
    <row r="43" spans="1:2" x14ac:dyDescent="0.45">
      <c r="A43" t="s">
        <v>63</v>
      </c>
      <c r="B43">
        <v>136</v>
      </c>
    </row>
    <row r="44" spans="1:2" x14ac:dyDescent="0.45">
      <c r="A44" t="s">
        <v>64</v>
      </c>
      <c r="B44">
        <v>12377</v>
      </c>
    </row>
    <row r="45" spans="1:2" x14ac:dyDescent="0.45">
      <c r="A45" t="s">
        <v>67</v>
      </c>
      <c r="B45">
        <v>9682</v>
      </c>
    </row>
    <row r="46" spans="1:2" x14ac:dyDescent="0.45">
      <c r="A46" t="s">
        <v>71</v>
      </c>
      <c r="B46">
        <v>311</v>
      </c>
    </row>
    <row r="47" spans="1:2" x14ac:dyDescent="0.45">
      <c r="A47" t="s">
        <v>72</v>
      </c>
      <c r="B47">
        <v>305</v>
      </c>
    </row>
    <row r="48" spans="1:2" x14ac:dyDescent="0.45">
      <c r="A48" t="s">
        <v>73</v>
      </c>
      <c r="B48">
        <v>399</v>
      </c>
    </row>
    <row r="49" spans="1:2" x14ac:dyDescent="0.45">
      <c r="A49" t="s">
        <v>74</v>
      </c>
      <c r="B49">
        <v>696</v>
      </c>
    </row>
    <row r="50" spans="1:2" x14ac:dyDescent="0.45">
      <c r="A50" t="s">
        <v>76</v>
      </c>
      <c r="B50">
        <v>427</v>
      </c>
    </row>
    <row r="51" spans="1:2" x14ac:dyDescent="0.45">
      <c r="A51" t="s">
        <v>79</v>
      </c>
      <c r="B51">
        <v>1026</v>
      </c>
    </row>
    <row r="52" spans="1:2" x14ac:dyDescent="0.45">
      <c r="A52" t="s">
        <v>80</v>
      </c>
      <c r="B52">
        <v>11212</v>
      </c>
    </row>
    <row r="53" spans="1:2" x14ac:dyDescent="0.45">
      <c r="A53" t="s">
        <v>81</v>
      </c>
      <c r="B53">
        <v>1088</v>
      </c>
    </row>
    <row r="54" spans="1:2" x14ac:dyDescent="0.45">
      <c r="A54" t="s">
        <v>82</v>
      </c>
      <c r="B54">
        <v>2997</v>
      </c>
    </row>
    <row r="55" spans="1:2" x14ac:dyDescent="0.45">
      <c r="A55" t="s">
        <v>84</v>
      </c>
      <c r="B55">
        <v>114531</v>
      </c>
    </row>
    <row r="56" spans="1:2" x14ac:dyDescent="0.45">
      <c r="A56" t="s">
        <v>86</v>
      </c>
      <c r="B56">
        <v>29238</v>
      </c>
    </row>
    <row r="57" spans="1:2" x14ac:dyDescent="0.45">
      <c r="A57" t="s">
        <v>88</v>
      </c>
      <c r="B57">
        <v>4793</v>
      </c>
    </row>
    <row r="58" spans="1:2" x14ac:dyDescent="0.45">
      <c r="A58" t="s">
        <v>89</v>
      </c>
      <c r="B58">
        <v>2491</v>
      </c>
    </row>
    <row r="59" spans="1:2" x14ac:dyDescent="0.45">
      <c r="A59" t="s">
        <v>97</v>
      </c>
      <c r="B59">
        <v>4464</v>
      </c>
    </row>
    <row r="60" spans="1:2" x14ac:dyDescent="0.45">
      <c r="A60" t="s">
        <v>100</v>
      </c>
      <c r="B60">
        <v>5266</v>
      </c>
    </row>
    <row r="61" spans="1:2" x14ac:dyDescent="0.45">
      <c r="A61" t="s">
        <v>103</v>
      </c>
      <c r="B61">
        <v>1049</v>
      </c>
    </row>
    <row r="62" spans="1:2" x14ac:dyDescent="0.45">
      <c r="A62" t="s">
        <v>104</v>
      </c>
      <c r="B62">
        <v>1034</v>
      </c>
    </row>
    <row r="63" spans="1:2" x14ac:dyDescent="0.45">
      <c r="A63" t="s">
        <v>105</v>
      </c>
      <c r="B63">
        <v>1047</v>
      </c>
    </row>
    <row r="64" spans="1:2" x14ac:dyDescent="0.45">
      <c r="A64" t="s">
        <v>106</v>
      </c>
      <c r="B64">
        <v>1059</v>
      </c>
    </row>
    <row r="65" spans="1:2" x14ac:dyDescent="0.45">
      <c r="A65" t="s">
        <v>107</v>
      </c>
      <c r="B65">
        <v>324</v>
      </c>
    </row>
    <row r="66" spans="1:2" x14ac:dyDescent="0.45">
      <c r="A66" t="s">
        <v>108</v>
      </c>
      <c r="B66">
        <v>6873</v>
      </c>
    </row>
    <row r="67" spans="1:2" x14ac:dyDescent="0.45">
      <c r="A67" t="s">
        <v>109</v>
      </c>
      <c r="B67">
        <v>3447</v>
      </c>
    </row>
    <row r="68" spans="1:2" x14ac:dyDescent="0.45">
      <c r="A68" t="s">
        <v>110</v>
      </c>
      <c r="B68">
        <v>3145</v>
      </c>
    </row>
    <row r="69" spans="1:2" x14ac:dyDescent="0.45">
      <c r="A69" t="s">
        <v>111</v>
      </c>
      <c r="B69">
        <v>34</v>
      </c>
    </row>
    <row r="70" spans="1:2" x14ac:dyDescent="0.45">
      <c r="A70" t="s">
        <v>113</v>
      </c>
      <c r="B70">
        <v>8144</v>
      </c>
    </row>
    <row r="71" spans="1:2" x14ac:dyDescent="0.45">
      <c r="A71" t="s">
        <v>114</v>
      </c>
      <c r="B71">
        <v>898</v>
      </c>
    </row>
    <row r="72" spans="1:2" x14ac:dyDescent="0.45">
      <c r="A72" t="s">
        <v>116</v>
      </c>
      <c r="B72">
        <v>148</v>
      </c>
    </row>
    <row r="73" spans="1:2" x14ac:dyDescent="0.45">
      <c r="A73" t="s">
        <v>117</v>
      </c>
      <c r="B73">
        <v>2048</v>
      </c>
    </row>
    <row r="74" spans="1:2" x14ac:dyDescent="0.45">
      <c r="A74" t="s">
        <v>119</v>
      </c>
      <c r="B74">
        <v>3335</v>
      </c>
    </row>
    <row r="75" spans="1:2" x14ac:dyDescent="0.45">
      <c r="A75" t="s">
        <v>122</v>
      </c>
      <c r="B75">
        <v>80</v>
      </c>
    </row>
    <row r="76" spans="1:2" x14ac:dyDescent="0.45">
      <c r="A76" t="s">
        <v>123</v>
      </c>
      <c r="B76">
        <v>4863</v>
      </c>
    </row>
    <row r="77" spans="1:2" x14ac:dyDescent="0.45">
      <c r="A77" t="s">
        <v>125</v>
      </c>
      <c r="B77">
        <v>1092</v>
      </c>
    </row>
    <row r="78" spans="1:2" x14ac:dyDescent="0.45">
      <c r="A78" t="s">
        <v>126</v>
      </c>
      <c r="B78">
        <v>30053</v>
      </c>
    </row>
    <row r="79" spans="1:2" x14ac:dyDescent="0.45">
      <c r="A79" t="s">
        <v>127</v>
      </c>
      <c r="B79">
        <v>2221</v>
      </c>
    </row>
    <row r="80" spans="1:2" x14ac:dyDescent="0.45">
      <c r="A80" t="s">
        <v>130</v>
      </c>
      <c r="B80">
        <v>755</v>
      </c>
    </row>
    <row r="81" spans="1:2" x14ac:dyDescent="0.45">
      <c r="A81" t="s">
        <v>131</v>
      </c>
      <c r="B81">
        <v>430</v>
      </c>
    </row>
    <row r="82" spans="1:2" x14ac:dyDescent="0.45">
      <c r="A82" t="s">
        <v>132</v>
      </c>
      <c r="B82">
        <v>189</v>
      </c>
    </row>
    <row r="83" spans="1:2" x14ac:dyDescent="0.45">
      <c r="A83" t="s">
        <v>134</v>
      </c>
      <c r="B83">
        <v>10123</v>
      </c>
    </row>
    <row r="84" spans="1:2" x14ac:dyDescent="0.45">
      <c r="A84" t="s">
        <v>135</v>
      </c>
      <c r="B84">
        <v>2177</v>
      </c>
    </row>
    <row r="85" spans="1:2" x14ac:dyDescent="0.45">
      <c r="A85" t="s">
        <v>136</v>
      </c>
      <c r="B85">
        <v>841</v>
      </c>
    </row>
    <row r="86" spans="1:2" x14ac:dyDescent="0.45">
      <c r="A86" t="s">
        <v>138</v>
      </c>
      <c r="B86">
        <v>20148</v>
      </c>
    </row>
    <row r="87" spans="1:2" x14ac:dyDescent="0.45">
      <c r="A87" t="s">
        <v>139</v>
      </c>
      <c r="B87">
        <v>970</v>
      </c>
    </row>
    <row r="88" spans="1:2" x14ac:dyDescent="0.45">
      <c r="A88" t="s">
        <v>142</v>
      </c>
      <c r="B88">
        <v>1998</v>
      </c>
    </row>
    <row r="89" spans="1:2" x14ac:dyDescent="0.45">
      <c r="A89" t="s">
        <v>143</v>
      </c>
      <c r="B89">
        <v>1100</v>
      </c>
    </row>
    <row r="90" spans="1:2" x14ac:dyDescent="0.45">
      <c r="A90" t="s">
        <v>144</v>
      </c>
      <c r="B90">
        <v>630</v>
      </c>
    </row>
    <row r="91" spans="1:2" x14ac:dyDescent="0.45">
      <c r="A91" t="s">
        <v>146</v>
      </c>
      <c r="B91">
        <v>30380</v>
      </c>
    </row>
    <row r="92" spans="1:2" x14ac:dyDescent="0.45">
      <c r="A92" t="s">
        <v>147</v>
      </c>
      <c r="B92">
        <v>576</v>
      </c>
    </row>
    <row r="93" spans="1:2" x14ac:dyDescent="0.45">
      <c r="A93" t="s">
        <v>152</v>
      </c>
      <c r="B93">
        <v>60159</v>
      </c>
    </row>
    <row r="94" spans="1:2" x14ac:dyDescent="0.45">
      <c r="A94" t="s">
        <v>153</v>
      </c>
      <c r="B94">
        <v>98586</v>
      </c>
    </row>
    <row r="95" spans="1:2" x14ac:dyDescent="0.45">
      <c r="A95" t="s">
        <v>154</v>
      </c>
      <c r="B95">
        <v>7468</v>
      </c>
    </row>
    <row r="96" spans="1:2" x14ac:dyDescent="0.45">
      <c r="A96" t="s">
        <v>155</v>
      </c>
      <c r="B96">
        <v>2603</v>
      </c>
    </row>
    <row r="97" spans="1:2" x14ac:dyDescent="0.45">
      <c r="A97" t="s">
        <v>156</v>
      </c>
      <c r="B97">
        <v>5528</v>
      </c>
    </row>
    <row r="98" spans="1:2" x14ac:dyDescent="0.45">
      <c r="A98" t="s">
        <v>158</v>
      </c>
      <c r="B98">
        <v>14122</v>
      </c>
    </row>
    <row r="99" spans="1:2" x14ac:dyDescent="0.45">
      <c r="A99" t="s">
        <v>163</v>
      </c>
      <c r="B99">
        <v>11211</v>
      </c>
    </row>
    <row r="100" spans="1:2" x14ac:dyDescent="0.45">
      <c r="A100" t="s">
        <v>165</v>
      </c>
      <c r="B100">
        <v>35699</v>
      </c>
    </row>
    <row r="101" spans="1:2" x14ac:dyDescent="0.45">
      <c r="A101" t="s">
        <v>166</v>
      </c>
      <c r="B101">
        <v>43564</v>
      </c>
    </row>
    <row r="102" spans="1:2" x14ac:dyDescent="0.45">
      <c r="A102" t="s">
        <v>167</v>
      </c>
      <c r="B102">
        <v>25848</v>
      </c>
    </row>
    <row r="103" spans="1:2" x14ac:dyDescent="0.45">
      <c r="A103" t="s">
        <v>168</v>
      </c>
      <c r="B103">
        <v>4167</v>
      </c>
    </row>
    <row r="104" spans="1:2" x14ac:dyDescent="0.45">
      <c r="A104" t="s">
        <v>171</v>
      </c>
      <c r="B104">
        <v>611</v>
      </c>
    </row>
    <row r="105" spans="1:2" x14ac:dyDescent="0.45">
      <c r="A105" t="s">
        <v>172</v>
      </c>
      <c r="B105">
        <v>1052</v>
      </c>
    </row>
    <row r="106" spans="1:2" x14ac:dyDescent="0.45">
      <c r="A106" t="s">
        <v>173</v>
      </c>
      <c r="B106">
        <v>3460</v>
      </c>
    </row>
    <row r="107" spans="1:2" x14ac:dyDescent="0.45">
      <c r="A107" t="s">
        <v>174</v>
      </c>
      <c r="B107">
        <v>3380</v>
      </c>
    </row>
    <row r="108" spans="1:2" x14ac:dyDescent="0.45">
      <c r="A108" t="s">
        <v>175</v>
      </c>
      <c r="B108">
        <v>244</v>
      </c>
    </row>
    <row r="109" spans="1:2" x14ac:dyDescent="0.45">
      <c r="A109" t="s">
        <v>178</v>
      </c>
      <c r="B109">
        <v>2799</v>
      </c>
    </row>
    <row r="110" spans="1:2" x14ac:dyDescent="0.45">
      <c r="A110" t="s">
        <v>179</v>
      </c>
      <c r="B110">
        <v>19218</v>
      </c>
    </row>
    <row r="111" spans="1:2" x14ac:dyDescent="0.45">
      <c r="A111" t="s">
        <v>180</v>
      </c>
      <c r="B111">
        <v>2205</v>
      </c>
    </row>
    <row r="112" spans="1:2" x14ac:dyDescent="0.45">
      <c r="A112" t="s">
        <v>181</v>
      </c>
      <c r="B112">
        <v>42896</v>
      </c>
    </row>
    <row r="113" spans="1:2" x14ac:dyDescent="0.45">
      <c r="A113" t="s">
        <v>182</v>
      </c>
      <c r="B113">
        <v>818</v>
      </c>
    </row>
    <row r="114" spans="1:2" x14ac:dyDescent="0.45">
      <c r="A114" t="s">
        <v>183</v>
      </c>
      <c r="B114">
        <v>936</v>
      </c>
    </row>
    <row r="115" spans="1:2" x14ac:dyDescent="0.45">
      <c r="A115" t="s">
        <v>184</v>
      </c>
      <c r="B115">
        <v>97105</v>
      </c>
    </row>
    <row r="116" spans="1:2" x14ac:dyDescent="0.45">
      <c r="A116" t="s">
        <v>185</v>
      </c>
      <c r="B116">
        <v>943</v>
      </c>
    </row>
    <row r="117" spans="1:2" x14ac:dyDescent="0.45">
      <c r="A117" t="s">
        <v>187</v>
      </c>
      <c r="B117">
        <v>16119</v>
      </c>
    </row>
    <row r="118" spans="1:2" x14ac:dyDescent="0.45">
      <c r="A118" t="s">
        <v>188</v>
      </c>
      <c r="B118">
        <v>43528</v>
      </c>
    </row>
    <row r="119" spans="1:2" x14ac:dyDescent="0.45">
      <c r="A119" t="s">
        <v>189</v>
      </c>
      <c r="B119">
        <v>242</v>
      </c>
    </row>
    <row r="120" spans="1:2" x14ac:dyDescent="0.45">
      <c r="A120" t="s">
        <v>190</v>
      </c>
      <c r="B120">
        <v>525</v>
      </c>
    </row>
    <row r="121" spans="1:2" x14ac:dyDescent="0.45">
      <c r="A121" t="s">
        <v>191</v>
      </c>
      <c r="B121">
        <v>401</v>
      </c>
    </row>
    <row r="122" spans="1:2" x14ac:dyDescent="0.45">
      <c r="A122" t="s">
        <v>192</v>
      </c>
      <c r="B122">
        <v>369</v>
      </c>
    </row>
    <row r="123" spans="1:2" x14ac:dyDescent="0.45">
      <c r="A123" t="s">
        <v>193</v>
      </c>
      <c r="B123">
        <v>427</v>
      </c>
    </row>
    <row r="124" spans="1:2" x14ac:dyDescent="0.45">
      <c r="A124" t="s">
        <v>194</v>
      </c>
      <c r="B124">
        <v>209</v>
      </c>
    </row>
    <row r="125" spans="1:2" x14ac:dyDescent="0.45">
      <c r="A125" t="s">
        <v>195</v>
      </c>
      <c r="B125">
        <v>3230</v>
      </c>
    </row>
    <row r="126" spans="1:2" x14ac:dyDescent="0.45">
      <c r="A126" t="s">
        <v>196</v>
      </c>
      <c r="B126">
        <v>3290</v>
      </c>
    </row>
    <row r="127" spans="1:2" x14ac:dyDescent="0.45">
      <c r="A127" t="s">
        <v>197</v>
      </c>
      <c r="B127">
        <v>499</v>
      </c>
    </row>
    <row r="128" spans="1:2" x14ac:dyDescent="0.45">
      <c r="A128" t="s">
        <v>198</v>
      </c>
      <c r="B128">
        <v>2576</v>
      </c>
    </row>
    <row r="129" spans="1:2" x14ac:dyDescent="0.45">
      <c r="A129" t="s">
        <v>199</v>
      </c>
      <c r="B129">
        <v>4788</v>
      </c>
    </row>
    <row r="130" spans="1:2" x14ac:dyDescent="0.45">
      <c r="A130" t="s">
        <v>200</v>
      </c>
      <c r="B130">
        <v>1924</v>
      </c>
    </row>
    <row r="131" spans="1:2" x14ac:dyDescent="0.45">
      <c r="A131" t="s">
        <v>202</v>
      </c>
      <c r="B131">
        <v>25223</v>
      </c>
    </row>
    <row r="132" spans="1:2" x14ac:dyDescent="0.45">
      <c r="A132" t="s">
        <v>203</v>
      </c>
      <c r="B132">
        <v>2493</v>
      </c>
    </row>
    <row r="133" spans="1:2" x14ac:dyDescent="0.45">
      <c r="A133" t="s">
        <v>204</v>
      </c>
      <c r="B133">
        <v>2487</v>
      </c>
    </row>
    <row r="134" spans="1:2" x14ac:dyDescent="0.45">
      <c r="A134" t="s">
        <v>205</v>
      </c>
      <c r="B134">
        <v>1027</v>
      </c>
    </row>
    <row r="135" spans="1:2" x14ac:dyDescent="0.45">
      <c r="A135" t="s">
        <v>207</v>
      </c>
      <c r="B135">
        <v>60484</v>
      </c>
    </row>
    <row r="136" spans="1:2" x14ac:dyDescent="0.45">
      <c r="A136" t="s">
        <v>208</v>
      </c>
      <c r="B136">
        <v>76983</v>
      </c>
    </row>
    <row r="137" spans="1:2" x14ac:dyDescent="0.45">
      <c r="A137" t="s">
        <v>209</v>
      </c>
      <c r="B137">
        <v>3994</v>
      </c>
    </row>
    <row r="138" spans="1:2" x14ac:dyDescent="0.45">
      <c r="A138" t="s">
        <v>210</v>
      </c>
      <c r="B138">
        <v>25878</v>
      </c>
    </row>
    <row r="139" spans="1:2" x14ac:dyDescent="0.45">
      <c r="A139" t="s">
        <v>211</v>
      </c>
      <c r="B139">
        <v>20435</v>
      </c>
    </row>
    <row r="140" spans="1:2" x14ac:dyDescent="0.45">
      <c r="A140" t="s">
        <v>212</v>
      </c>
      <c r="B140">
        <v>19327</v>
      </c>
    </row>
    <row r="141" spans="1:2" x14ac:dyDescent="0.45">
      <c r="A141" t="s">
        <v>214</v>
      </c>
      <c r="B141">
        <v>397</v>
      </c>
    </row>
    <row r="142" spans="1:2" x14ac:dyDescent="0.45">
      <c r="A142" t="s">
        <v>215</v>
      </c>
      <c r="B142">
        <v>64</v>
      </c>
    </row>
    <row r="143" spans="1:2" x14ac:dyDescent="0.45">
      <c r="A143" t="s">
        <v>216</v>
      </c>
      <c r="B143">
        <v>84</v>
      </c>
    </row>
    <row r="144" spans="1:2" x14ac:dyDescent="0.45">
      <c r="A144" t="s">
        <v>217</v>
      </c>
      <c r="B144">
        <v>573</v>
      </c>
    </row>
    <row r="145" spans="1:2" x14ac:dyDescent="0.45">
      <c r="A145" t="s">
        <v>218</v>
      </c>
      <c r="B145">
        <v>638</v>
      </c>
    </row>
    <row r="146" spans="1:2" x14ac:dyDescent="0.45">
      <c r="A146" t="s">
        <v>219</v>
      </c>
      <c r="B146">
        <v>421</v>
      </c>
    </row>
    <row r="147" spans="1:2" x14ac:dyDescent="0.45">
      <c r="A147" t="s">
        <v>220</v>
      </c>
      <c r="B147">
        <v>3130</v>
      </c>
    </row>
    <row r="148" spans="1:2" x14ac:dyDescent="0.45">
      <c r="A148" t="s">
        <v>221</v>
      </c>
      <c r="B148">
        <v>1425</v>
      </c>
    </row>
    <row r="149" spans="1:2" x14ac:dyDescent="0.45">
      <c r="A149" t="s">
        <v>222</v>
      </c>
      <c r="B149">
        <v>1051</v>
      </c>
    </row>
    <row r="150" spans="1:2" x14ac:dyDescent="0.45">
      <c r="A150" t="s">
        <v>223</v>
      </c>
      <c r="B150">
        <v>1816</v>
      </c>
    </row>
    <row r="151" spans="1:2" x14ac:dyDescent="0.45">
      <c r="A151" t="s">
        <v>225</v>
      </c>
      <c r="B151">
        <v>423</v>
      </c>
    </row>
    <row r="152" spans="1:2" x14ac:dyDescent="0.45">
      <c r="A152" t="s">
        <v>226</v>
      </c>
      <c r="B152">
        <v>834</v>
      </c>
    </row>
    <row r="153" spans="1:2" x14ac:dyDescent="0.45">
      <c r="A153" t="s">
        <v>227</v>
      </c>
      <c r="B153">
        <v>5566</v>
      </c>
    </row>
    <row r="154" spans="1:2" x14ac:dyDescent="0.45">
      <c r="A154" t="s">
        <v>228</v>
      </c>
      <c r="B154">
        <v>1812</v>
      </c>
    </row>
    <row r="155" spans="1:2" x14ac:dyDescent="0.45">
      <c r="A155" t="s">
        <v>229</v>
      </c>
      <c r="B155">
        <v>17760</v>
      </c>
    </row>
    <row r="156" spans="1:2" x14ac:dyDescent="0.45">
      <c r="A156" t="s">
        <v>230</v>
      </c>
      <c r="B156">
        <v>13295</v>
      </c>
    </row>
    <row r="157" spans="1:2" x14ac:dyDescent="0.45">
      <c r="A157" t="s">
        <v>231</v>
      </c>
      <c r="B157">
        <v>712</v>
      </c>
    </row>
    <row r="158" spans="1:2" x14ac:dyDescent="0.45">
      <c r="A158" t="s">
        <v>233</v>
      </c>
      <c r="B158">
        <v>730</v>
      </c>
    </row>
    <row r="159" spans="1:2" x14ac:dyDescent="0.45">
      <c r="A159" t="s">
        <v>234</v>
      </c>
      <c r="B159">
        <v>778</v>
      </c>
    </row>
    <row r="160" spans="1:2" x14ac:dyDescent="0.45">
      <c r="A160" t="s">
        <v>235</v>
      </c>
      <c r="B160">
        <v>73930</v>
      </c>
    </row>
    <row r="161" spans="1:2" x14ac:dyDescent="0.45">
      <c r="A161" t="s">
        <v>236</v>
      </c>
      <c r="B161">
        <v>16436</v>
      </c>
    </row>
    <row r="162" spans="1:2" x14ac:dyDescent="0.45">
      <c r="A162" t="s">
        <v>238</v>
      </c>
      <c r="B162">
        <v>16401</v>
      </c>
    </row>
    <row r="163" spans="1:2" x14ac:dyDescent="0.45">
      <c r="A163" t="s">
        <v>241</v>
      </c>
      <c r="B163">
        <v>192</v>
      </c>
    </row>
    <row r="164" spans="1:2" x14ac:dyDescent="0.45">
      <c r="A164" t="s">
        <v>242</v>
      </c>
      <c r="B164">
        <v>4962</v>
      </c>
    </row>
    <row r="165" spans="1:2" x14ac:dyDescent="0.45">
      <c r="A165" t="s">
        <v>244</v>
      </c>
      <c r="B165">
        <v>124</v>
      </c>
    </row>
    <row r="166" spans="1:2" x14ac:dyDescent="0.45">
      <c r="A166" t="s">
        <v>245</v>
      </c>
      <c r="B166">
        <v>57</v>
      </c>
    </row>
    <row r="167" spans="1:2" x14ac:dyDescent="0.45">
      <c r="A167" t="s">
        <v>246</v>
      </c>
      <c r="B167">
        <v>5370</v>
      </c>
    </row>
    <row r="168" spans="1:2" x14ac:dyDescent="0.45">
      <c r="A168" t="s">
        <v>247</v>
      </c>
      <c r="B168">
        <v>1076</v>
      </c>
    </row>
    <row r="169" spans="1:2" x14ac:dyDescent="0.45">
      <c r="A169" t="s">
        <v>248</v>
      </c>
      <c r="B169">
        <v>13192</v>
      </c>
    </row>
    <row r="170" spans="1:2" x14ac:dyDescent="0.45">
      <c r="A170" t="s">
        <v>249</v>
      </c>
      <c r="B170">
        <v>3499</v>
      </c>
    </row>
    <row r="171" spans="1:2" x14ac:dyDescent="0.45">
      <c r="A171" t="s">
        <v>251</v>
      </c>
      <c r="B171">
        <v>3474</v>
      </c>
    </row>
    <row r="172" spans="1:2" x14ac:dyDescent="0.45">
      <c r="A172" t="s">
        <v>252</v>
      </c>
      <c r="B172">
        <v>3006</v>
      </c>
    </row>
    <row r="173" spans="1:2" x14ac:dyDescent="0.45">
      <c r="A173" t="s">
        <v>255</v>
      </c>
      <c r="B173">
        <v>9650</v>
      </c>
    </row>
    <row r="174" spans="1:2" x14ac:dyDescent="0.45">
      <c r="A174" t="s">
        <v>256</v>
      </c>
      <c r="B174">
        <v>12403</v>
      </c>
    </row>
    <row r="175" spans="1:2" x14ac:dyDescent="0.45">
      <c r="A175" t="s">
        <v>257</v>
      </c>
      <c r="B175">
        <v>2639</v>
      </c>
    </row>
    <row r="176" spans="1:2" x14ac:dyDescent="0.45">
      <c r="A176" t="s">
        <v>259</v>
      </c>
      <c r="B176">
        <v>31992</v>
      </c>
    </row>
    <row r="177" spans="1:2" x14ac:dyDescent="0.45">
      <c r="A177" t="s">
        <v>261</v>
      </c>
      <c r="B177">
        <v>14669</v>
      </c>
    </row>
    <row r="178" spans="1:2" x14ac:dyDescent="0.45">
      <c r="A178" t="s">
        <v>263</v>
      </c>
      <c r="B178">
        <v>21089</v>
      </c>
    </row>
    <row r="179" spans="1:2" x14ac:dyDescent="0.45">
      <c r="A179" t="s">
        <v>270</v>
      </c>
      <c r="B179">
        <v>39177</v>
      </c>
    </row>
    <row r="180" spans="1:2" x14ac:dyDescent="0.45">
      <c r="A180" t="s">
        <v>277</v>
      </c>
      <c r="B180">
        <v>19107</v>
      </c>
    </row>
    <row r="181" spans="1:2" x14ac:dyDescent="0.45">
      <c r="A181" t="s">
        <v>279</v>
      </c>
      <c r="B181">
        <v>3264</v>
      </c>
    </row>
    <row r="182" spans="1:2" x14ac:dyDescent="0.45">
      <c r="A182" t="s">
        <v>280</v>
      </c>
      <c r="B182">
        <v>7633</v>
      </c>
    </row>
    <row r="183" spans="1:2" x14ac:dyDescent="0.45">
      <c r="A183" t="s">
        <v>281</v>
      </c>
      <c r="B183">
        <v>4978</v>
      </c>
    </row>
    <row r="184" spans="1:2" x14ac:dyDescent="0.45">
      <c r="A184" t="s">
        <v>283</v>
      </c>
      <c r="B184">
        <v>15627</v>
      </c>
    </row>
    <row r="185" spans="1:2" x14ac:dyDescent="0.45">
      <c r="A185" t="s">
        <v>288</v>
      </c>
      <c r="B185">
        <v>7310</v>
      </c>
    </row>
    <row r="186" spans="1:2" x14ac:dyDescent="0.45">
      <c r="A186" t="s">
        <v>289</v>
      </c>
      <c r="B186">
        <v>11991</v>
      </c>
    </row>
    <row r="187" spans="1:2" x14ac:dyDescent="0.45">
      <c r="A187" t="s">
        <v>291</v>
      </c>
      <c r="B187">
        <v>9914</v>
      </c>
    </row>
    <row r="188" spans="1:2" x14ac:dyDescent="0.45">
      <c r="A188" t="s">
        <v>294</v>
      </c>
      <c r="B188">
        <v>70146</v>
      </c>
    </row>
    <row r="189" spans="1:2" x14ac:dyDescent="0.45">
      <c r="A189" t="s">
        <v>295</v>
      </c>
      <c r="B189">
        <v>5363</v>
      </c>
    </row>
    <row r="190" spans="1:2" x14ac:dyDescent="0.45">
      <c r="A190" t="s">
        <v>296</v>
      </c>
      <c r="B190">
        <v>30210</v>
      </c>
    </row>
    <row r="191" spans="1:2" x14ac:dyDescent="0.45">
      <c r="A191" t="s">
        <v>297</v>
      </c>
      <c r="B191">
        <v>10438</v>
      </c>
    </row>
    <row r="192" spans="1:2" x14ac:dyDescent="0.45">
      <c r="A192" t="s">
        <v>298</v>
      </c>
      <c r="B192">
        <v>11577</v>
      </c>
    </row>
    <row r="193" spans="1:2" x14ac:dyDescent="0.45">
      <c r="A193" t="s">
        <v>299</v>
      </c>
      <c r="B193">
        <v>70316</v>
      </c>
    </row>
    <row r="194" spans="1:2" x14ac:dyDescent="0.45">
      <c r="A194" t="s">
        <v>302</v>
      </c>
      <c r="B194">
        <v>609</v>
      </c>
    </row>
    <row r="195" spans="1:2" x14ac:dyDescent="0.45">
      <c r="A195" t="s">
        <v>304</v>
      </c>
      <c r="B195">
        <v>1234</v>
      </c>
    </row>
    <row r="196" spans="1:2" x14ac:dyDescent="0.45">
      <c r="A196" t="s">
        <v>305</v>
      </c>
      <c r="B196">
        <v>1107</v>
      </c>
    </row>
    <row r="197" spans="1:2" x14ac:dyDescent="0.45">
      <c r="A197" t="s">
        <v>306</v>
      </c>
      <c r="B197">
        <v>1132</v>
      </c>
    </row>
    <row r="198" spans="1:2" x14ac:dyDescent="0.45">
      <c r="A198" t="s">
        <v>307</v>
      </c>
      <c r="B198">
        <v>1024</v>
      </c>
    </row>
    <row r="199" spans="1:2" x14ac:dyDescent="0.45">
      <c r="A199" t="s">
        <v>310</v>
      </c>
      <c r="B199">
        <v>12189</v>
      </c>
    </row>
    <row r="200" spans="1:2" x14ac:dyDescent="0.45">
      <c r="A200" t="s">
        <v>311</v>
      </c>
      <c r="B200">
        <v>7849</v>
      </c>
    </row>
    <row r="201" spans="1:2" x14ac:dyDescent="0.45">
      <c r="A201" t="s">
        <v>312</v>
      </c>
      <c r="B201">
        <v>2643</v>
      </c>
    </row>
    <row r="202" spans="1:2" x14ac:dyDescent="0.45">
      <c r="A202" t="s">
        <v>313</v>
      </c>
      <c r="B202">
        <v>17007</v>
      </c>
    </row>
    <row r="203" spans="1:2" x14ac:dyDescent="0.45">
      <c r="A203" t="s">
        <v>314</v>
      </c>
      <c r="B203">
        <v>25796</v>
      </c>
    </row>
    <row r="204" spans="1:2" x14ac:dyDescent="0.45">
      <c r="A204" t="s">
        <v>323</v>
      </c>
      <c r="B204">
        <v>3940</v>
      </c>
    </row>
    <row r="205" spans="1:2" x14ac:dyDescent="0.45">
      <c r="A205" t="s">
        <v>325</v>
      </c>
      <c r="B205">
        <v>39</v>
      </c>
    </row>
    <row r="206" spans="1:2" x14ac:dyDescent="0.45">
      <c r="A206" t="s">
        <v>326</v>
      </c>
      <c r="B206">
        <v>46</v>
      </c>
    </row>
    <row r="207" spans="1:2" x14ac:dyDescent="0.45">
      <c r="A207" t="s">
        <v>327</v>
      </c>
      <c r="B207">
        <v>41</v>
      </c>
    </row>
    <row r="208" spans="1:2" x14ac:dyDescent="0.45">
      <c r="A208" t="s">
        <v>328</v>
      </c>
      <c r="B208">
        <v>1198</v>
      </c>
    </row>
    <row r="209" spans="1:2" x14ac:dyDescent="0.45">
      <c r="A209" t="s">
        <v>329</v>
      </c>
      <c r="B209">
        <v>1061</v>
      </c>
    </row>
    <row r="210" spans="1:2" x14ac:dyDescent="0.45">
      <c r="A210" t="s">
        <v>331</v>
      </c>
      <c r="B210">
        <v>56689</v>
      </c>
    </row>
    <row r="211" spans="1:2" x14ac:dyDescent="0.45">
      <c r="A211" t="s">
        <v>332</v>
      </c>
      <c r="B211">
        <v>12877</v>
      </c>
    </row>
    <row r="212" spans="1:2" x14ac:dyDescent="0.45">
      <c r="A212" t="s">
        <v>334</v>
      </c>
      <c r="B212">
        <v>84089</v>
      </c>
    </row>
    <row r="213" spans="1:2" x14ac:dyDescent="0.45">
      <c r="A213" t="s">
        <v>338</v>
      </c>
      <c r="B213">
        <v>20664</v>
      </c>
    </row>
    <row r="214" spans="1:2" x14ac:dyDescent="0.45">
      <c r="A214" t="s">
        <v>340</v>
      </c>
      <c r="B214">
        <v>35812</v>
      </c>
    </row>
    <row r="215" spans="1:2" x14ac:dyDescent="0.45">
      <c r="A215" t="s">
        <v>341</v>
      </c>
      <c r="B215">
        <v>19232</v>
      </c>
    </row>
    <row r="216" spans="1:2" x14ac:dyDescent="0.45">
      <c r="A216" t="s">
        <v>343</v>
      </c>
      <c r="B216">
        <v>574</v>
      </c>
    </row>
    <row r="217" spans="1:2" x14ac:dyDescent="0.45">
      <c r="A217" t="s">
        <v>344</v>
      </c>
      <c r="B217">
        <v>3684</v>
      </c>
    </row>
    <row r="218" spans="1:2" x14ac:dyDescent="0.45">
      <c r="A218" t="s">
        <v>346</v>
      </c>
      <c r="B218">
        <v>6505</v>
      </c>
    </row>
    <row r="219" spans="1:2" x14ac:dyDescent="0.45">
      <c r="A219" t="s">
        <v>347</v>
      </c>
      <c r="B219">
        <v>7556</v>
      </c>
    </row>
    <row r="220" spans="1:2" x14ac:dyDescent="0.45">
      <c r="A220" t="s">
        <v>348</v>
      </c>
      <c r="B220">
        <v>1178</v>
      </c>
    </row>
    <row r="221" spans="1:2" x14ac:dyDescent="0.45">
      <c r="A221" t="s">
        <v>350</v>
      </c>
      <c r="B221">
        <v>349</v>
      </c>
    </row>
    <row r="222" spans="1:2" x14ac:dyDescent="0.45">
      <c r="A222" t="s">
        <v>354</v>
      </c>
      <c r="B222">
        <v>28395</v>
      </c>
    </row>
    <row r="223" spans="1:2" x14ac:dyDescent="0.45">
      <c r="A223" t="s">
        <v>355</v>
      </c>
      <c r="B223">
        <v>36448</v>
      </c>
    </row>
    <row r="224" spans="1:2" x14ac:dyDescent="0.45">
      <c r="A224" t="s">
        <v>356</v>
      </c>
      <c r="B224">
        <v>524</v>
      </c>
    </row>
    <row r="225" spans="1:14" x14ac:dyDescent="0.45">
      <c r="A225" t="s">
        <v>357</v>
      </c>
      <c r="B225">
        <v>8016</v>
      </c>
      <c r="K225" t="s">
        <v>34</v>
      </c>
      <c r="N225" t="s">
        <v>425</v>
      </c>
    </row>
    <row r="226" spans="1:14" x14ac:dyDescent="0.45">
      <c r="A226" t="s">
        <v>358</v>
      </c>
      <c r="B226">
        <v>12005</v>
      </c>
      <c r="K226" t="s">
        <v>62</v>
      </c>
      <c r="N226" t="s">
        <v>425</v>
      </c>
    </row>
    <row r="227" spans="1:14" x14ac:dyDescent="0.45">
      <c r="A227" t="s">
        <v>359</v>
      </c>
      <c r="B227">
        <v>65862</v>
      </c>
      <c r="K227" t="s">
        <v>373</v>
      </c>
      <c r="N227" t="s">
        <v>425</v>
      </c>
    </row>
    <row r="228" spans="1:14" x14ac:dyDescent="0.45">
      <c r="A228" t="s">
        <v>367</v>
      </c>
      <c r="B228">
        <v>44673</v>
      </c>
      <c r="K228" t="s">
        <v>250</v>
      </c>
      <c r="N228" t="s">
        <v>425</v>
      </c>
    </row>
    <row r="229" spans="1:14" x14ac:dyDescent="0.45">
      <c r="A229" t="s">
        <v>368</v>
      </c>
      <c r="B229">
        <v>23601</v>
      </c>
      <c r="K229" t="s">
        <v>314</v>
      </c>
      <c r="N229" t="s">
        <v>425</v>
      </c>
    </row>
    <row r="230" spans="1:14" x14ac:dyDescent="0.45">
      <c r="A230" t="s">
        <v>369</v>
      </c>
      <c r="B230">
        <v>27089</v>
      </c>
      <c r="K230" t="s">
        <v>123</v>
      </c>
      <c r="N230" t="s">
        <v>425</v>
      </c>
    </row>
    <row r="231" spans="1:14" x14ac:dyDescent="0.45">
      <c r="A231" t="s">
        <v>370</v>
      </c>
      <c r="B231">
        <v>2175</v>
      </c>
      <c r="K231" t="s">
        <v>20</v>
      </c>
      <c r="N231" t="s">
        <v>425</v>
      </c>
    </row>
    <row r="232" spans="1:14" x14ac:dyDescent="0.45">
      <c r="A232" t="s">
        <v>372</v>
      </c>
      <c r="B232">
        <v>1630</v>
      </c>
      <c r="K232" t="s">
        <v>21</v>
      </c>
      <c r="N232" t="s">
        <v>425</v>
      </c>
    </row>
    <row r="233" spans="1:14" x14ac:dyDescent="0.45">
      <c r="A233" t="s">
        <v>373</v>
      </c>
      <c r="B233">
        <v>1035</v>
      </c>
      <c r="K233" t="s">
        <v>31</v>
      </c>
      <c r="N233" t="s">
        <v>425</v>
      </c>
    </row>
    <row r="234" spans="1:14" x14ac:dyDescent="0.45">
      <c r="A234" t="s">
        <v>374</v>
      </c>
      <c r="B234">
        <v>1830</v>
      </c>
      <c r="K234" t="s">
        <v>277</v>
      </c>
      <c r="N234" t="s">
        <v>425</v>
      </c>
    </row>
    <row r="235" spans="1:14" x14ac:dyDescent="0.45">
      <c r="A235" t="s">
        <v>376</v>
      </c>
      <c r="B235">
        <v>1060</v>
      </c>
      <c r="K235" t="s">
        <v>340</v>
      </c>
      <c r="N235" t="s">
        <v>425</v>
      </c>
    </row>
    <row r="236" spans="1:14" x14ac:dyDescent="0.45">
      <c r="A236" t="s">
        <v>378</v>
      </c>
      <c r="B236">
        <v>7918</v>
      </c>
      <c r="K236" t="s">
        <v>29</v>
      </c>
      <c r="N236" t="s">
        <v>425</v>
      </c>
    </row>
    <row r="237" spans="1:14" x14ac:dyDescent="0.45">
      <c r="A237" t="s">
        <v>379</v>
      </c>
      <c r="B237">
        <v>3088</v>
      </c>
      <c r="K237" t="s">
        <v>51</v>
      </c>
      <c r="N237" t="s">
        <v>425</v>
      </c>
    </row>
    <row r="238" spans="1:14" x14ac:dyDescent="0.45">
      <c r="A238" t="s">
        <v>380</v>
      </c>
      <c r="B238">
        <v>3356</v>
      </c>
      <c r="K238" t="s">
        <v>296</v>
      </c>
      <c r="N238" t="s">
        <v>425</v>
      </c>
    </row>
    <row r="239" spans="1:14" x14ac:dyDescent="0.45">
      <c r="K239" t="s">
        <v>294</v>
      </c>
      <c r="N239" t="s">
        <v>425</v>
      </c>
    </row>
    <row r="240" spans="1:14" x14ac:dyDescent="0.45">
      <c r="K240" t="s">
        <v>295</v>
      </c>
      <c r="N240" t="s">
        <v>425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8B60-3D02-4430-A636-624A0947EF14}">
  <dimension ref="A1:B238"/>
  <sheetViews>
    <sheetView topLeftCell="C1"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5</v>
      </c>
      <c r="B3">
        <v>3214</v>
      </c>
    </row>
    <row r="4" spans="1:2" x14ac:dyDescent="0.45">
      <c r="A4" t="s">
        <v>6</v>
      </c>
      <c r="B4">
        <v>2090</v>
      </c>
    </row>
    <row r="5" spans="1:2" x14ac:dyDescent="0.45">
      <c r="A5" t="s">
        <v>7</v>
      </c>
      <c r="B5">
        <v>71781</v>
      </c>
    </row>
    <row r="6" spans="1:2" x14ac:dyDescent="0.45">
      <c r="A6" t="s">
        <v>8</v>
      </c>
      <c r="B6">
        <v>5804</v>
      </c>
    </row>
    <row r="7" spans="1:2" x14ac:dyDescent="0.45">
      <c r="A7" t="s">
        <v>9</v>
      </c>
      <c r="B7">
        <v>663</v>
      </c>
    </row>
    <row r="8" spans="1:2" x14ac:dyDescent="0.45">
      <c r="A8" t="s">
        <v>11</v>
      </c>
      <c r="B8">
        <v>2250</v>
      </c>
    </row>
    <row r="9" spans="1:2" x14ac:dyDescent="0.45">
      <c r="A9" t="s">
        <v>15</v>
      </c>
      <c r="B9">
        <v>11777</v>
      </c>
    </row>
    <row r="10" spans="1:2" x14ac:dyDescent="0.45">
      <c r="A10" t="s">
        <v>17</v>
      </c>
      <c r="B10">
        <v>29061</v>
      </c>
    </row>
    <row r="11" spans="1:2" x14ac:dyDescent="0.45">
      <c r="A11" t="s">
        <v>18</v>
      </c>
      <c r="B11">
        <v>22491</v>
      </c>
    </row>
    <row r="12" spans="1:2" x14ac:dyDescent="0.45">
      <c r="A12" t="s">
        <v>19</v>
      </c>
      <c r="B12">
        <v>8486</v>
      </c>
    </row>
    <row r="13" spans="1:2" x14ac:dyDescent="0.45">
      <c r="A13" t="s">
        <v>20</v>
      </c>
      <c r="B13">
        <v>7853</v>
      </c>
    </row>
    <row r="14" spans="1:2" x14ac:dyDescent="0.45">
      <c r="A14" t="s">
        <v>21</v>
      </c>
      <c r="B14">
        <v>7640</v>
      </c>
    </row>
    <row r="15" spans="1:2" x14ac:dyDescent="0.45">
      <c r="A15" t="s">
        <v>22</v>
      </c>
      <c r="B15">
        <v>4726</v>
      </c>
    </row>
    <row r="16" spans="1:2" x14ac:dyDescent="0.45">
      <c r="A16" t="s">
        <v>24</v>
      </c>
      <c r="B16">
        <v>37</v>
      </c>
    </row>
    <row r="17" spans="1:2" x14ac:dyDescent="0.45">
      <c r="A17" t="s">
        <v>25</v>
      </c>
      <c r="B17">
        <v>170</v>
      </c>
    </row>
    <row r="18" spans="1:2" x14ac:dyDescent="0.45">
      <c r="A18" t="s">
        <v>26</v>
      </c>
      <c r="B18">
        <v>161</v>
      </c>
    </row>
    <row r="19" spans="1:2" x14ac:dyDescent="0.45">
      <c r="A19" t="s">
        <v>28</v>
      </c>
      <c r="B19">
        <v>352</v>
      </c>
    </row>
    <row r="20" spans="1:2" x14ac:dyDescent="0.45">
      <c r="A20" t="s">
        <v>29</v>
      </c>
      <c r="B20">
        <v>43690</v>
      </c>
    </row>
    <row r="21" spans="1:2" x14ac:dyDescent="0.45">
      <c r="A21" t="s">
        <v>30</v>
      </c>
      <c r="B21">
        <v>29844</v>
      </c>
    </row>
    <row r="22" spans="1:2" x14ac:dyDescent="0.45">
      <c r="A22" t="s">
        <v>31</v>
      </c>
      <c r="B22">
        <v>17559</v>
      </c>
    </row>
    <row r="23" spans="1:2" x14ac:dyDescent="0.45">
      <c r="A23" t="s">
        <v>34</v>
      </c>
      <c r="B23">
        <v>1073</v>
      </c>
    </row>
    <row r="24" spans="1:2" x14ac:dyDescent="0.45">
      <c r="A24" t="s">
        <v>36</v>
      </c>
      <c r="B24">
        <v>1215</v>
      </c>
    </row>
    <row r="25" spans="1:2" x14ac:dyDescent="0.45">
      <c r="A25" t="s">
        <v>37</v>
      </c>
      <c r="B25">
        <v>1105</v>
      </c>
    </row>
    <row r="26" spans="1:2" x14ac:dyDescent="0.45">
      <c r="A26" t="s">
        <v>39</v>
      </c>
      <c r="B26">
        <v>55151</v>
      </c>
    </row>
    <row r="27" spans="1:2" x14ac:dyDescent="0.45">
      <c r="A27" t="s">
        <v>41</v>
      </c>
      <c r="B27">
        <v>213</v>
      </c>
    </row>
    <row r="28" spans="1:2" x14ac:dyDescent="0.45">
      <c r="A28" t="s">
        <v>42</v>
      </c>
      <c r="B28">
        <v>415</v>
      </c>
    </row>
    <row r="29" spans="1:2" x14ac:dyDescent="0.45">
      <c r="A29" t="s">
        <v>43</v>
      </c>
      <c r="B29">
        <v>155</v>
      </c>
    </row>
    <row r="30" spans="1:2" x14ac:dyDescent="0.45">
      <c r="A30" t="s">
        <v>44</v>
      </c>
      <c r="B30">
        <v>225</v>
      </c>
    </row>
    <row r="31" spans="1:2" x14ac:dyDescent="0.45">
      <c r="A31" t="s">
        <v>46</v>
      </c>
      <c r="B31">
        <v>7806</v>
      </c>
    </row>
    <row r="32" spans="1:2" x14ac:dyDescent="0.45">
      <c r="A32" t="s">
        <v>47</v>
      </c>
      <c r="B32">
        <v>5004</v>
      </c>
    </row>
    <row r="33" spans="1:2" x14ac:dyDescent="0.45">
      <c r="A33" t="s">
        <v>48</v>
      </c>
      <c r="B33">
        <v>422</v>
      </c>
    </row>
    <row r="34" spans="1:2" x14ac:dyDescent="0.45">
      <c r="A34" t="s">
        <v>49</v>
      </c>
      <c r="B34">
        <v>1059</v>
      </c>
    </row>
    <row r="35" spans="1:2" x14ac:dyDescent="0.45">
      <c r="A35" t="s">
        <v>50</v>
      </c>
      <c r="B35">
        <v>336</v>
      </c>
    </row>
    <row r="36" spans="1:2" x14ac:dyDescent="0.45">
      <c r="A36" t="s">
        <v>51</v>
      </c>
      <c r="B36">
        <v>1034</v>
      </c>
    </row>
    <row r="37" spans="1:2" x14ac:dyDescent="0.45">
      <c r="A37" t="s">
        <v>57</v>
      </c>
      <c r="B37">
        <v>17114</v>
      </c>
    </row>
    <row r="38" spans="1:2" x14ac:dyDescent="0.45">
      <c r="A38" t="s">
        <v>58</v>
      </c>
      <c r="B38">
        <v>121</v>
      </c>
    </row>
    <row r="39" spans="1:2" x14ac:dyDescent="0.45">
      <c r="A39" t="s">
        <v>59</v>
      </c>
      <c r="B39">
        <v>191</v>
      </c>
    </row>
    <row r="40" spans="1:2" x14ac:dyDescent="0.45">
      <c r="A40" t="s">
        <v>60</v>
      </c>
      <c r="B40">
        <v>251</v>
      </c>
    </row>
    <row r="41" spans="1:2" x14ac:dyDescent="0.45">
      <c r="A41" t="s">
        <v>61</v>
      </c>
      <c r="B41">
        <v>388</v>
      </c>
    </row>
    <row r="42" spans="1:2" x14ac:dyDescent="0.45">
      <c r="A42" t="s">
        <v>62</v>
      </c>
      <c r="B42">
        <v>3802</v>
      </c>
    </row>
    <row r="43" spans="1:2" x14ac:dyDescent="0.45">
      <c r="A43" t="s">
        <v>63</v>
      </c>
      <c r="B43">
        <v>136</v>
      </c>
    </row>
    <row r="44" spans="1:2" x14ac:dyDescent="0.45">
      <c r="A44" t="s">
        <v>64</v>
      </c>
      <c r="B44">
        <v>24674</v>
      </c>
    </row>
    <row r="45" spans="1:2" x14ac:dyDescent="0.45">
      <c r="A45" t="s">
        <v>67</v>
      </c>
      <c r="B45">
        <v>5680</v>
      </c>
    </row>
    <row r="46" spans="1:2" x14ac:dyDescent="0.45">
      <c r="A46" t="s">
        <v>71</v>
      </c>
      <c r="B46">
        <v>311</v>
      </c>
    </row>
    <row r="47" spans="1:2" x14ac:dyDescent="0.45">
      <c r="A47" t="s">
        <v>72</v>
      </c>
      <c r="B47">
        <v>305</v>
      </c>
    </row>
    <row r="48" spans="1:2" x14ac:dyDescent="0.45">
      <c r="A48" t="s">
        <v>73</v>
      </c>
      <c r="B48">
        <v>399</v>
      </c>
    </row>
    <row r="49" spans="1:2" x14ac:dyDescent="0.45">
      <c r="A49" t="s">
        <v>74</v>
      </c>
      <c r="B49">
        <v>696</v>
      </c>
    </row>
    <row r="50" spans="1:2" x14ac:dyDescent="0.45">
      <c r="A50" t="s">
        <v>76</v>
      </c>
      <c r="B50">
        <v>427</v>
      </c>
    </row>
    <row r="51" spans="1:2" x14ac:dyDescent="0.45">
      <c r="A51" t="s">
        <v>79</v>
      </c>
      <c r="B51">
        <v>1026</v>
      </c>
    </row>
    <row r="52" spans="1:2" x14ac:dyDescent="0.45">
      <c r="A52" t="s">
        <v>80</v>
      </c>
      <c r="B52">
        <v>10055</v>
      </c>
    </row>
    <row r="53" spans="1:2" x14ac:dyDescent="0.45">
      <c r="A53" t="s">
        <v>81</v>
      </c>
      <c r="B53">
        <v>1088</v>
      </c>
    </row>
    <row r="54" spans="1:2" x14ac:dyDescent="0.45">
      <c r="A54" t="s">
        <v>82</v>
      </c>
      <c r="B54">
        <v>2742</v>
      </c>
    </row>
    <row r="55" spans="1:2" x14ac:dyDescent="0.45">
      <c r="A55" t="s">
        <v>84</v>
      </c>
      <c r="B55">
        <v>103487</v>
      </c>
    </row>
    <row r="56" spans="1:2" x14ac:dyDescent="0.45">
      <c r="A56" t="s">
        <v>86</v>
      </c>
      <c r="B56">
        <v>49678</v>
      </c>
    </row>
    <row r="57" spans="1:2" x14ac:dyDescent="0.45">
      <c r="A57" t="s">
        <v>88</v>
      </c>
      <c r="B57">
        <v>2703</v>
      </c>
    </row>
    <row r="58" spans="1:2" x14ac:dyDescent="0.45">
      <c r="A58" t="s">
        <v>89</v>
      </c>
      <c r="B58">
        <v>2721</v>
      </c>
    </row>
    <row r="59" spans="1:2" x14ac:dyDescent="0.45">
      <c r="A59" t="s">
        <v>97</v>
      </c>
      <c r="B59">
        <v>4464</v>
      </c>
    </row>
    <row r="60" spans="1:2" x14ac:dyDescent="0.45">
      <c r="A60" t="s">
        <v>100</v>
      </c>
      <c r="B60">
        <v>4628</v>
      </c>
    </row>
    <row r="61" spans="1:2" x14ac:dyDescent="0.45">
      <c r="A61" t="s">
        <v>103</v>
      </c>
      <c r="B61">
        <v>1049</v>
      </c>
    </row>
    <row r="62" spans="1:2" x14ac:dyDescent="0.45">
      <c r="A62" t="s">
        <v>104</v>
      </c>
      <c r="B62">
        <v>1034</v>
      </c>
    </row>
    <row r="63" spans="1:2" x14ac:dyDescent="0.45">
      <c r="A63" t="s">
        <v>105</v>
      </c>
      <c r="B63">
        <v>1047</v>
      </c>
    </row>
    <row r="64" spans="1:2" x14ac:dyDescent="0.45">
      <c r="A64" t="s">
        <v>106</v>
      </c>
      <c r="B64">
        <v>1253</v>
      </c>
    </row>
    <row r="65" spans="1:2" x14ac:dyDescent="0.45">
      <c r="A65" t="s">
        <v>107</v>
      </c>
      <c r="B65">
        <v>324</v>
      </c>
    </row>
    <row r="66" spans="1:2" x14ac:dyDescent="0.45">
      <c r="A66" t="s">
        <v>108</v>
      </c>
      <c r="B66">
        <v>4389</v>
      </c>
    </row>
    <row r="67" spans="1:2" x14ac:dyDescent="0.45">
      <c r="A67" t="s">
        <v>109</v>
      </c>
      <c r="B67">
        <v>1483</v>
      </c>
    </row>
    <row r="68" spans="1:2" x14ac:dyDescent="0.45">
      <c r="A68" t="s">
        <v>110</v>
      </c>
      <c r="B68">
        <v>3453</v>
      </c>
    </row>
    <row r="69" spans="1:2" x14ac:dyDescent="0.45">
      <c r="A69" t="s">
        <v>111</v>
      </c>
      <c r="B69">
        <v>34</v>
      </c>
    </row>
    <row r="70" spans="1:2" x14ac:dyDescent="0.45">
      <c r="A70" t="s">
        <v>113</v>
      </c>
      <c r="B70">
        <v>6016</v>
      </c>
    </row>
    <row r="71" spans="1:2" x14ac:dyDescent="0.45">
      <c r="A71" t="s">
        <v>114</v>
      </c>
      <c r="B71">
        <v>898</v>
      </c>
    </row>
    <row r="72" spans="1:2" x14ac:dyDescent="0.45">
      <c r="A72" t="s">
        <v>116</v>
      </c>
      <c r="B72">
        <v>148</v>
      </c>
    </row>
    <row r="73" spans="1:2" x14ac:dyDescent="0.45">
      <c r="A73" t="s">
        <v>117</v>
      </c>
      <c r="B73">
        <v>1796</v>
      </c>
    </row>
    <row r="74" spans="1:2" x14ac:dyDescent="0.45">
      <c r="A74" t="s">
        <v>119</v>
      </c>
      <c r="B74">
        <v>2476</v>
      </c>
    </row>
    <row r="75" spans="1:2" x14ac:dyDescent="0.45">
      <c r="A75" t="s">
        <v>122</v>
      </c>
      <c r="B75">
        <v>80</v>
      </c>
    </row>
    <row r="76" spans="1:2" x14ac:dyDescent="0.45">
      <c r="A76" t="s">
        <v>123</v>
      </c>
      <c r="B76">
        <v>4892</v>
      </c>
    </row>
    <row r="77" spans="1:2" x14ac:dyDescent="0.45">
      <c r="A77" t="s">
        <v>125</v>
      </c>
      <c r="B77">
        <v>1092</v>
      </c>
    </row>
    <row r="78" spans="1:2" x14ac:dyDescent="0.45">
      <c r="A78" t="s">
        <v>126</v>
      </c>
      <c r="B78">
        <v>26713</v>
      </c>
    </row>
    <row r="79" spans="1:2" x14ac:dyDescent="0.45">
      <c r="A79" t="s">
        <v>127</v>
      </c>
      <c r="B79">
        <v>3025</v>
      </c>
    </row>
    <row r="80" spans="1:2" x14ac:dyDescent="0.45">
      <c r="A80" t="s">
        <v>130</v>
      </c>
      <c r="B80">
        <v>755</v>
      </c>
    </row>
    <row r="81" spans="1:2" x14ac:dyDescent="0.45">
      <c r="A81" t="s">
        <v>131</v>
      </c>
      <c r="B81">
        <v>430</v>
      </c>
    </row>
    <row r="82" spans="1:2" x14ac:dyDescent="0.45">
      <c r="A82" t="s">
        <v>132</v>
      </c>
      <c r="B82">
        <v>189</v>
      </c>
    </row>
    <row r="83" spans="1:2" x14ac:dyDescent="0.45">
      <c r="A83" t="s">
        <v>134</v>
      </c>
      <c r="B83">
        <v>10596</v>
      </c>
    </row>
    <row r="84" spans="1:2" x14ac:dyDescent="0.45">
      <c r="A84" t="s">
        <v>135</v>
      </c>
      <c r="B84">
        <v>2219</v>
      </c>
    </row>
    <row r="85" spans="1:2" x14ac:dyDescent="0.45">
      <c r="A85" t="s">
        <v>136</v>
      </c>
      <c r="B85">
        <v>841</v>
      </c>
    </row>
    <row r="86" spans="1:2" x14ac:dyDescent="0.45">
      <c r="A86" t="s">
        <v>138</v>
      </c>
      <c r="B86">
        <v>11685</v>
      </c>
    </row>
    <row r="87" spans="1:2" x14ac:dyDescent="0.45">
      <c r="A87" t="s">
        <v>139</v>
      </c>
      <c r="B87">
        <v>970</v>
      </c>
    </row>
    <row r="88" spans="1:2" x14ac:dyDescent="0.45">
      <c r="A88" t="s">
        <v>142</v>
      </c>
      <c r="B88">
        <v>2202</v>
      </c>
    </row>
    <row r="89" spans="1:2" x14ac:dyDescent="0.45">
      <c r="A89" t="s">
        <v>143</v>
      </c>
      <c r="B89">
        <v>1809</v>
      </c>
    </row>
    <row r="90" spans="1:2" x14ac:dyDescent="0.45">
      <c r="A90" t="s">
        <v>144</v>
      </c>
      <c r="B90">
        <v>630</v>
      </c>
    </row>
    <row r="91" spans="1:2" x14ac:dyDescent="0.45">
      <c r="A91" t="s">
        <v>146</v>
      </c>
      <c r="B91">
        <v>15104</v>
      </c>
    </row>
    <row r="92" spans="1:2" x14ac:dyDescent="0.45">
      <c r="A92" t="s">
        <v>147</v>
      </c>
      <c r="B92">
        <v>576</v>
      </c>
    </row>
    <row r="93" spans="1:2" x14ac:dyDescent="0.45">
      <c r="A93" t="s">
        <v>152</v>
      </c>
      <c r="B93">
        <v>46774</v>
      </c>
    </row>
    <row r="94" spans="1:2" x14ac:dyDescent="0.45">
      <c r="A94" t="s">
        <v>153</v>
      </c>
      <c r="B94">
        <v>146729</v>
      </c>
    </row>
    <row r="95" spans="1:2" x14ac:dyDescent="0.45">
      <c r="A95" t="s">
        <v>154</v>
      </c>
      <c r="B95">
        <v>7518</v>
      </c>
    </row>
    <row r="96" spans="1:2" x14ac:dyDescent="0.45">
      <c r="A96" t="s">
        <v>155</v>
      </c>
      <c r="B96">
        <v>2749</v>
      </c>
    </row>
    <row r="97" spans="1:2" x14ac:dyDescent="0.45">
      <c r="A97" t="s">
        <v>156</v>
      </c>
      <c r="B97">
        <v>5992</v>
      </c>
    </row>
    <row r="98" spans="1:2" x14ac:dyDescent="0.45">
      <c r="A98" t="s">
        <v>158</v>
      </c>
      <c r="B98">
        <v>41935</v>
      </c>
    </row>
    <row r="99" spans="1:2" x14ac:dyDescent="0.45">
      <c r="A99" t="s">
        <v>163</v>
      </c>
      <c r="B99">
        <v>12205</v>
      </c>
    </row>
    <row r="100" spans="1:2" x14ac:dyDescent="0.45">
      <c r="A100" t="s">
        <v>165</v>
      </c>
      <c r="B100">
        <v>19766</v>
      </c>
    </row>
    <row r="101" spans="1:2" x14ac:dyDescent="0.45">
      <c r="A101" t="s">
        <v>166</v>
      </c>
      <c r="B101">
        <v>40328</v>
      </c>
    </row>
    <row r="102" spans="1:2" x14ac:dyDescent="0.45">
      <c r="A102" t="s">
        <v>167</v>
      </c>
      <c r="B102">
        <v>30153</v>
      </c>
    </row>
    <row r="103" spans="1:2" x14ac:dyDescent="0.45">
      <c r="A103" t="s">
        <v>168</v>
      </c>
      <c r="B103">
        <v>6379</v>
      </c>
    </row>
    <row r="104" spans="1:2" x14ac:dyDescent="0.45">
      <c r="A104" t="s">
        <v>171</v>
      </c>
      <c r="B104">
        <v>611</v>
      </c>
    </row>
    <row r="105" spans="1:2" x14ac:dyDescent="0.45">
      <c r="A105" t="s">
        <v>172</v>
      </c>
      <c r="B105">
        <v>36208</v>
      </c>
    </row>
    <row r="106" spans="1:2" x14ac:dyDescent="0.45">
      <c r="A106" t="s">
        <v>173</v>
      </c>
      <c r="B106">
        <v>4010</v>
      </c>
    </row>
    <row r="107" spans="1:2" x14ac:dyDescent="0.45">
      <c r="A107" t="s">
        <v>174</v>
      </c>
      <c r="B107">
        <v>4620</v>
      </c>
    </row>
    <row r="108" spans="1:2" x14ac:dyDescent="0.45">
      <c r="A108" t="s">
        <v>175</v>
      </c>
      <c r="B108">
        <v>244</v>
      </c>
    </row>
    <row r="109" spans="1:2" x14ac:dyDescent="0.45">
      <c r="A109" t="s">
        <v>178</v>
      </c>
      <c r="B109">
        <v>3081</v>
      </c>
    </row>
    <row r="110" spans="1:2" x14ac:dyDescent="0.45">
      <c r="A110" t="s">
        <v>179</v>
      </c>
      <c r="B110">
        <v>2173</v>
      </c>
    </row>
    <row r="111" spans="1:2" x14ac:dyDescent="0.45">
      <c r="A111" t="s">
        <v>180</v>
      </c>
      <c r="B111">
        <v>2039</v>
      </c>
    </row>
    <row r="112" spans="1:2" x14ac:dyDescent="0.45">
      <c r="A112" t="s">
        <v>181</v>
      </c>
      <c r="B112">
        <v>65633</v>
      </c>
    </row>
    <row r="113" spans="1:2" x14ac:dyDescent="0.45">
      <c r="A113" t="s">
        <v>182</v>
      </c>
      <c r="B113">
        <v>818</v>
      </c>
    </row>
    <row r="114" spans="1:2" x14ac:dyDescent="0.45">
      <c r="A114" t="s">
        <v>183</v>
      </c>
      <c r="B114">
        <v>936</v>
      </c>
    </row>
    <row r="115" spans="1:2" x14ac:dyDescent="0.45">
      <c r="A115" t="s">
        <v>184</v>
      </c>
      <c r="B115">
        <v>95969</v>
      </c>
    </row>
    <row r="116" spans="1:2" x14ac:dyDescent="0.45">
      <c r="A116" t="s">
        <v>185</v>
      </c>
      <c r="B116">
        <v>943</v>
      </c>
    </row>
    <row r="117" spans="1:2" x14ac:dyDescent="0.45">
      <c r="A117" t="s">
        <v>187</v>
      </c>
      <c r="B117">
        <v>18385</v>
      </c>
    </row>
    <row r="118" spans="1:2" x14ac:dyDescent="0.45">
      <c r="A118" t="s">
        <v>188</v>
      </c>
      <c r="B118">
        <v>1379</v>
      </c>
    </row>
    <row r="119" spans="1:2" x14ac:dyDescent="0.45">
      <c r="A119" t="s">
        <v>189</v>
      </c>
      <c r="B119">
        <v>242</v>
      </c>
    </row>
    <row r="120" spans="1:2" x14ac:dyDescent="0.45">
      <c r="A120" t="s">
        <v>190</v>
      </c>
      <c r="B120">
        <v>525</v>
      </c>
    </row>
    <row r="121" spans="1:2" x14ac:dyDescent="0.45">
      <c r="A121" t="s">
        <v>191</v>
      </c>
      <c r="B121">
        <v>401</v>
      </c>
    </row>
    <row r="122" spans="1:2" x14ac:dyDescent="0.45">
      <c r="A122" t="s">
        <v>192</v>
      </c>
      <c r="B122">
        <v>369</v>
      </c>
    </row>
    <row r="123" spans="1:2" x14ac:dyDescent="0.45">
      <c r="A123" t="s">
        <v>193</v>
      </c>
      <c r="B123">
        <v>427</v>
      </c>
    </row>
    <row r="124" spans="1:2" x14ac:dyDescent="0.45">
      <c r="A124" t="s">
        <v>194</v>
      </c>
      <c r="B124">
        <v>209</v>
      </c>
    </row>
    <row r="125" spans="1:2" x14ac:dyDescent="0.45">
      <c r="A125" t="s">
        <v>195</v>
      </c>
      <c r="B125">
        <v>2522</v>
      </c>
    </row>
    <row r="126" spans="1:2" x14ac:dyDescent="0.45">
      <c r="A126" t="s">
        <v>196</v>
      </c>
      <c r="B126">
        <v>3124</v>
      </c>
    </row>
    <row r="127" spans="1:2" x14ac:dyDescent="0.45">
      <c r="A127" t="s">
        <v>197</v>
      </c>
      <c r="B127">
        <v>499</v>
      </c>
    </row>
    <row r="128" spans="1:2" x14ac:dyDescent="0.45">
      <c r="A128" t="s">
        <v>198</v>
      </c>
      <c r="B128">
        <v>3788</v>
      </c>
    </row>
    <row r="129" spans="1:2" x14ac:dyDescent="0.45">
      <c r="A129" t="s">
        <v>199</v>
      </c>
      <c r="B129">
        <v>5125</v>
      </c>
    </row>
    <row r="130" spans="1:2" x14ac:dyDescent="0.45">
      <c r="A130" t="s">
        <v>200</v>
      </c>
      <c r="B130">
        <v>1927</v>
      </c>
    </row>
    <row r="131" spans="1:2" x14ac:dyDescent="0.45">
      <c r="A131" t="s">
        <v>202</v>
      </c>
      <c r="B131">
        <v>16470</v>
      </c>
    </row>
    <row r="132" spans="1:2" x14ac:dyDescent="0.45">
      <c r="A132" t="s">
        <v>203</v>
      </c>
      <c r="B132">
        <v>2668</v>
      </c>
    </row>
    <row r="133" spans="1:2" x14ac:dyDescent="0.45">
      <c r="A133" t="s">
        <v>204</v>
      </c>
      <c r="B133">
        <v>2625</v>
      </c>
    </row>
    <row r="134" spans="1:2" x14ac:dyDescent="0.45">
      <c r="A134" t="s">
        <v>205</v>
      </c>
      <c r="B134">
        <v>1027</v>
      </c>
    </row>
    <row r="135" spans="1:2" x14ac:dyDescent="0.45">
      <c r="A135" t="s">
        <v>207</v>
      </c>
      <c r="B135">
        <v>74060</v>
      </c>
    </row>
    <row r="136" spans="1:2" x14ac:dyDescent="0.45">
      <c r="A136" t="s">
        <v>208</v>
      </c>
      <c r="B136">
        <v>69131</v>
      </c>
    </row>
    <row r="137" spans="1:2" x14ac:dyDescent="0.45">
      <c r="A137" t="s">
        <v>209</v>
      </c>
      <c r="B137">
        <v>3252</v>
      </c>
    </row>
    <row r="138" spans="1:2" x14ac:dyDescent="0.45">
      <c r="A138" t="s">
        <v>210</v>
      </c>
      <c r="B138">
        <v>29078</v>
      </c>
    </row>
    <row r="139" spans="1:2" x14ac:dyDescent="0.45">
      <c r="A139" t="s">
        <v>211</v>
      </c>
      <c r="B139">
        <v>14596</v>
      </c>
    </row>
    <row r="140" spans="1:2" x14ac:dyDescent="0.45">
      <c r="A140" t="s">
        <v>212</v>
      </c>
      <c r="B140">
        <v>18953</v>
      </c>
    </row>
    <row r="141" spans="1:2" x14ac:dyDescent="0.45">
      <c r="A141" t="s">
        <v>214</v>
      </c>
      <c r="B141">
        <v>397</v>
      </c>
    </row>
    <row r="142" spans="1:2" x14ac:dyDescent="0.45">
      <c r="A142" t="s">
        <v>215</v>
      </c>
      <c r="B142">
        <v>64</v>
      </c>
    </row>
    <row r="143" spans="1:2" x14ac:dyDescent="0.45">
      <c r="A143" t="s">
        <v>216</v>
      </c>
      <c r="B143">
        <v>84</v>
      </c>
    </row>
    <row r="144" spans="1:2" x14ac:dyDescent="0.45">
      <c r="A144" t="s">
        <v>217</v>
      </c>
      <c r="B144">
        <v>573</v>
      </c>
    </row>
    <row r="145" spans="1:2" x14ac:dyDescent="0.45">
      <c r="A145" t="s">
        <v>218</v>
      </c>
      <c r="B145">
        <v>638</v>
      </c>
    </row>
    <row r="146" spans="1:2" x14ac:dyDescent="0.45">
      <c r="A146" t="s">
        <v>219</v>
      </c>
      <c r="B146">
        <v>421</v>
      </c>
    </row>
    <row r="147" spans="1:2" x14ac:dyDescent="0.45">
      <c r="A147" t="s">
        <v>220</v>
      </c>
      <c r="B147">
        <v>3127</v>
      </c>
    </row>
    <row r="148" spans="1:2" x14ac:dyDescent="0.45">
      <c r="A148" t="s">
        <v>221</v>
      </c>
      <c r="B148">
        <v>1411</v>
      </c>
    </row>
    <row r="149" spans="1:2" x14ac:dyDescent="0.45">
      <c r="A149" t="s">
        <v>222</v>
      </c>
      <c r="B149">
        <v>1051</v>
      </c>
    </row>
    <row r="150" spans="1:2" x14ac:dyDescent="0.45">
      <c r="A150" t="s">
        <v>223</v>
      </c>
      <c r="B150">
        <v>1816</v>
      </c>
    </row>
    <row r="151" spans="1:2" x14ac:dyDescent="0.45">
      <c r="A151" t="s">
        <v>225</v>
      </c>
      <c r="B151">
        <v>423</v>
      </c>
    </row>
    <row r="152" spans="1:2" x14ac:dyDescent="0.45">
      <c r="A152" t="s">
        <v>226</v>
      </c>
      <c r="B152">
        <v>834</v>
      </c>
    </row>
    <row r="153" spans="1:2" x14ac:dyDescent="0.45">
      <c r="A153" t="s">
        <v>227</v>
      </c>
      <c r="B153">
        <v>7390</v>
      </c>
    </row>
    <row r="154" spans="1:2" x14ac:dyDescent="0.45">
      <c r="A154" t="s">
        <v>228</v>
      </c>
      <c r="B154">
        <v>1946</v>
      </c>
    </row>
    <row r="155" spans="1:2" x14ac:dyDescent="0.45">
      <c r="A155" t="s">
        <v>229</v>
      </c>
      <c r="B155">
        <v>4666</v>
      </c>
    </row>
    <row r="156" spans="1:2" x14ac:dyDescent="0.45">
      <c r="A156" t="s">
        <v>230</v>
      </c>
      <c r="B156">
        <v>13175</v>
      </c>
    </row>
    <row r="157" spans="1:2" x14ac:dyDescent="0.45">
      <c r="A157" t="s">
        <v>231</v>
      </c>
      <c r="B157">
        <v>712</v>
      </c>
    </row>
    <row r="158" spans="1:2" x14ac:dyDescent="0.45">
      <c r="A158" t="s">
        <v>233</v>
      </c>
      <c r="B158">
        <v>730</v>
      </c>
    </row>
    <row r="159" spans="1:2" x14ac:dyDescent="0.45">
      <c r="A159" t="s">
        <v>234</v>
      </c>
      <c r="B159">
        <v>778</v>
      </c>
    </row>
    <row r="160" spans="1:2" x14ac:dyDescent="0.45">
      <c r="A160" t="s">
        <v>235</v>
      </c>
      <c r="B160">
        <v>33823</v>
      </c>
    </row>
    <row r="161" spans="1:2" x14ac:dyDescent="0.45">
      <c r="A161" t="s">
        <v>236</v>
      </c>
      <c r="B161">
        <v>19545</v>
      </c>
    </row>
    <row r="162" spans="1:2" x14ac:dyDescent="0.45">
      <c r="A162" t="s">
        <v>238</v>
      </c>
      <c r="B162">
        <v>12992</v>
      </c>
    </row>
    <row r="163" spans="1:2" x14ac:dyDescent="0.45">
      <c r="A163" t="s">
        <v>241</v>
      </c>
      <c r="B163">
        <v>192</v>
      </c>
    </row>
    <row r="164" spans="1:2" x14ac:dyDescent="0.45">
      <c r="A164" t="s">
        <v>242</v>
      </c>
      <c r="B164">
        <v>5171</v>
      </c>
    </row>
    <row r="165" spans="1:2" x14ac:dyDescent="0.45">
      <c r="A165" t="s">
        <v>244</v>
      </c>
      <c r="B165">
        <v>124</v>
      </c>
    </row>
    <row r="166" spans="1:2" x14ac:dyDescent="0.45">
      <c r="A166" t="s">
        <v>245</v>
      </c>
      <c r="B166">
        <v>57</v>
      </c>
    </row>
    <row r="167" spans="1:2" x14ac:dyDescent="0.45">
      <c r="A167" t="s">
        <v>246</v>
      </c>
      <c r="B167">
        <v>4915</v>
      </c>
    </row>
    <row r="168" spans="1:2" x14ac:dyDescent="0.45">
      <c r="A168" t="s">
        <v>247</v>
      </c>
      <c r="B168">
        <v>1076</v>
      </c>
    </row>
    <row r="169" spans="1:2" x14ac:dyDescent="0.45">
      <c r="A169" t="s">
        <v>248</v>
      </c>
      <c r="B169">
        <v>8558</v>
      </c>
    </row>
    <row r="170" spans="1:2" x14ac:dyDescent="0.45">
      <c r="A170" t="s">
        <v>249</v>
      </c>
      <c r="B170">
        <v>7815</v>
      </c>
    </row>
    <row r="171" spans="1:2" x14ac:dyDescent="0.45">
      <c r="A171" t="s">
        <v>251</v>
      </c>
      <c r="B171">
        <v>5632</v>
      </c>
    </row>
    <row r="172" spans="1:2" x14ac:dyDescent="0.45">
      <c r="A172" t="s">
        <v>252</v>
      </c>
      <c r="B172">
        <v>2439</v>
      </c>
    </row>
    <row r="173" spans="1:2" x14ac:dyDescent="0.45">
      <c r="A173" t="s">
        <v>255</v>
      </c>
      <c r="B173">
        <v>8169</v>
      </c>
    </row>
    <row r="174" spans="1:2" x14ac:dyDescent="0.45">
      <c r="A174" t="s">
        <v>256</v>
      </c>
      <c r="B174">
        <v>11505</v>
      </c>
    </row>
    <row r="175" spans="1:2" x14ac:dyDescent="0.45">
      <c r="A175" t="s">
        <v>257</v>
      </c>
      <c r="B175">
        <v>2665</v>
      </c>
    </row>
    <row r="176" spans="1:2" x14ac:dyDescent="0.45">
      <c r="A176" t="s">
        <v>259</v>
      </c>
      <c r="B176">
        <v>31199</v>
      </c>
    </row>
    <row r="177" spans="1:2" x14ac:dyDescent="0.45">
      <c r="A177" t="s">
        <v>261</v>
      </c>
      <c r="B177">
        <v>27322</v>
      </c>
    </row>
    <row r="178" spans="1:2" x14ac:dyDescent="0.45">
      <c r="A178" t="s">
        <v>263</v>
      </c>
      <c r="B178">
        <v>12822</v>
      </c>
    </row>
    <row r="179" spans="1:2" x14ac:dyDescent="0.45">
      <c r="A179" t="s">
        <v>270</v>
      </c>
      <c r="B179">
        <v>44960</v>
      </c>
    </row>
    <row r="180" spans="1:2" x14ac:dyDescent="0.45">
      <c r="A180" t="s">
        <v>277</v>
      </c>
      <c r="B180">
        <v>1243</v>
      </c>
    </row>
    <row r="181" spans="1:2" x14ac:dyDescent="0.45">
      <c r="A181" t="s">
        <v>279</v>
      </c>
      <c r="B181">
        <v>4279</v>
      </c>
    </row>
    <row r="182" spans="1:2" x14ac:dyDescent="0.45">
      <c r="A182" t="s">
        <v>280</v>
      </c>
      <c r="B182">
        <v>7597</v>
      </c>
    </row>
    <row r="183" spans="1:2" x14ac:dyDescent="0.45">
      <c r="A183" t="s">
        <v>281</v>
      </c>
      <c r="B183">
        <v>3966</v>
      </c>
    </row>
    <row r="184" spans="1:2" x14ac:dyDescent="0.45">
      <c r="A184" t="s">
        <v>283</v>
      </c>
      <c r="B184">
        <v>16288</v>
      </c>
    </row>
    <row r="185" spans="1:2" x14ac:dyDescent="0.45">
      <c r="A185" t="s">
        <v>288</v>
      </c>
      <c r="B185">
        <v>5004</v>
      </c>
    </row>
    <row r="186" spans="1:2" x14ac:dyDescent="0.45">
      <c r="A186" t="s">
        <v>289</v>
      </c>
      <c r="B186">
        <v>5732</v>
      </c>
    </row>
    <row r="187" spans="1:2" x14ac:dyDescent="0.45">
      <c r="A187" t="s">
        <v>291</v>
      </c>
      <c r="B187">
        <v>10251</v>
      </c>
    </row>
    <row r="188" spans="1:2" x14ac:dyDescent="0.45">
      <c r="A188" t="s">
        <v>294</v>
      </c>
      <c r="B188">
        <v>1006</v>
      </c>
    </row>
    <row r="189" spans="1:2" x14ac:dyDescent="0.45">
      <c r="A189" t="s">
        <v>295</v>
      </c>
      <c r="B189">
        <v>5642</v>
      </c>
    </row>
    <row r="190" spans="1:2" x14ac:dyDescent="0.45">
      <c r="A190" t="s">
        <v>296</v>
      </c>
      <c r="B190">
        <v>26793</v>
      </c>
    </row>
    <row r="191" spans="1:2" x14ac:dyDescent="0.45">
      <c r="A191" t="s">
        <v>297</v>
      </c>
      <c r="B191">
        <v>9552</v>
      </c>
    </row>
    <row r="192" spans="1:2" x14ac:dyDescent="0.45">
      <c r="A192" t="s">
        <v>298</v>
      </c>
      <c r="B192">
        <v>15535</v>
      </c>
    </row>
    <row r="193" spans="1:2" x14ac:dyDescent="0.45">
      <c r="A193" t="s">
        <v>299</v>
      </c>
      <c r="B193">
        <v>10477</v>
      </c>
    </row>
    <row r="194" spans="1:2" x14ac:dyDescent="0.45">
      <c r="A194" t="s">
        <v>302</v>
      </c>
      <c r="B194">
        <v>609</v>
      </c>
    </row>
    <row r="195" spans="1:2" x14ac:dyDescent="0.45">
      <c r="A195" t="s">
        <v>304</v>
      </c>
      <c r="B195">
        <v>1234</v>
      </c>
    </row>
    <row r="196" spans="1:2" x14ac:dyDescent="0.45">
      <c r="A196" t="s">
        <v>305</v>
      </c>
      <c r="B196">
        <v>1107</v>
      </c>
    </row>
    <row r="197" spans="1:2" x14ac:dyDescent="0.45">
      <c r="A197" t="s">
        <v>306</v>
      </c>
      <c r="B197">
        <v>1132</v>
      </c>
    </row>
    <row r="198" spans="1:2" x14ac:dyDescent="0.45">
      <c r="A198" t="s">
        <v>307</v>
      </c>
      <c r="B198">
        <v>1024</v>
      </c>
    </row>
    <row r="199" spans="1:2" x14ac:dyDescent="0.45">
      <c r="A199" t="s">
        <v>310</v>
      </c>
      <c r="B199">
        <v>20183</v>
      </c>
    </row>
    <row r="200" spans="1:2" x14ac:dyDescent="0.45">
      <c r="A200" t="s">
        <v>311</v>
      </c>
      <c r="B200">
        <v>10793</v>
      </c>
    </row>
    <row r="201" spans="1:2" x14ac:dyDescent="0.45">
      <c r="A201" t="s">
        <v>312</v>
      </c>
      <c r="B201">
        <v>2884</v>
      </c>
    </row>
    <row r="202" spans="1:2" x14ac:dyDescent="0.45">
      <c r="A202" t="s">
        <v>313</v>
      </c>
      <c r="B202">
        <v>13678</v>
      </c>
    </row>
    <row r="203" spans="1:2" x14ac:dyDescent="0.45">
      <c r="A203" t="s">
        <v>314</v>
      </c>
      <c r="B203">
        <v>11400</v>
      </c>
    </row>
    <row r="204" spans="1:2" x14ac:dyDescent="0.45">
      <c r="A204" t="s">
        <v>323</v>
      </c>
      <c r="B204">
        <v>2369</v>
      </c>
    </row>
    <row r="205" spans="1:2" x14ac:dyDescent="0.45">
      <c r="A205" t="s">
        <v>325</v>
      </c>
      <c r="B205">
        <v>39</v>
      </c>
    </row>
    <row r="206" spans="1:2" x14ac:dyDescent="0.45">
      <c r="A206" t="s">
        <v>326</v>
      </c>
      <c r="B206">
        <v>46</v>
      </c>
    </row>
    <row r="207" spans="1:2" x14ac:dyDescent="0.45">
      <c r="A207" t="s">
        <v>327</v>
      </c>
      <c r="B207">
        <v>41</v>
      </c>
    </row>
    <row r="208" spans="1:2" x14ac:dyDescent="0.45">
      <c r="A208" t="s">
        <v>328</v>
      </c>
      <c r="B208">
        <v>1198</v>
      </c>
    </row>
    <row r="209" spans="1:2" x14ac:dyDescent="0.45">
      <c r="A209" t="s">
        <v>329</v>
      </c>
      <c r="B209">
        <v>1061</v>
      </c>
    </row>
    <row r="210" spans="1:2" x14ac:dyDescent="0.45">
      <c r="A210" t="s">
        <v>331</v>
      </c>
      <c r="B210">
        <v>1286</v>
      </c>
    </row>
    <row r="211" spans="1:2" x14ac:dyDescent="0.45">
      <c r="A211" t="s">
        <v>332</v>
      </c>
      <c r="B211">
        <v>13103</v>
      </c>
    </row>
    <row r="212" spans="1:2" x14ac:dyDescent="0.45">
      <c r="A212" t="s">
        <v>334</v>
      </c>
      <c r="B212">
        <v>90723</v>
      </c>
    </row>
    <row r="213" spans="1:2" x14ac:dyDescent="0.45">
      <c r="A213" t="s">
        <v>338</v>
      </c>
      <c r="B213">
        <v>20664</v>
      </c>
    </row>
    <row r="214" spans="1:2" x14ac:dyDescent="0.45">
      <c r="A214" t="s">
        <v>340</v>
      </c>
      <c r="B214">
        <v>39586</v>
      </c>
    </row>
    <row r="215" spans="1:2" x14ac:dyDescent="0.45">
      <c r="A215" t="s">
        <v>341</v>
      </c>
      <c r="B215">
        <v>32525</v>
      </c>
    </row>
    <row r="216" spans="1:2" x14ac:dyDescent="0.45">
      <c r="A216" t="s">
        <v>343</v>
      </c>
      <c r="B216">
        <v>574</v>
      </c>
    </row>
    <row r="217" spans="1:2" x14ac:dyDescent="0.45">
      <c r="A217" t="s">
        <v>344</v>
      </c>
      <c r="B217">
        <v>2429</v>
      </c>
    </row>
    <row r="218" spans="1:2" x14ac:dyDescent="0.45">
      <c r="A218" t="s">
        <v>346</v>
      </c>
      <c r="B218">
        <v>1071</v>
      </c>
    </row>
    <row r="219" spans="1:2" x14ac:dyDescent="0.45">
      <c r="A219" t="s">
        <v>347</v>
      </c>
      <c r="B219">
        <v>7326</v>
      </c>
    </row>
    <row r="220" spans="1:2" x14ac:dyDescent="0.45">
      <c r="A220" t="s">
        <v>348</v>
      </c>
      <c r="B220">
        <v>1178</v>
      </c>
    </row>
    <row r="221" spans="1:2" x14ac:dyDescent="0.45">
      <c r="A221" t="s">
        <v>350</v>
      </c>
      <c r="B221">
        <v>349</v>
      </c>
    </row>
    <row r="222" spans="1:2" x14ac:dyDescent="0.45">
      <c r="A222" t="s">
        <v>354</v>
      </c>
      <c r="B222">
        <v>28906</v>
      </c>
    </row>
    <row r="223" spans="1:2" x14ac:dyDescent="0.45">
      <c r="A223" t="s">
        <v>355</v>
      </c>
      <c r="B223">
        <v>14076</v>
      </c>
    </row>
    <row r="224" spans="1:2" x14ac:dyDescent="0.45">
      <c r="A224" t="s">
        <v>356</v>
      </c>
      <c r="B224">
        <v>524</v>
      </c>
    </row>
    <row r="225" spans="1:2" x14ac:dyDescent="0.45">
      <c r="A225" t="s">
        <v>357</v>
      </c>
      <c r="B225">
        <v>10015</v>
      </c>
    </row>
    <row r="226" spans="1:2" x14ac:dyDescent="0.45">
      <c r="A226" t="s">
        <v>358</v>
      </c>
      <c r="B226">
        <v>9925</v>
      </c>
    </row>
    <row r="227" spans="1:2" x14ac:dyDescent="0.45">
      <c r="A227" t="s">
        <v>359</v>
      </c>
      <c r="B227">
        <v>79681</v>
      </c>
    </row>
    <row r="228" spans="1:2" x14ac:dyDescent="0.45">
      <c r="A228" t="s">
        <v>367</v>
      </c>
      <c r="B228">
        <v>47736</v>
      </c>
    </row>
    <row r="229" spans="1:2" x14ac:dyDescent="0.45">
      <c r="A229" t="s">
        <v>368</v>
      </c>
      <c r="B229">
        <v>25129</v>
      </c>
    </row>
    <row r="230" spans="1:2" x14ac:dyDescent="0.45">
      <c r="A230" t="s">
        <v>369</v>
      </c>
      <c r="B230">
        <v>22218</v>
      </c>
    </row>
    <row r="231" spans="1:2" x14ac:dyDescent="0.45">
      <c r="A231" t="s">
        <v>370</v>
      </c>
      <c r="B231">
        <v>2175</v>
      </c>
    </row>
    <row r="232" spans="1:2" x14ac:dyDescent="0.45">
      <c r="A232" t="s">
        <v>372</v>
      </c>
      <c r="B232">
        <v>1672</v>
      </c>
    </row>
    <row r="233" spans="1:2" x14ac:dyDescent="0.45">
      <c r="A233" t="s">
        <v>373</v>
      </c>
      <c r="B233">
        <v>1035</v>
      </c>
    </row>
    <row r="234" spans="1:2" x14ac:dyDescent="0.45">
      <c r="A234" t="s">
        <v>374</v>
      </c>
      <c r="B234">
        <v>1830</v>
      </c>
    </row>
    <row r="235" spans="1:2" x14ac:dyDescent="0.45">
      <c r="A235" t="s">
        <v>376</v>
      </c>
      <c r="B235">
        <v>1060</v>
      </c>
    </row>
    <row r="236" spans="1:2" x14ac:dyDescent="0.45">
      <c r="A236" t="s">
        <v>378</v>
      </c>
      <c r="B236">
        <v>10547</v>
      </c>
    </row>
    <row r="237" spans="1:2" x14ac:dyDescent="0.45">
      <c r="A237" t="s">
        <v>379</v>
      </c>
      <c r="B237">
        <v>3703</v>
      </c>
    </row>
    <row r="238" spans="1:2" x14ac:dyDescent="0.45">
      <c r="A238" t="s">
        <v>380</v>
      </c>
      <c r="B238">
        <v>3158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2AEA-0593-4584-B3F0-9D5D5444D524}">
  <dimension ref="A1:B239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2.7258100509643555</v>
      </c>
    </row>
    <row r="3" spans="1:2" x14ac:dyDescent="0.45">
      <c r="A3" t="s">
        <v>5</v>
      </c>
      <c r="B3">
        <v>7.0230629444122314</v>
      </c>
    </row>
    <row r="4" spans="1:2" x14ac:dyDescent="0.45">
      <c r="A4" t="s">
        <v>6</v>
      </c>
      <c r="B4">
        <v>4.7988529205322266</v>
      </c>
    </row>
    <row r="5" spans="1:2" x14ac:dyDescent="0.45">
      <c r="A5" t="s">
        <v>7</v>
      </c>
      <c r="B5">
        <v>243.24387121200562</v>
      </c>
    </row>
    <row r="6" spans="1:2" x14ac:dyDescent="0.45">
      <c r="A6" t="s">
        <v>8</v>
      </c>
      <c r="B6">
        <v>83.516387939453125</v>
      </c>
    </row>
    <row r="7" spans="1:2" x14ac:dyDescent="0.45">
      <c r="A7" t="s">
        <v>9</v>
      </c>
      <c r="B7">
        <v>1.965076208114624</v>
      </c>
    </row>
    <row r="8" spans="1:2" x14ac:dyDescent="0.45">
      <c r="A8" t="s">
        <v>11</v>
      </c>
      <c r="B8">
        <v>719.60009598731995</v>
      </c>
    </row>
    <row r="9" spans="1:2" x14ac:dyDescent="0.45">
      <c r="A9" t="s">
        <v>15</v>
      </c>
      <c r="B9">
        <v>165.35925221443176</v>
      </c>
    </row>
    <row r="10" spans="1:2" x14ac:dyDescent="0.45">
      <c r="A10" t="s">
        <v>17</v>
      </c>
      <c r="B10">
        <v>361.09472608566284</v>
      </c>
    </row>
    <row r="11" spans="1:2" x14ac:dyDescent="0.45">
      <c r="A11" t="s">
        <v>18</v>
      </c>
      <c r="B11">
        <v>324.11117720603943</v>
      </c>
    </row>
    <row r="12" spans="1:2" x14ac:dyDescent="0.45">
      <c r="A12" t="s">
        <v>19</v>
      </c>
      <c r="B12">
        <v>315.52420401573181</v>
      </c>
    </row>
    <row r="13" spans="1:2" x14ac:dyDescent="0.45">
      <c r="A13" t="s">
        <v>20</v>
      </c>
      <c r="B13">
        <v>150.31100797653198</v>
      </c>
    </row>
    <row r="14" spans="1:2" x14ac:dyDescent="0.45">
      <c r="A14" t="s">
        <v>21</v>
      </c>
      <c r="B14">
        <v>86.828458070755005</v>
      </c>
    </row>
    <row r="15" spans="1:2" x14ac:dyDescent="0.45">
      <c r="A15" t="s">
        <v>22</v>
      </c>
      <c r="B15">
        <v>91.814652919769287</v>
      </c>
    </row>
    <row r="16" spans="1:2" x14ac:dyDescent="0.45">
      <c r="A16" t="s">
        <v>24</v>
      </c>
      <c r="B16">
        <v>9.9716901779174805E-2</v>
      </c>
    </row>
    <row r="17" spans="1:2" x14ac:dyDescent="0.45">
      <c r="A17" t="s">
        <v>25</v>
      </c>
      <c r="B17">
        <v>0.4686739444732666</v>
      </c>
    </row>
    <row r="18" spans="1:2" x14ac:dyDescent="0.45">
      <c r="A18" t="s">
        <v>26</v>
      </c>
      <c r="B18">
        <v>0.44223880767822266</v>
      </c>
    </row>
    <row r="19" spans="1:2" x14ac:dyDescent="0.45">
      <c r="A19" t="s">
        <v>28</v>
      </c>
      <c r="B19">
        <v>1.0596678256988525</v>
      </c>
    </row>
    <row r="20" spans="1:2" x14ac:dyDescent="0.45">
      <c r="A20" t="s">
        <v>29</v>
      </c>
      <c r="B20">
        <v>218.75021815299988</v>
      </c>
    </row>
    <row r="21" spans="1:2" x14ac:dyDescent="0.45">
      <c r="A21" t="s">
        <v>30</v>
      </c>
      <c r="B21">
        <v>406.01894998550415</v>
      </c>
    </row>
    <row r="22" spans="1:2" x14ac:dyDescent="0.45">
      <c r="A22" t="s">
        <v>31</v>
      </c>
      <c r="B22">
        <v>137.68995094299316</v>
      </c>
    </row>
    <row r="23" spans="1:2" x14ac:dyDescent="0.45">
      <c r="A23" t="s">
        <v>34</v>
      </c>
      <c r="B23">
        <v>5.5087440013885498</v>
      </c>
    </row>
    <row r="24" spans="1:2" x14ac:dyDescent="0.45">
      <c r="A24" t="s">
        <v>36</v>
      </c>
      <c r="B24">
        <v>4.140427827835083</v>
      </c>
    </row>
    <row r="25" spans="1:2" x14ac:dyDescent="0.45">
      <c r="A25" t="s">
        <v>37</v>
      </c>
      <c r="B25">
        <v>647.42712593078613</v>
      </c>
    </row>
    <row r="26" spans="1:2" x14ac:dyDescent="0.45">
      <c r="A26" t="s">
        <v>39</v>
      </c>
      <c r="B26">
        <v>372.77768898010254</v>
      </c>
    </row>
    <row r="27" spans="1:2" x14ac:dyDescent="0.45">
      <c r="A27" t="s">
        <v>41</v>
      </c>
      <c r="B27">
        <v>0.62138509750366211</v>
      </c>
    </row>
    <row r="28" spans="1:2" x14ac:dyDescent="0.45">
      <c r="A28" t="s">
        <v>42</v>
      </c>
      <c r="B28">
        <v>1.1370170116424561</v>
      </c>
    </row>
    <row r="29" spans="1:2" x14ac:dyDescent="0.45">
      <c r="A29" t="s">
        <v>43</v>
      </c>
      <c r="B29">
        <v>0.43012189865112305</v>
      </c>
    </row>
    <row r="30" spans="1:2" x14ac:dyDescent="0.45">
      <c r="A30" t="s">
        <v>44</v>
      </c>
      <c r="B30">
        <v>0.95042085647583008</v>
      </c>
    </row>
    <row r="31" spans="1:2" x14ac:dyDescent="0.45">
      <c r="A31" t="s">
        <v>46</v>
      </c>
      <c r="B31">
        <v>97.381350994110107</v>
      </c>
    </row>
    <row r="32" spans="1:2" x14ac:dyDescent="0.45">
      <c r="A32" t="s">
        <v>47</v>
      </c>
      <c r="B32">
        <v>139.16897916793823</v>
      </c>
    </row>
    <row r="33" spans="1:2" x14ac:dyDescent="0.45">
      <c r="A33" t="s">
        <v>48</v>
      </c>
      <c r="B33">
        <v>1.2931230068206787</v>
      </c>
    </row>
    <row r="34" spans="1:2" x14ac:dyDescent="0.45">
      <c r="A34" t="s">
        <v>49</v>
      </c>
      <c r="B34">
        <v>413.01803588867188</v>
      </c>
    </row>
    <row r="35" spans="1:2" x14ac:dyDescent="0.45">
      <c r="A35" t="s">
        <v>50</v>
      </c>
      <c r="B35">
        <v>1.2837910652160645</v>
      </c>
    </row>
    <row r="36" spans="1:2" x14ac:dyDescent="0.45">
      <c r="A36" t="s">
        <v>51</v>
      </c>
      <c r="B36">
        <v>634.26582384109497</v>
      </c>
    </row>
    <row r="37" spans="1:2" x14ac:dyDescent="0.45">
      <c r="A37" t="s">
        <v>57</v>
      </c>
      <c r="B37">
        <v>236.90651488304138</v>
      </c>
    </row>
    <row r="38" spans="1:2" x14ac:dyDescent="0.45">
      <c r="A38" t="s">
        <v>58</v>
      </c>
      <c r="B38">
        <v>0.32757282257080078</v>
      </c>
    </row>
    <row r="39" spans="1:2" x14ac:dyDescent="0.45">
      <c r="A39" t="s">
        <v>59</v>
      </c>
      <c r="B39">
        <v>0.5399169921875</v>
      </c>
    </row>
    <row r="40" spans="1:2" x14ac:dyDescent="0.45">
      <c r="A40" t="s">
        <v>60</v>
      </c>
      <c r="B40">
        <v>0.75236392021179199</v>
      </c>
    </row>
    <row r="41" spans="1:2" x14ac:dyDescent="0.45">
      <c r="A41" t="s">
        <v>61</v>
      </c>
      <c r="B41">
        <v>1.2821259498596191</v>
      </c>
    </row>
    <row r="42" spans="1:2" x14ac:dyDescent="0.45">
      <c r="A42" t="s">
        <v>62</v>
      </c>
      <c r="B42">
        <v>11.442557811737061</v>
      </c>
    </row>
    <row r="43" spans="1:2" x14ac:dyDescent="0.45">
      <c r="A43" t="s">
        <v>63</v>
      </c>
      <c r="B43">
        <v>0.37198805809020996</v>
      </c>
    </row>
    <row r="44" spans="1:2" x14ac:dyDescent="0.45">
      <c r="A44" t="s">
        <v>64</v>
      </c>
      <c r="B44">
        <v>255.2368438243866</v>
      </c>
    </row>
    <row r="45" spans="1:2" x14ac:dyDescent="0.45">
      <c r="A45" t="s">
        <v>67</v>
      </c>
      <c r="B45">
        <v>629.77749586105347</v>
      </c>
    </row>
    <row r="46" spans="1:2" x14ac:dyDescent="0.45">
      <c r="A46" t="s">
        <v>71</v>
      </c>
      <c r="B46">
        <v>0.92614507675170898</v>
      </c>
    </row>
    <row r="47" spans="1:2" x14ac:dyDescent="0.45">
      <c r="A47" t="s">
        <v>72</v>
      </c>
      <c r="B47">
        <v>0.92884302139282227</v>
      </c>
    </row>
    <row r="48" spans="1:2" x14ac:dyDescent="0.45">
      <c r="A48" t="s">
        <v>73</v>
      </c>
      <c r="B48">
        <v>1.1590840816497803</v>
      </c>
    </row>
    <row r="49" spans="1:2" x14ac:dyDescent="0.45">
      <c r="A49" t="s">
        <v>74</v>
      </c>
      <c r="B49">
        <v>2.9127159118652344</v>
      </c>
    </row>
    <row r="50" spans="1:2" x14ac:dyDescent="0.45">
      <c r="A50" t="s">
        <v>76</v>
      </c>
      <c r="B50">
        <v>1.1604180335998535</v>
      </c>
    </row>
    <row r="51" spans="1:2" x14ac:dyDescent="0.45">
      <c r="A51" t="s">
        <v>79</v>
      </c>
      <c r="B51">
        <v>4.2277359962463379</v>
      </c>
    </row>
    <row r="52" spans="1:2" x14ac:dyDescent="0.45">
      <c r="A52" t="s">
        <v>80</v>
      </c>
      <c r="B52">
        <v>204.91830706596375</v>
      </c>
    </row>
    <row r="53" spans="1:2" x14ac:dyDescent="0.45">
      <c r="A53" t="s">
        <v>81</v>
      </c>
      <c r="B53">
        <v>24.744613170623779</v>
      </c>
    </row>
    <row r="54" spans="1:2" x14ac:dyDescent="0.45">
      <c r="A54" t="s">
        <v>82</v>
      </c>
      <c r="B54">
        <v>23.573952913284302</v>
      </c>
    </row>
    <row r="55" spans="1:2" x14ac:dyDescent="0.45">
      <c r="A55" t="s">
        <v>84</v>
      </c>
      <c r="B55">
        <v>600.00177693367004</v>
      </c>
    </row>
    <row r="56" spans="1:2" x14ac:dyDescent="0.45">
      <c r="A56" t="s">
        <v>86</v>
      </c>
      <c r="B56">
        <v>600.00090599060059</v>
      </c>
    </row>
    <row r="57" spans="1:2" x14ac:dyDescent="0.45">
      <c r="A57" t="s">
        <v>88</v>
      </c>
      <c r="B57">
        <v>7.0723788738250732</v>
      </c>
    </row>
    <row r="58" spans="1:2" x14ac:dyDescent="0.45">
      <c r="A58" t="s">
        <v>89</v>
      </c>
      <c r="B58">
        <v>6.6108329296112061</v>
      </c>
    </row>
    <row r="59" spans="1:2" x14ac:dyDescent="0.45">
      <c r="A59" t="s">
        <v>97</v>
      </c>
      <c r="B59">
        <v>639.53437185287476</v>
      </c>
    </row>
    <row r="60" spans="1:2" x14ac:dyDescent="0.45">
      <c r="A60" t="s">
        <v>100</v>
      </c>
      <c r="B60">
        <v>49.615982055664063</v>
      </c>
    </row>
    <row r="61" spans="1:2" x14ac:dyDescent="0.45">
      <c r="A61" t="s">
        <v>103</v>
      </c>
      <c r="B61">
        <v>4.1246111392974854</v>
      </c>
    </row>
    <row r="62" spans="1:2" x14ac:dyDescent="0.45">
      <c r="A62" t="s">
        <v>104</v>
      </c>
      <c r="B62">
        <v>4.7011370658874512</v>
      </c>
    </row>
    <row r="63" spans="1:2" x14ac:dyDescent="0.45">
      <c r="A63" t="s">
        <v>105</v>
      </c>
      <c r="B63">
        <v>11.170593023300171</v>
      </c>
    </row>
    <row r="64" spans="1:2" x14ac:dyDescent="0.45">
      <c r="A64" t="s">
        <v>106</v>
      </c>
      <c r="B64">
        <v>73.965220928192139</v>
      </c>
    </row>
    <row r="65" spans="1:2" x14ac:dyDescent="0.45">
      <c r="A65" t="s">
        <v>107</v>
      </c>
      <c r="B65">
        <v>0.97870683670043945</v>
      </c>
    </row>
    <row r="66" spans="1:2" x14ac:dyDescent="0.45">
      <c r="A66" t="s">
        <v>108</v>
      </c>
      <c r="B66">
        <v>134.7611448764801</v>
      </c>
    </row>
    <row r="67" spans="1:2" x14ac:dyDescent="0.45">
      <c r="A67" t="s">
        <v>109</v>
      </c>
      <c r="B67">
        <v>12.479291915893555</v>
      </c>
    </row>
    <row r="68" spans="1:2" x14ac:dyDescent="0.45">
      <c r="A68" t="s">
        <v>110</v>
      </c>
      <c r="B68">
        <v>5.4950170516967773</v>
      </c>
    </row>
    <row r="69" spans="1:2" x14ac:dyDescent="0.45">
      <c r="A69" t="s">
        <v>111</v>
      </c>
      <c r="B69">
        <v>1.4009921550750732</v>
      </c>
    </row>
    <row r="70" spans="1:2" x14ac:dyDescent="0.45">
      <c r="A70" t="s">
        <v>113</v>
      </c>
      <c r="B70">
        <v>649.01964592933655</v>
      </c>
    </row>
    <row r="71" spans="1:2" x14ac:dyDescent="0.45">
      <c r="A71" t="s">
        <v>114</v>
      </c>
      <c r="B71">
        <v>2.4971990585327148</v>
      </c>
    </row>
    <row r="72" spans="1:2" x14ac:dyDescent="0.45">
      <c r="A72" t="s">
        <v>116</v>
      </c>
      <c r="B72">
        <v>0.42572999000549316</v>
      </c>
    </row>
    <row r="73" spans="1:2" x14ac:dyDescent="0.45">
      <c r="A73" t="s">
        <v>117</v>
      </c>
      <c r="B73">
        <v>642.99787902832031</v>
      </c>
    </row>
    <row r="74" spans="1:2" x14ac:dyDescent="0.45">
      <c r="A74" t="s">
        <v>119</v>
      </c>
      <c r="B74">
        <v>6.5719380378723145</v>
      </c>
    </row>
    <row r="75" spans="1:2" x14ac:dyDescent="0.45">
      <c r="A75" t="s">
        <v>122</v>
      </c>
      <c r="B75">
        <v>0.22123908996582031</v>
      </c>
    </row>
    <row r="76" spans="1:2" x14ac:dyDescent="0.45">
      <c r="A76" t="s">
        <v>123</v>
      </c>
      <c r="B76">
        <v>123.23200798034668</v>
      </c>
    </row>
    <row r="77" spans="1:2" x14ac:dyDescent="0.45">
      <c r="A77" t="s">
        <v>125</v>
      </c>
      <c r="B77">
        <v>358.80029392242432</v>
      </c>
    </row>
    <row r="78" spans="1:2" x14ac:dyDescent="0.45">
      <c r="A78" t="s">
        <v>126</v>
      </c>
      <c r="B78">
        <v>275.47872996330261</v>
      </c>
    </row>
    <row r="79" spans="1:2" x14ac:dyDescent="0.45">
      <c r="A79" t="s">
        <v>127</v>
      </c>
      <c r="B79">
        <v>7.4174661636352539</v>
      </c>
    </row>
    <row r="80" spans="1:2" x14ac:dyDescent="0.45">
      <c r="A80" t="s">
        <v>130</v>
      </c>
      <c r="B80">
        <v>9.1413090229034424</v>
      </c>
    </row>
    <row r="81" spans="1:2" x14ac:dyDescent="0.45">
      <c r="A81" t="s">
        <v>131</v>
      </c>
      <c r="B81">
        <v>1.2018330097198486</v>
      </c>
    </row>
    <row r="82" spans="1:2" x14ac:dyDescent="0.45">
      <c r="A82" t="s">
        <v>132</v>
      </c>
      <c r="B82">
        <v>0.52765202522277832</v>
      </c>
    </row>
    <row r="83" spans="1:2" x14ac:dyDescent="0.45">
      <c r="A83" t="s">
        <v>134</v>
      </c>
      <c r="B83">
        <v>565.83032584190369</v>
      </c>
    </row>
    <row r="84" spans="1:2" x14ac:dyDescent="0.45">
      <c r="A84" t="s">
        <v>135</v>
      </c>
      <c r="B84">
        <v>4.9837889671325684</v>
      </c>
    </row>
    <row r="85" spans="1:2" x14ac:dyDescent="0.45">
      <c r="A85" t="s">
        <v>136</v>
      </c>
      <c r="B85">
        <v>3.1325030326843262</v>
      </c>
    </row>
    <row r="86" spans="1:2" x14ac:dyDescent="0.45">
      <c r="A86" t="s">
        <v>138</v>
      </c>
      <c r="B86">
        <v>98.550637006759644</v>
      </c>
    </row>
    <row r="87" spans="1:2" x14ac:dyDescent="0.45">
      <c r="A87" t="s">
        <v>139</v>
      </c>
      <c r="B87">
        <v>3.6726870536804199</v>
      </c>
    </row>
    <row r="88" spans="1:2" x14ac:dyDescent="0.45">
      <c r="A88" t="s">
        <v>142</v>
      </c>
      <c r="B88">
        <v>4.9544100761413574</v>
      </c>
    </row>
    <row r="89" spans="1:2" x14ac:dyDescent="0.45">
      <c r="A89" t="s">
        <v>143</v>
      </c>
      <c r="B89">
        <v>5.0692291259765625</v>
      </c>
    </row>
    <row r="90" spans="1:2" x14ac:dyDescent="0.45">
      <c r="A90" t="s">
        <v>144</v>
      </c>
      <c r="B90">
        <v>1.9859380722045898</v>
      </c>
    </row>
    <row r="91" spans="1:2" x14ac:dyDescent="0.45">
      <c r="A91" t="s">
        <v>146</v>
      </c>
      <c r="B91">
        <v>196.68768000602722</v>
      </c>
    </row>
    <row r="92" spans="1:2" x14ac:dyDescent="0.45">
      <c r="A92" t="s">
        <v>147</v>
      </c>
      <c r="B92">
        <v>1.8106210231781006</v>
      </c>
    </row>
    <row r="93" spans="1:2" x14ac:dyDescent="0.45">
      <c r="A93" t="s">
        <v>152</v>
      </c>
      <c r="B93">
        <v>490.24518394470215</v>
      </c>
    </row>
    <row r="94" spans="1:2" x14ac:dyDescent="0.45">
      <c r="A94" t="s">
        <v>153</v>
      </c>
      <c r="B94">
        <v>600.0037579536438</v>
      </c>
    </row>
    <row r="95" spans="1:2" x14ac:dyDescent="0.45">
      <c r="A95" t="s">
        <v>154</v>
      </c>
      <c r="B95">
        <v>105.39452815055847</v>
      </c>
    </row>
    <row r="96" spans="1:2" x14ac:dyDescent="0.45">
      <c r="A96" t="s">
        <v>155</v>
      </c>
      <c r="B96">
        <v>111.25078320503235</v>
      </c>
    </row>
    <row r="97" spans="1:2" x14ac:dyDescent="0.45">
      <c r="A97" t="s">
        <v>156</v>
      </c>
      <c r="B97">
        <v>104.54098796844482</v>
      </c>
    </row>
    <row r="98" spans="1:2" x14ac:dyDescent="0.45">
      <c r="A98" t="s">
        <v>158</v>
      </c>
      <c r="B98">
        <v>409.6256160736084</v>
      </c>
    </row>
    <row r="99" spans="1:2" x14ac:dyDescent="0.45">
      <c r="A99" t="s">
        <v>163</v>
      </c>
      <c r="B99">
        <v>158.5893440246582</v>
      </c>
    </row>
    <row r="100" spans="1:2" x14ac:dyDescent="0.45">
      <c r="A100" t="s">
        <v>165</v>
      </c>
      <c r="B100">
        <v>296.99322986602783</v>
      </c>
    </row>
    <row r="101" spans="1:2" x14ac:dyDescent="0.45">
      <c r="A101" t="s">
        <v>166</v>
      </c>
      <c r="B101">
        <v>589.52461194992065</v>
      </c>
    </row>
    <row r="102" spans="1:2" x14ac:dyDescent="0.45">
      <c r="A102" t="s">
        <v>167</v>
      </c>
      <c r="B102">
        <v>296.55217099189758</v>
      </c>
    </row>
    <row r="103" spans="1:2" x14ac:dyDescent="0.45">
      <c r="A103" t="s">
        <v>168</v>
      </c>
      <c r="B103">
        <v>113.91310501098633</v>
      </c>
    </row>
    <row r="104" spans="1:2" x14ac:dyDescent="0.45">
      <c r="A104" t="s">
        <v>171</v>
      </c>
      <c r="B104">
        <v>2.1334080696105957</v>
      </c>
    </row>
    <row r="105" spans="1:2" x14ac:dyDescent="0.45">
      <c r="A105" t="s">
        <v>172</v>
      </c>
      <c r="B105">
        <v>226.8187780380249</v>
      </c>
    </row>
    <row r="106" spans="1:2" x14ac:dyDescent="0.45">
      <c r="A106" t="s">
        <v>173</v>
      </c>
      <c r="B106">
        <v>5.8630719184875488</v>
      </c>
    </row>
    <row r="107" spans="1:2" x14ac:dyDescent="0.45">
      <c r="A107" t="s">
        <v>174</v>
      </c>
      <c r="B107">
        <v>5.0681869983673096</v>
      </c>
    </row>
    <row r="108" spans="1:2" x14ac:dyDescent="0.45">
      <c r="A108" t="s">
        <v>175</v>
      </c>
      <c r="B108">
        <v>0.71833205223083496</v>
      </c>
    </row>
    <row r="109" spans="1:2" x14ac:dyDescent="0.45">
      <c r="A109" t="s">
        <v>178</v>
      </c>
      <c r="B109">
        <v>7.4628291130065918</v>
      </c>
    </row>
    <row r="110" spans="1:2" x14ac:dyDescent="0.45">
      <c r="A110" t="s">
        <v>179</v>
      </c>
      <c r="B110">
        <v>632.52089905738831</v>
      </c>
    </row>
    <row r="111" spans="1:2" x14ac:dyDescent="0.45">
      <c r="A111" t="s">
        <v>180</v>
      </c>
      <c r="B111">
        <v>5.6758248805999756</v>
      </c>
    </row>
    <row r="112" spans="1:2" x14ac:dyDescent="0.45">
      <c r="A112" t="s">
        <v>181</v>
      </c>
      <c r="B112">
        <v>600.19024300575256</v>
      </c>
    </row>
    <row r="113" spans="1:2" x14ac:dyDescent="0.45">
      <c r="A113" t="s">
        <v>182</v>
      </c>
      <c r="B113">
        <v>4.1145009994506836</v>
      </c>
    </row>
    <row r="114" spans="1:2" x14ac:dyDescent="0.45">
      <c r="A114" t="s">
        <v>183</v>
      </c>
      <c r="B114">
        <v>4.3117020130157471</v>
      </c>
    </row>
    <row r="115" spans="1:2" x14ac:dyDescent="0.45">
      <c r="A115" t="s">
        <v>184</v>
      </c>
      <c r="B115">
        <v>600.00100302696228</v>
      </c>
    </row>
    <row r="116" spans="1:2" x14ac:dyDescent="0.45">
      <c r="A116" t="s">
        <v>185</v>
      </c>
      <c r="B116">
        <v>4.5672459602355957</v>
      </c>
    </row>
    <row r="117" spans="1:2" x14ac:dyDescent="0.45">
      <c r="A117" t="s">
        <v>187</v>
      </c>
      <c r="B117">
        <v>76.403331995010376</v>
      </c>
    </row>
    <row r="118" spans="1:2" x14ac:dyDescent="0.45">
      <c r="A118" t="s">
        <v>188</v>
      </c>
      <c r="B118">
        <v>592.41851496696472</v>
      </c>
    </row>
    <row r="119" spans="1:2" x14ac:dyDescent="0.45">
      <c r="A119" t="s">
        <v>189</v>
      </c>
      <c r="B119">
        <v>0.71405196189880371</v>
      </c>
    </row>
    <row r="120" spans="1:2" x14ac:dyDescent="0.45">
      <c r="A120" t="s">
        <v>190</v>
      </c>
      <c r="B120">
        <v>1.4358749389648438</v>
      </c>
    </row>
    <row r="121" spans="1:2" x14ac:dyDescent="0.45">
      <c r="A121" t="s">
        <v>191</v>
      </c>
      <c r="B121">
        <v>1.0835621356964111</v>
      </c>
    </row>
    <row r="122" spans="1:2" x14ac:dyDescent="0.45">
      <c r="A122" t="s">
        <v>192</v>
      </c>
      <c r="B122">
        <v>1.1046619415283203</v>
      </c>
    </row>
    <row r="123" spans="1:2" x14ac:dyDescent="0.45">
      <c r="A123" t="s">
        <v>193</v>
      </c>
      <c r="B123">
        <v>1.2710700035095215</v>
      </c>
    </row>
    <row r="124" spans="1:2" x14ac:dyDescent="0.45">
      <c r="A124" t="s">
        <v>194</v>
      </c>
      <c r="B124">
        <v>0.59809207916259766</v>
      </c>
    </row>
    <row r="125" spans="1:2" x14ac:dyDescent="0.45">
      <c r="A125" t="s">
        <v>195</v>
      </c>
      <c r="B125">
        <v>24.304895877838135</v>
      </c>
    </row>
    <row r="126" spans="1:2" x14ac:dyDescent="0.45">
      <c r="A126" t="s">
        <v>196</v>
      </c>
      <c r="B126">
        <v>18.588165044784546</v>
      </c>
    </row>
    <row r="127" spans="1:2" x14ac:dyDescent="0.45">
      <c r="A127" t="s">
        <v>197</v>
      </c>
      <c r="B127">
        <v>1.383357048034668</v>
      </c>
    </row>
    <row r="128" spans="1:2" x14ac:dyDescent="0.45">
      <c r="A128" t="s">
        <v>198</v>
      </c>
      <c r="B128">
        <v>25.83594012260437</v>
      </c>
    </row>
    <row r="129" spans="1:2" x14ac:dyDescent="0.45">
      <c r="A129" t="s">
        <v>199</v>
      </c>
      <c r="B129">
        <v>627.45554614067078</v>
      </c>
    </row>
    <row r="130" spans="1:2" x14ac:dyDescent="0.45">
      <c r="A130" t="s">
        <v>200</v>
      </c>
      <c r="B130">
        <v>8.1891160011291504</v>
      </c>
    </row>
    <row r="131" spans="1:2" x14ac:dyDescent="0.45">
      <c r="A131" t="s">
        <v>202</v>
      </c>
      <c r="B131">
        <v>295.1144859790802</v>
      </c>
    </row>
    <row r="132" spans="1:2" x14ac:dyDescent="0.45">
      <c r="A132" t="s">
        <v>203</v>
      </c>
      <c r="B132">
        <v>8.7037408351898193</v>
      </c>
    </row>
    <row r="133" spans="1:2" x14ac:dyDescent="0.45">
      <c r="A133" t="s">
        <v>204</v>
      </c>
      <c r="B133">
        <v>7.866314172744751</v>
      </c>
    </row>
    <row r="134" spans="1:2" x14ac:dyDescent="0.45">
      <c r="A134" t="s">
        <v>205</v>
      </c>
      <c r="B134">
        <v>4.2380549907684326</v>
      </c>
    </row>
    <row r="135" spans="1:2" x14ac:dyDescent="0.45">
      <c r="A135" t="s">
        <v>207</v>
      </c>
      <c r="B135">
        <v>600.00337600708008</v>
      </c>
    </row>
    <row r="136" spans="1:2" x14ac:dyDescent="0.45">
      <c r="A136" t="s">
        <v>208</v>
      </c>
      <c r="B136">
        <v>279.97609996795654</v>
      </c>
    </row>
    <row r="137" spans="1:2" x14ac:dyDescent="0.45">
      <c r="A137" t="s">
        <v>209</v>
      </c>
      <c r="B137">
        <v>10.029914855957031</v>
      </c>
    </row>
    <row r="138" spans="1:2" x14ac:dyDescent="0.45">
      <c r="A138" t="s">
        <v>210</v>
      </c>
      <c r="B138">
        <v>406.50800585746765</v>
      </c>
    </row>
    <row r="139" spans="1:2" x14ac:dyDescent="0.45">
      <c r="A139" t="s">
        <v>211</v>
      </c>
      <c r="B139">
        <v>638.37199711799622</v>
      </c>
    </row>
    <row r="140" spans="1:2" x14ac:dyDescent="0.45">
      <c r="A140" t="s">
        <v>212</v>
      </c>
      <c r="B140">
        <v>140.69101285934448</v>
      </c>
    </row>
    <row r="141" spans="1:2" x14ac:dyDescent="0.45">
      <c r="A141" t="s">
        <v>214</v>
      </c>
      <c r="B141">
        <v>1.1868879795074463</v>
      </c>
    </row>
    <row r="142" spans="1:2" x14ac:dyDescent="0.45">
      <c r="A142" t="s">
        <v>215</v>
      </c>
      <c r="B142">
        <v>0.17237997055053711</v>
      </c>
    </row>
    <row r="143" spans="1:2" x14ac:dyDescent="0.45">
      <c r="A143" t="s">
        <v>216</v>
      </c>
      <c r="B143">
        <v>0.46689200401306152</v>
      </c>
    </row>
    <row r="144" spans="1:2" x14ac:dyDescent="0.45">
      <c r="A144" t="s">
        <v>217</v>
      </c>
      <c r="B144">
        <v>1.9019100666046143</v>
      </c>
    </row>
    <row r="145" spans="1:2" x14ac:dyDescent="0.45">
      <c r="A145" t="s">
        <v>218</v>
      </c>
      <c r="B145">
        <v>1.7740280628204346</v>
      </c>
    </row>
    <row r="146" spans="1:2" x14ac:dyDescent="0.45">
      <c r="A146" t="s">
        <v>219</v>
      </c>
      <c r="B146">
        <v>1.1440658569335938</v>
      </c>
    </row>
    <row r="147" spans="1:2" x14ac:dyDescent="0.45">
      <c r="A147" t="s">
        <v>220</v>
      </c>
      <c r="B147">
        <v>47.316739082336426</v>
      </c>
    </row>
    <row r="148" spans="1:2" x14ac:dyDescent="0.45">
      <c r="A148" t="s">
        <v>221</v>
      </c>
      <c r="B148">
        <v>5.0519778728485107</v>
      </c>
    </row>
    <row r="149" spans="1:2" x14ac:dyDescent="0.45">
      <c r="A149" t="s">
        <v>222</v>
      </c>
      <c r="B149">
        <v>4.0433001518249512</v>
      </c>
    </row>
    <row r="150" spans="1:2" x14ac:dyDescent="0.45">
      <c r="A150" t="s">
        <v>223</v>
      </c>
      <c r="B150">
        <v>4.973966121673584</v>
      </c>
    </row>
    <row r="151" spans="1:2" x14ac:dyDescent="0.45">
      <c r="A151" t="s">
        <v>225</v>
      </c>
      <c r="B151">
        <v>1.1563570499420166</v>
      </c>
    </row>
    <row r="152" spans="1:2" x14ac:dyDescent="0.45">
      <c r="A152" t="s">
        <v>226</v>
      </c>
      <c r="B152">
        <v>3.3214728832244873</v>
      </c>
    </row>
    <row r="153" spans="1:2" x14ac:dyDescent="0.45">
      <c r="A153" t="s">
        <v>227</v>
      </c>
      <c r="B153">
        <v>140.84095597267151</v>
      </c>
    </row>
    <row r="154" spans="1:2" x14ac:dyDescent="0.45">
      <c r="A154" t="s">
        <v>228</v>
      </c>
      <c r="B154">
        <v>24.438544034957886</v>
      </c>
    </row>
    <row r="155" spans="1:2" x14ac:dyDescent="0.45">
      <c r="A155" t="s">
        <v>229</v>
      </c>
      <c r="B155">
        <v>67.746011972427368</v>
      </c>
    </row>
    <row r="156" spans="1:2" x14ac:dyDescent="0.45">
      <c r="A156" t="s">
        <v>230</v>
      </c>
      <c r="B156">
        <v>178.6396791934967</v>
      </c>
    </row>
    <row r="157" spans="1:2" x14ac:dyDescent="0.45">
      <c r="A157" t="s">
        <v>231</v>
      </c>
      <c r="B157">
        <v>2.5443539619445801</v>
      </c>
    </row>
    <row r="158" spans="1:2" x14ac:dyDescent="0.45">
      <c r="A158" t="s">
        <v>233</v>
      </c>
      <c r="B158">
        <v>3.014955997467041</v>
      </c>
    </row>
    <row r="159" spans="1:2" x14ac:dyDescent="0.45">
      <c r="A159" t="s">
        <v>234</v>
      </c>
      <c r="B159">
        <v>2.9589970111846924</v>
      </c>
    </row>
    <row r="160" spans="1:2" x14ac:dyDescent="0.45">
      <c r="A160" t="s">
        <v>235</v>
      </c>
      <c r="B160">
        <v>600.00243902206421</v>
      </c>
    </row>
    <row r="161" spans="1:2" x14ac:dyDescent="0.45">
      <c r="A161" t="s">
        <v>236</v>
      </c>
      <c r="B161">
        <v>249.92767190933228</v>
      </c>
    </row>
    <row r="162" spans="1:2" x14ac:dyDescent="0.45">
      <c r="A162" t="s">
        <v>238</v>
      </c>
      <c r="B162">
        <v>110.36785387992859</v>
      </c>
    </row>
    <row r="163" spans="1:2" x14ac:dyDescent="0.45">
      <c r="A163" t="s">
        <v>241</v>
      </c>
      <c r="B163">
        <v>0.54826188087463379</v>
      </c>
    </row>
    <row r="164" spans="1:2" x14ac:dyDescent="0.45">
      <c r="A164" t="s">
        <v>242</v>
      </c>
      <c r="B164">
        <v>49.346849203109741</v>
      </c>
    </row>
    <row r="165" spans="1:2" x14ac:dyDescent="0.45">
      <c r="A165" t="s">
        <v>244</v>
      </c>
      <c r="B165">
        <v>0.34490299224853516</v>
      </c>
    </row>
    <row r="166" spans="1:2" x14ac:dyDescent="0.45">
      <c r="A166" t="s">
        <v>245</v>
      </c>
      <c r="B166">
        <v>0.15672397613525391</v>
      </c>
    </row>
    <row r="167" spans="1:2" x14ac:dyDescent="0.45">
      <c r="A167" t="s">
        <v>246</v>
      </c>
      <c r="B167">
        <v>37.125576019287109</v>
      </c>
    </row>
    <row r="168" spans="1:2" x14ac:dyDescent="0.45">
      <c r="A168" t="s">
        <v>247</v>
      </c>
      <c r="B168">
        <v>5.1411881446838379</v>
      </c>
    </row>
    <row r="169" spans="1:2" x14ac:dyDescent="0.45">
      <c r="A169" t="s">
        <v>248</v>
      </c>
      <c r="B169">
        <v>192.73314619064331</v>
      </c>
    </row>
    <row r="170" spans="1:2" x14ac:dyDescent="0.45">
      <c r="A170" t="s">
        <v>249</v>
      </c>
      <c r="B170">
        <v>22.541311025619507</v>
      </c>
    </row>
    <row r="171" spans="1:2" x14ac:dyDescent="0.45">
      <c r="A171" t="s">
        <v>250</v>
      </c>
      <c r="B171">
        <v>5.506601095199585</v>
      </c>
    </row>
    <row r="172" spans="1:2" x14ac:dyDescent="0.45">
      <c r="A172" t="s">
        <v>251</v>
      </c>
      <c r="B172">
        <v>11.733177900314331</v>
      </c>
    </row>
    <row r="173" spans="1:2" x14ac:dyDescent="0.45">
      <c r="A173" t="s">
        <v>252</v>
      </c>
      <c r="B173">
        <v>109.66135191917419</v>
      </c>
    </row>
    <row r="174" spans="1:2" x14ac:dyDescent="0.45">
      <c r="A174" t="s">
        <v>255</v>
      </c>
      <c r="B174">
        <v>125.2914707660675</v>
      </c>
    </row>
    <row r="175" spans="1:2" x14ac:dyDescent="0.45">
      <c r="A175" t="s">
        <v>256</v>
      </c>
      <c r="B175">
        <v>153.7053918838501</v>
      </c>
    </row>
    <row r="176" spans="1:2" x14ac:dyDescent="0.45">
      <c r="A176" t="s">
        <v>257</v>
      </c>
      <c r="B176">
        <v>6.5647919178009033</v>
      </c>
    </row>
    <row r="177" spans="1:2" x14ac:dyDescent="0.45">
      <c r="A177" t="s">
        <v>259</v>
      </c>
      <c r="B177">
        <v>137.51989507675171</v>
      </c>
    </row>
    <row r="178" spans="1:2" x14ac:dyDescent="0.45">
      <c r="A178" t="s">
        <v>261</v>
      </c>
      <c r="B178">
        <v>165.12419509887695</v>
      </c>
    </row>
    <row r="179" spans="1:2" x14ac:dyDescent="0.45">
      <c r="A179" t="s">
        <v>263</v>
      </c>
      <c r="B179">
        <v>627.88417196273804</v>
      </c>
    </row>
    <row r="180" spans="1:2" x14ac:dyDescent="0.45">
      <c r="A180" t="s">
        <v>270</v>
      </c>
      <c r="B180">
        <v>244.02985882759094</v>
      </c>
    </row>
    <row r="181" spans="1:2" x14ac:dyDescent="0.45">
      <c r="A181" t="s">
        <v>277</v>
      </c>
      <c r="B181">
        <v>629.701247215271</v>
      </c>
    </row>
    <row r="182" spans="1:2" x14ac:dyDescent="0.45">
      <c r="A182" t="s">
        <v>279</v>
      </c>
      <c r="B182">
        <v>24.524435043334961</v>
      </c>
    </row>
    <row r="183" spans="1:2" x14ac:dyDescent="0.45">
      <c r="A183" t="s">
        <v>280</v>
      </c>
      <c r="B183">
        <v>171.18211197853088</v>
      </c>
    </row>
    <row r="184" spans="1:2" x14ac:dyDescent="0.45">
      <c r="A184" t="s">
        <v>281</v>
      </c>
      <c r="B184">
        <v>182.59033203125</v>
      </c>
    </row>
    <row r="185" spans="1:2" x14ac:dyDescent="0.45">
      <c r="A185" t="s">
        <v>283</v>
      </c>
      <c r="B185">
        <v>434.77347707748413</v>
      </c>
    </row>
    <row r="186" spans="1:2" x14ac:dyDescent="0.45">
      <c r="A186" t="s">
        <v>288</v>
      </c>
      <c r="B186">
        <v>109.1130211353302</v>
      </c>
    </row>
    <row r="187" spans="1:2" x14ac:dyDescent="0.45">
      <c r="A187" t="s">
        <v>289</v>
      </c>
      <c r="B187">
        <v>119.91915702819824</v>
      </c>
    </row>
    <row r="188" spans="1:2" x14ac:dyDescent="0.45">
      <c r="A188" t="s">
        <v>291</v>
      </c>
      <c r="B188">
        <v>15.558066129684448</v>
      </c>
    </row>
    <row r="189" spans="1:2" x14ac:dyDescent="0.45">
      <c r="A189" t="s">
        <v>294</v>
      </c>
      <c r="B189">
        <v>637.04014301300049</v>
      </c>
    </row>
    <row r="190" spans="1:2" x14ac:dyDescent="0.45">
      <c r="A190" t="s">
        <v>295</v>
      </c>
      <c r="B190">
        <v>513.03926110267639</v>
      </c>
    </row>
    <row r="191" spans="1:2" x14ac:dyDescent="0.45">
      <c r="A191" t="s">
        <v>296</v>
      </c>
      <c r="B191">
        <v>305.88332986831665</v>
      </c>
    </row>
    <row r="192" spans="1:2" x14ac:dyDescent="0.45">
      <c r="A192" t="s">
        <v>297</v>
      </c>
      <c r="B192">
        <v>43.464545011520386</v>
      </c>
    </row>
    <row r="193" spans="1:2" x14ac:dyDescent="0.45">
      <c r="A193" t="s">
        <v>298</v>
      </c>
      <c r="B193">
        <v>148.02778697013855</v>
      </c>
    </row>
    <row r="194" spans="1:2" x14ac:dyDescent="0.45">
      <c r="A194" t="s">
        <v>299</v>
      </c>
      <c r="B194">
        <v>163.58109092712402</v>
      </c>
    </row>
    <row r="195" spans="1:2" x14ac:dyDescent="0.45">
      <c r="A195" t="s">
        <v>302</v>
      </c>
      <c r="B195">
        <v>2.1444220542907715</v>
      </c>
    </row>
    <row r="196" spans="1:2" x14ac:dyDescent="0.45">
      <c r="A196" t="s">
        <v>304</v>
      </c>
      <c r="B196">
        <v>575.15719890594482</v>
      </c>
    </row>
    <row r="197" spans="1:2" x14ac:dyDescent="0.45">
      <c r="A197" t="s">
        <v>305</v>
      </c>
      <c r="B197">
        <v>624.96141815185547</v>
      </c>
    </row>
    <row r="198" spans="1:2" x14ac:dyDescent="0.45">
      <c r="A198" t="s">
        <v>306</v>
      </c>
      <c r="B198">
        <v>646.03393387794495</v>
      </c>
    </row>
    <row r="199" spans="1:2" x14ac:dyDescent="0.45">
      <c r="A199" t="s">
        <v>307</v>
      </c>
      <c r="B199">
        <v>628.50868511199951</v>
      </c>
    </row>
    <row r="200" spans="1:2" x14ac:dyDescent="0.45">
      <c r="A200" t="s">
        <v>310</v>
      </c>
      <c r="B200">
        <v>260.11933183670044</v>
      </c>
    </row>
    <row r="201" spans="1:2" x14ac:dyDescent="0.45">
      <c r="A201" t="s">
        <v>311</v>
      </c>
      <c r="B201">
        <v>81.159934043884277</v>
      </c>
    </row>
    <row r="202" spans="1:2" x14ac:dyDescent="0.45">
      <c r="A202" t="s">
        <v>312</v>
      </c>
      <c r="B202">
        <v>5.8005521297454834</v>
      </c>
    </row>
    <row r="203" spans="1:2" x14ac:dyDescent="0.45">
      <c r="A203" t="s">
        <v>313</v>
      </c>
      <c r="B203">
        <v>249.70522594451904</v>
      </c>
    </row>
    <row r="204" spans="1:2" x14ac:dyDescent="0.45">
      <c r="A204" t="s">
        <v>314</v>
      </c>
      <c r="B204">
        <v>177.77548503875732</v>
      </c>
    </row>
    <row r="205" spans="1:2" x14ac:dyDescent="0.45">
      <c r="A205" t="s">
        <v>323</v>
      </c>
      <c r="B205">
        <v>5.5683329105377197</v>
      </c>
    </row>
    <row r="206" spans="1:2" x14ac:dyDescent="0.45">
      <c r="A206" t="s">
        <v>325</v>
      </c>
      <c r="B206">
        <v>0.10719895362854004</v>
      </c>
    </row>
    <row r="207" spans="1:2" x14ac:dyDescent="0.45">
      <c r="A207" t="s">
        <v>326</v>
      </c>
      <c r="B207">
        <v>0.13649392127990723</v>
      </c>
    </row>
    <row r="208" spans="1:2" x14ac:dyDescent="0.45">
      <c r="A208" t="s">
        <v>327</v>
      </c>
      <c r="B208">
        <v>0.11258316040039063</v>
      </c>
    </row>
    <row r="209" spans="1:2" x14ac:dyDescent="0.45">
      <c r="A209" t="s">
        <v>328</v>
      </c>
      <c r="B209">
        <v>668.2388129234314</v>
      </c>
    </row>
    <row r="210" spans="1:2" x14ac:dyDescent="0.45">
      <c r="A210" t="s">
        <v>329</v>
      </c>
      <c r="B210">
        <v>600.66671705245972</v>
      </c>
    </row>
    <row r="211" spans="1:2" x14ac:dyDescent="0.45">
      <c r="A211" t="s">
        <v>331</v>
      </c>
      <c r="B211">
        <v>600.00195598602295</v>
      </c>
    </row>
    <row r="212" spans="1:2" x14ac:dyDescent="0.45">
      <c r="A212" t="s">
        <v>332</v>
      </c>
      <c r="B212">
        <v>442.44746994972229</v>
      </c>
    </row>
    <row r="213" spans="1:2" x14ac:dyDescent="0.45">
      <c r="A213" t="s">
        <v>334</v>
      </c>
      <c r="B213">
        <v>600.00498294830322</v>
      </c>
    </row>
    <row r="214" spans="1:2" x14ac:dyDescent="0.45">
      <c r="A214" t="s">
        <v>338</v>
      </c>
      <c r="B214">
        <v>753.88212203979492</v>
      </c>
    </row>
    <row r="215" spans="1:2" x14ac:dyDescent="0.45">
      <c r="A215" t="s">
        <v>340</v>
      </c>
      <c r="B215">
        <v>330.27291083335876</v>
      </c>
    </row>
    <row r="216" spans="1:2" x14ac:dyDescent="0.45">
      <c r="A216" t="s">
        <v>341</v>
      </c>
      <c r="B216">
        <v>262.07197499275208</v>
      </c>
    </row>
    <row r="217" spans="1:2" x14ac:dyDescent="0.45">
      <c r="A217" t="s">
        <v>343</v>
      </c>
      <c r="B217">
        <v>1.7702410221099854</v>
      </c>
    </row>
    <row r="218" spans="1:2" x14ac:dyDescent="0.45">
      <c r="A218" t="s">
        <v>344</v>
      </c>
      <c r="B218">
        <v>6.8814198970794678</v>
      </c>
    </row>
    <row r="219" spans="1:2" x14ac:dyDescent="0.45">
      <c r="A219" t="s">
        <v>346</v>
      </c>
      <c r="B219">
        <v>157.00835204124451</v>
      </c>
    </row>
    <row r="220" spans="1:2" x14ac:dyDescent="0.45">
      <c r="A220" t="s">
        <v>347</v>
      </c>
      <c r="B220">
        <v>10.796555995941162</v>
      </c>
    </row>
    <row r="221" spans="1:2" x14ac:dyDescent="0.45">
      <c r="A221" t="s">
        <v>348</v>
      </c>
      <c r="B221">
        <v>12.874058961868286</v>
      </c>
    </row>
    <row r="222" spans="1:2" x14ac:dyDescent="0.45">
      <c r="A222" t="s">
        <v>350</v>
      </c>
      <c r="B222">
        <v>1.1564948558807373</v>
      </c>
    </row>
    <row r="223" spans="1:2" x14ac:dyDescent="0.45">
      <c r="A223" t="s">
        <v>354</v>
      </c>
      <c r="B223">
        <v>540.42965483665466</v>
      </c>
    </row>
    <row r="224" spans="1:2" x14ac:dyDescent="0.45">
      <c r="A224" t="s">
        <v>355</v>
      </c>
      <c r="B224">
        <v>174.03947806358337</v>
      </c>
    </row>
    <row r="225" spans="1:2" x14ac:dyDescent="0.45">
      <c r="A225" t="s">
        <v>356</v>
      </c>
      <c r="B225">
        <v>1.4478960037231445</v>
      </c>
    </row>
    <row r="226" spans="1:2" x14ac:dyDescent="0.45">
      <c r="A226" t="s">
        <v>357</v>
      </c>
      <c r="B226">
        <v>202.74638605117798</v>
      </c>
    </row>
    <row r="227" spans="1:2" x14ac:dyDescent="0.45">
      <c r="A227" t="s">
        <v>358</v>
      </c>
      <c r="B227">
        <v>124.13721418380737</v>
      </c>
    </row>
    <row r="228" spans="1:2" x14ac:dyDescent="0.45">
      <c r="A228" t="s">
        <v>359</v>
      </c>
      <c r="B228">
        <v>453.29498291015625</v>
      </c>
    </row>
    <row r="229" spans="1:2" x14ac:dyDescent="0.45">
      <c r="A229" t="s">
        <v>367</v>
      </c>
      <c r="B229">
        <v>587.76937007904053</v>
      </c>
    </row>
    <row r="230" spans="1:2" x14ac:dyDescent="0.45">
      <c r="A230" t="s">
        <v>368</v>
      </c>
      <c r="B230">
        <v>356.97201919555664</v>
      </c>
    </row>
    <row r="231" spans="1:2" x14ac:dyDescent="0.45">
      <c r="A231" t="s">
        <v>369</v>
      </c>
      <c r="B231">
        <v>219.26183700561523</v>
      </c>
    </row>
    <row r="232" spans="1:2" x14ac:dyDescent="0.45">
      <c r="A232" t="s">
        <v>370</v>
      </c>
      <c r="B232">
        <v>658.47951412200928</v>
      </c>
    </row>
    <row r="233" spans="1:2" x14ac:dyDescent="0.45">
      <c r="A233" t="s">
        <v>372</v>
      </c>
      <c r="B233">
        <v>54.312302112579346</v>
      </c>
    </row>
    <row r="234" spans="1:2" x14ac:dyDescent="0.45">
      <c r="A234" t="s">
        <v>373</v>
      </c>
      <c r="B234">
        <v>11.266054153442383</v>
      </c>
    </row>
    <row r="235" spans="1:2" x14ac:dyDescent="0.45">
      <c r="A235" t="s">
        <v>374</v>
      </c>
      <c r="B235">
        <v>263.8796808719635</v>
      </c>
    </row>
    <row r="236" spans="1:2" x14ac:dyDescent="0.45">
      <c r="A236" t="s">
        <v>376</v>
      </c>
      <c r="B236">
        <v>4.5524590015411377</v>
      </c>
    </row>
    <row r="237" spans="1:2" x14ac:dyDescent="0.45">
      <c r="A237" t="s">
        <v>378</v>
      </c>
      <c r="B237">
        <v>216.03581309318542</v>
      </c>
    </row>
    <row r="238" spans="1:2" x14ac:dyDescent="0.45">
      <c r="A238" t="s">
        <v>379</v>
      </c>
      <c r="B238">
        <v>9.1227800846099854</v>
      </c>
    </row>
    <row r="239" spans="1:2" x14ac:dyDescent="0.45">
      <c r="A239" t="s">
        <v>380</v>
      </c>
      <c r="B239">
        <v>5.9020578861236572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0AD5-3632-406A-B037-FC297B69B98D}">
  <dimension ref="A1:B239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2.7103731632232666</v>
      </c>
    </row>
    <row r="3" spans="1:2" x14ac:dyDescent="0.45">
      <c r="A3" t="s">
        <v>5</v>
      </c>
      <c r="B3">
        <v>7.1096429824829102</v>
      </c>
    </row>
    <row r="4" spans="1:2" x14ac:dyDescent="0.45">
      <c r="A4" t="s">
        <v>6</v>
      </c>
      <c r="B4">
        <v>4.4634840488433838</v>
      </c>
    </row>
    <row r="5" spans="1:2" x14ac:dyDescent="0.45">
      <c r="A5" t="s">
        <v>7</v>
      </c>
      <c r="B5">
        <v>600.00605010986328</v>
      </c>
    </row>
    <row r="6" spans="1:2" x14ac:dyDescent="0.45">
      <c r="A6" t="s">
        <v>8</v>
      </c>
      <c r="B6">
        <v>132.7755708694458</v>
      </c>
    </row>
    <row r="7" spans="1:2" x14ac:dyDescent="0.45">
      <c r="A7" t="s">
        <v>9</v>
      </c>
      <c r="B7">
        <v>2.2643570899963379</v>
      </c>
    </row>
    <row r="8" spans="1:2" x14ac:dyDescent="0.45">
      <c r="A8" t="s">
        <v>11</v>
      </c>
      <c r="B8">
        <v>600.00319695472717</v>
      </c>
    </row>
    <row r="9" spans="1:2" x14ac:dyDescent="0.45">
      <c r="A9" t="s">
        <v>15</v>
      </c>
      <c r="B9">
        <v>171.4245069026947</v>
      </c>
    </row>
    <row r="10" spans="1:2" x14ac:dyDescent="0.45">
      <c r="A10" t="s">
        <v>17</v>
      </c>
      <c r="B10">
        <v>238.56144404411316</v>
      </c>
    </row>
    <row r="11" spans="1:2" x14ac:dyDescent="0.45">
      <c r="A11" t="s">
        <v>18</v>
      </c>
      <c r="B11">
        <v>297.12834906578064</v>
      </c>
    </row>
    <row r="12" spans="1:2" x14ac:dyDescent="0.45">
      <c r="A12" t="s">
        <v>19</v>
      </c>
      <c r="B12">
        <v>239.20283389091492</v>
      </c>
    </row>
    <row r="13" spans="1:2" x14ac:dyDescent="0.45">
      <c r="A13" t="s">
        <v>20</v>
      </c>
      <c r="B13">
        <v>258.4624969959259</v>
      </c>
    </row>
    <row r="14" spans="1:2" x14ac:dyDescent="0.45">
      <c r="A14" t="s">
        <v>21</v>
      </c>
      <c r="B14">
        <v>90.058578968048096</v>
      </c>
    </row>
    <row r="15" spans="1:2" x14ac:dyDescent="0.45">
      <c r="A15" t="s">
        <v>22</v>
      </c>
      <c r="B15">
        <v>123.24154090881348</v>
      </c>
    </row>
    <row r="16" spans="1:2" x14ac:dyDescent="0.45">
      <c r="A16" t="s">
        <v>24</v>
      </c>
      <c r="B16">
        <v>9.9989891052246094E-2</v>
      </c>
    </row>
    <row r="17" spans="1:2" x14ac:dyDescent="0.45">
      <c r="A17" t="s">
        <v>25</v>
      </c>
      <c r="B17">
        <v>0.48009800910949707</v>
      </c>
    </row>
    <row r="18" spans="1:2" x14ac:dyDescent="0.45">
      <c r="A18" t="s">
        <v>26</v>
      </c>
      <c r="B18">
        <v>0.43082904815673828</v>
      </c>
    </row>
    <row r="19" spans="1:2" x14ac:dyDescent="0.45">
      <c r="A19" t="s">
        <v>28</v>
      </c>
      <c r="B19">
        <v>0.94292998313903809</v>
      </c>
    </row>
    <row r="20" spans="1:2" x14ac:dyDescent="0.45">
      <c r="A20" t="s">
        <v>29</v>
      </c>
      <c r="B20">
        <v>460.76205897331238</v>
      </c>
    </row>
    <row r="21" spans="1:2" x14ac:dyDescent="0.45">
      <c r="A21" t="s">
        <v>30</v>
      </c>
      <c r="B21">
        <v>390.64499115943909</v>
      </c>
    </row>
    <row r="22" spans="1:2" x14ac:dyDescent="0.45">
      <c r="A22" t="s">
        <v>31</v>
      </c>
      <c r="B22">
        <v>164.77377891540527</v>
      </c>
    </row>
    <row r="23" spans="1:2" x14ac:dyDescent="0.45">
      <c r="A23" t="s">
        <v>34</v>
      </c>
      <c r="B23">
        <v>4.1174509525299072</v>
      </c>
    </row>
    <row r="24" spans="1:2" x14ac:dyDescent="0.45">
      <c r="A24" t="s">
        <v>36</v>
      </c>
      <c r="B24">
        <v>4.172091007232666</v>
      </c>
    </row>
    <row r="25" spans="1:2" x14ac:dyDescent="0.45">
      <c r="A25" t="s">
        <v>37</v>
      </c>
      <c r="B25">
        <v>648.642245054245</v>
      </c>
    </row>
    <row r="26" spans="1:2" x14ac:dyDescent="0.45">
      <c r="A26" t="s">
        <v>39</v>
      </c>
      <c r="B26">
        <v>454.22517895698547</v>
      </c>
    </row>
    <row r="27" spans="1:2" x14ac:dyDescent="0.45">
      <c r="A27" t="s">
        <v>41</v>
      </c>
      <c r="B27">
        <v>0.64160895347595215</v>
      </c>
    </row>
    <row r="28" spans="1:2" x14ac:dyDescent="0.45">
      <c r="A28" t="s">
        <v>42</v>
      </c>
      <c r="B28">
        <v>1.1268229484558105</v>
      </c>
    </row>
    <row r="29" spans="1:2" x14ac:dyDescent="0.45">
      <c r="A29" t="s">
        <v>43</v>
      </c>
      <c r="B29">
        <v>0.42394280433654785</v>
      </c>
    </row>
    <row r="30" spans="1:2" x14ac:dyDescent="0.45">
      <c r="A30" t="s">
        <v>44</v>
      </c>
      <c r="B30">
        <v>0.66321301460266113</v>
      </c>
    </row>
    <row r="31" spans="1:2" x14ac:dyDescent="0.45">
      <c r="A31" t="s">
        <v>46</v>
      </c>
      <c r="B31">
        <v>104.08471417427063</v>
      </c>
    </row>
    <row r="32" spans="1:2" x14ac:dyDescent="0.45">
      <c r="A32" t="s">
        <v>47</v>
      </c>
      <c r="B32">
        <v>150.06572294235229</v>
      </c>
    </row>
    <row r="33" spans="1:2" x14ac:dyDescent="0.45">
      <c r="A33" t="s">
        <v>48</v>
      </c>
      <c r="B33">
        <v>1.1658060550689697</v>
      </c>
    </row>
    <row r="34" spans="1:2" x14ac:dyDescent="0.45">
      <c r="A34" t="s">
        <v>49</v>
      </c>
      <c r="B34">
        <v>643.46864199638367</v>
      </c>
    </row>
    <row r="35" spans="1:2" x14ac:dyDescent="0.45">
      <c r="A35" t="s">
        <v>50</v>
      </c>
      <c r="B35">
        <v>0.90892577171325684</v>
      </c>
    </row>
    <row r="36" spans="1:2" x14ac:dyDescent="0.45">
      <c r="A36" t="s">
        <v>51</v>
      </c>
      <c r="B36">
        <v>635.69204688072205</v>
      </c>
    </row>
    <row r="37" spans="1:2" x14ac:dyDescent="0.45">
      <c r="A37" t="s">
        <v>57</v>
      </c>
      <c r="B37">
        <v>182.64380598068237</v>
      </c>
    </row>
    <row r="38" spans="1:2" x14ac:dyDescent="0.45">
      <c r="A38" t="s">
        <v>58</v>
      </c>
      <c r="B38">
        <v>0.32466697692871094</v>
      </c>
    </row>
    <row r="39" spans="1:2" x14ac:dyDescent="0.45">
      <c r="A39" t="s">
        <v>59</v>
      </c>
      <c r="B39">
        <v>0.53202199935913086</v>
      </c>
    </row>
    <row r="40" spans="1:2" x14ac:dyDescent="0.45">
      <c r="A40" t="s">
        <v>60</v>
      </c>
      <c r="B40">
        <v>0.77250409126281738</v>
      </c>
    </row>
    <row r="41" spans="1:2" x14ac:dyDescent="0.45">
      <c r="A41" t="s">
        <v>61</v>
      </c>
      <c r="B41">
        <v>1.162283182144165</v>
      </c>
    </row>
    <row r="42" spans="1:2" x14ac:dyDescent="0.45">
      <c r="A42" t="s">
        <v>62</v>
      </c>
      <c r="B42">
        <v>9.1773431301116943</v>
      </c>
    </row>
    <row r="43" spans="1:2" x14ac:dyDescent="0.45">
      <c r="A43" t="s">
        <v>63</v>
      </c>
      <c r="B43">
        <v>0.37234902381896973</v>
      </c>
    </row>
    <row r="44" spans="1:2" x14ac:dyDescent="0.45">
      <c r="A44" t="s">
        <v>64</v>
      </c>
      <c r="B44">
        <v>181.6778199672699</v>
      </c>
    </row>
    <row r="45" spans="1:2" x14ac:dyDescent="0.45">
      <c r="A45" t="s">
        <v>67</v>
      </c>
      <c r="B45">
        <v>630.19869804382324</v>
      </c>
    </row>
    <row r="46" spans="1:2" x14ac:dyDescent="0.45">
      <c r="A46" t="s">
        <v>71</v>
      </c>
      <c r="B46">
        <v>0.93154001235961914</v>
      </c>
    </row>
    <row r="47" spans="1:2" x14ac:dyDescent="0.45">
      <c r="A47" t="s">
        <v>72</v>
      </c>
      <c r="B47">
        <v>0.92063689231872559</v>
      </c>
    </row>
    <row r="48" spans="1:2" x14ac:dyDescent="0.45">
      <c r="A48" t="s">
        <v>73</v>
      </c>
      <c r="B48">
        <v>1.1453959941864014</v>
      </c>
    </row>
    <row r="49" spans="1:2" x14ac:dyDescent="0.45">
      <c r="A49" t="s">
        <v>74</v>
      </c>
      <c r="B49">
        <v>2.7470669746398926</v>
      </c>
    </row>
    <row r="50" spans="1:2" x14ac:dyDescent="0.45">
      <c r="A50" t="s">
        <v>76</v>
      </c>
      <c r="B50">
        <v>1.1524100303649902</v>
      </c>
    </row>
    <row r="51" spans="1:2" x14ac:dyDescent="0.45">
      <c r="A51" t="s">
        <v>79</v>
      </c>
      <c r="B51">
        <v>3.4585371017456055</v>
      </c>
    </row>
    <row r="52" spans="1:2" x14ac:dyDescent="0.45">
      <c r="A52" t="s">
        <v>80</v>
      </c>
      <c r="B52">
        <v>227.83730912208557</v>
      </c>
    </row>
    <row r="53" spans="1:2" x14ac:dyDescent="0.45">
      <c r="A53" t="s">
        <v>81</v>
      </c>
      <c r="B53">
        <v>27.376000881195068</v>
      </c>
    </row>
    <row r="54" spans="1:2" x14ac:dyDescent="0.45">
      <c r="A54" t="s">
        <v>82</v>
      </c>
      <c r="B54">
        <v>25.240827083587646</v>
      </c>
    </row>
    <row r="55" spans="1:2" x14ac:dyDescent="0.45">
      <c r="A55" t="s">
        <v>84</v>
      </c>
      <c r="B55">
        <v>600.00354290008545</v>
      </c>
    </row>
    <row r="56" spans="1:2" x14ac:dyDescent="0.45">
      <c r="A56" t="s">
        <v>86</v>
      </c>
      <c r="B56">
        <v>600.00469994544983</v>
      </c>
    </row>
    <row r="57" spans="1:2" x14ac:dyDescent="0.45">
      <c r="A57" t="s">
        <v>88</v>
      </c>
      <c r="B57">
        <v>7.9416990280151367</v>
      </c>
    </row>
    <row r="58" spans="1:2" x14ac:dyDescent="0.45">
      <c r="A58" t="s">
        <v>89</v>
      </c>
      <c r="B58">
        <v>5.3858649730682373</v>
      </c>
    </row>
    <row r="59" spans="1:2" x14ac:dyDescent="0.45">
      <c r="A59" t="s">
        <v>97</v>
      </c>
      <c r="B59">
        <v>639.83308386802673</v>
      </c>
    </row>
    <row r="60" spans="1:2" x14ac:dyDescent="0.45">
      <c r="A60" t="s">
        <v>100</v>
      </c>
      <c r="B60">
        <v>50.99632716178894</v>
      </c>
    </row>
    <row r="61" spans="1:2" x14ac:dyDescent="0.45">
      <c r="A61" t="s">
        <v>103</v>
      </c>
      <c r="B61">
        <v>2.787261962890625</v>
      </c>
    </row>
    <row r="62" spans="1:2" x14ac:dyDescent="0.45">
      <c r="A62" t="s">
        <v>104</v>
      </c>
      <c r="B62">
        <v>4.707902193069458</v>
      </c>
    </row>
    <row r="63" spans="1:2" x14ac:dyDescent="0.45">
      <c r="A63" t="s">
        <v>105</v>
      </c>
      <c r="B63">
        <v>16.764302968978882</v>
      </c>
    </row>
    <row r="64" spans="1:2" x14ac:dyDescent="0.45">
      <c r="A64" t="s">
        <v>106</v>
      </c>
      <c r="B64">
        <v>109.59320902824402</v>
      </c>
    </row>
    <row r="65" spans="1:2" x14ac:dyDescent="0.45">
      <c r="A65" t="s">
        <v>107</v>
      </c>
      <c r="B65">
        <v>0.8599250316619873</v>
      </c>
    </row>
    <row r="66" spans="1:2" x14ac:dyDescent="0.45">
      <c r="A66" t="s">
        <v>108</v>
      </c>
      <c r="B66">
        <v>134.51185202598572</v>
      </c>
    </row>
    <row r="67" spans="1:2" x14ac:dyDescent="0.45">
      <c r="A67" t="s">
        <v>109</v>
      </c>
      <c r="B67">
        <v>19.780569076538086</v>
      </c>
    </row>
    <row r="68" spans="1:2" x14ac:dyDescent="0.45">
      <c r="A68" t="s">
        <v>110</v>
      </c>
      <c r="B68">
        <v>3.6677350997924805</v>
      </c>
    </row>
    <row r="69" spans="1:2" x14ac:dyDescent="0.45">
      <c r="A69" t="s">
        <v>111</v>
      </c>
      <c r="B69">
        <v>1.3931879997253418</v>
      </c>
    </row>
    <row r="70" spans="1:2" x14ac:dyDescent="0.45">
      <c r="A70" t="s">
        <v>113</v>
      </c>
      <c r="B70">
        <v>647.93566608428955</v>
      </c>
    </row>
    <row r="71" spans="1:2" x14ac:dyDescent="0.45">
      <c r="A71" t="s">
        <v>114</v>
      </c>
      <c r="B71">
        <v>2.6613831520080566</v>
      </c>
    </row>
    <row r="72" spans="1:2" x14ac:dyDescent="0.45">
      <c r="A72" t="s">
        <v>116</v>
      </c>
      <c r="B72">
        <v>0.42028117179870605</v>
      </c>
    </row>
    <row r="73" spans="1:2" x14ac:dyDescent="0.45">
      <c r="A73" t="s">
        <v>117</v>
      </c>
      <c r="B73">
        <v>643.16193795204163</v>
      </c>
    </row>
    <row r="74" spans="1:2" x14ac:dyDescent="0.45">
      <c r="A74" t="s">
        <v>119</v>
      </c>
      <c r="B74">
        <v>6.7756280899047852</v>
      </c>
    </row>
    <row r="75" spans="1:2" x14ac:dyDescent="0.45">
      <c r="A75" t="s">
        <v>122</v>
      </c>
      <c r="B75">
        <v>0.21826696395874023</v>
      </c>
    </row>
    <row r="76" spans="1:2" x14ac:dyDescent="0.45">
      <c r="A76" t="s">
        <v>123</v>
      </c>
      <c r="B76">
        <v>104.67522120475769</v>
      </c>
    </row>
    <row r="77" spans="1:2" x14ac:dyDescent="0.45">
      <c r="A77" t="s">
        <v>125</v>
      </c>
      <c r="B77">
        <v>469.04699802398682</v>
      </c>
    </row>
    <row r="78" spans="1:2" x14ac:dyDescent="0.45">
      <c r="A78" t="s">
        <v>126</v>
      </c>
      <c r="B78">
        <v>288.70077610015869</v>
      </c>
    </row>
    <row r="79" spans="1:2" x14ac:dyDescent="0.45">
      <c r="A79" t="s">
        <v>127</v>
      </c>
      <c r="B79">
        <v>7.5310318470001221</v>
      </c>
    </row>
    <row r="80" spans="1:2" x14ac:dyDescent="0.45">
      <c r="A80" t="s">
        <v>130</v>
      </c>
      <c r="B80">
        <v>9.1388921737670898</v>
      </c>
    </row>
    <row r="81" spans="1:2" x14ac:dyDescent="0.45">
      <c r="A81" t="s">
        <v>131</v>
      </c>
      <c r="B81">
        <v>1.1894090175628662</v>
      </c>
    </row>
    <row r="82" spans="1:2" x14ac:dyDescent="0.45">
      <c r="A82" t="s">
        <v>132</v>
      </c>
      <c r="B82">
        <v>0.5252530574798584</v>
      </c>
    </row>
    <row r="83" spans="1:2" x14ac:dyDescent="0.45">
      <c r="A83" t="s">
        <v>134</v>
      </c>
      <c r="B83">
        <v>655.48991990089417</v>
      </c>
    </row>
    <row r="84" spans="1:2" x14ac:dyDescent="0.45">
      <c r="A84" t="s">
        <v>135</v>
      </c>
      <c r="B84">
        <v>5.0036361217498779</v>
      </c>
    </row>
    <row r="85" spans="1:2" x14ac:dyDescent="0.45">
      <c r="A85" t="s">
        <v>136</v>
      </c>
      <c r="B85">
        <v>2.3324129581451416</v>
      </c>
    </row>
    <row r="86" spans="1:2" x14ac:dyDescent="0.45">
      <c r="A86" t="s">
        <v>138</v>
      </c>
      <c r="B86">
        <v>96.850958824157715</v>
      </c>
    </row>
    <row r="87" spans="1:2" x14ac:dyDescent="0.45">
      <c r="A87" t="s">
        <v>139</v>
      </c>
      <c r="B87">
        <v>2.9921061992645264</v>
      </c>
    </row>
    <row r="88" spans="1:2" x14ac:dyDescent="0.45">
      <c r="A88" t="s">
        <v>142</v>
      </c>
      <c r="B88">
        <v>3.4057719707489014</v>
      </c>
    </row>
    <row r="89" spans="1:2" x14ac:dyDescent="0.45">
      <c r="A89" t="s">
        <v>143</v>
      </c>
      <c r="B89">
        <v>3.3684868812561035</v>
      </c>
    </row>
    <row r="90" spans="1:2" x14ac:dyDescent="0.45">
      <c r="A90" t="s">
        <v>144</v>
      </c>
      <c r="B90">
        <v>1.7867460250854492</v>
      </c>
    </row>
    <row r="91" spans="1:2" x14ac:dyDescent="0.45">
      <c r="A91" t="s">
        <v>146</v>
      </c>
      <c r="B91">
        <v>187.64295506477356</v>
      </c>
    </row>
    <row r="92" spans="1:2" x14ac:dyDescent="0.45">
      <c r="A92" t="s">
        <v>147</v>
      </c>
      <c r="B92">
        <v>1.5792791843414307</v>
      </c>
    </row>
    <row r="93" spans="1:2" x14ac:dyDescent="0.45">
      <c r="A93" t="s">
        <v>152</v>
      </c>
      <c r="B93">
        <v>521.33808517456055</v>
      </c>
    </row>
    <row r="94" spans="1:2" x14ac:dyDescent="0.45">
      <c r="A94" t="s">
        <v>153</v>
      </c>
      <c r="B94">
        <v>486.26895689964294</v>
      </c>
    </row>
    <row r="95" spans="1:2" x14ac:dyDescent="0.45">
      <c r="A95" t="s">
        <v>154</v>
      </c>
      <c r="B95">
        <v>101.96044707298279</v>
      </c>
    </row>
    <row r="96" spans="1:2" x14ac:dyDescent="0.45">
      <c r="A96" t="s">
        <v>155</v>
      </c>
      <c r="B96">
        <v>128.75374603271484</v>
      </c>
    </row>
    <row r="97" spans="1:2" x14ac:dyDescent="0.45">
      <c r="A97" t="s">
        <v>156</v>
      </c>
      <c r="B97">
        <v>125.97318696975708</v>
      </c>
    </row>
    <row r="98" spans="1:2" x14ac:dyDescent="0.45">
      <c r="A98" t="s">
        <v>158</v>
      </c>
      <c r="B98">
        <v>240.54372310638428</v>
      </c>
    </row>
    <row r="99" spans="1:2" x14ac:dyDescent="0.45">
      <c r="A99" t="s">
        <v>163</v>
      </c>
      <c r="B99">
        <v>138.31553888320923</v>
      </c>
    </row>
    <row r="100" spans="1:2" x14ac:dyDescent="0.45">
      <c r="A100" t="s">
        <v>165</v>
      </c>
      <c r="B100">
        <v>265.57782506942749</v>
      </c>
    </row>
    <row r="101" spans="1:2" x14ac:dyDescent="0.45">
      <c r="A101" t="s">
        <v>166</v>
      </c>
      <c r="B101">
        <v>600.0031270980835</v>
      </c>
    </row>
    <row r="102" spans="1:2" x14ac:dyDescent="0.45">
      <c r="A102" t="s">
        <v>167</v>
      </c>
      <c r="B102">
        <v>311.89817190170288</v>
      </c>
    </row>
    <row r="103" spans="1:2" x14ac:dyDescent="0.45">
      <c r="A103" t="s">
        <v>168</v>
      </c>
      <c r="B103">
        <v>120.38717103004456</v>
      </c>
    </row>
    <row r="104" spans="1:2" x14ac:dyDescent="0.45">
      <c r="A104" t="s">
        <v>171</v>
      </c>
      <c r="B104">
        <v>2.1889660358428955</v>
      </c>
    </row>
    <row r="105" spans="1:2" x14ac:dyDescent="0.45">
      <c r="A105" t="s">
        <v>172</v>
      </c>
      <c r="B105">
        <v>469.78451299667358</v>
      </c>
    </row>
    <row r="106" spans="1:2" x14ac:dyDescent="0.45">
      <c r="A106" t="s">
        <v>173</v>
      </c>
      <c r="B106">
        <v>6.0028550624847412</v>
      </c>
    </row>
    <row r="107" spans="1:2" x14ac:dyDescent="0.45">
      <c r="A107" t="s">
        <v>174</v>
      </c>
      <c r="B107">
        <v>5.0899159908294678</v>
      </c>
    </row>
    <row r="108" spans="1:2" x14ac:dyDescent="0.45">
      <c r="A108" t="s">
        <v>175</v>
      </c>
      <c r="B108">
        <v>0.70941305160522461</v>
      </c>
    </row>
    <row r="109" spans="1:2" x14ac:dyDescent="0.45">
      <c r="A109" t="s">
        <v>178</v>
      </c>
      <c r="B109">
        <v>7.8250529766082764</v>
      </c>
    </row>
    <row r="110" spans="1:2" x14ac:dyDescent="0.45">
      <c r="A110" t="s">
        <v>179</v>
      </c>
      <c r="B110">
        <v>600.00116181373596</v>
      </c>
    </row>
    <row r="111" spans="1:2" x14ac:dyDescent="0.45">
      <c r="A111" t="s">
        <v>180</v>
      </c>
      <c r="B111">
        <v>4.6977798938751221</v>
      </c>
    </row>
    <row r="112" spans="1:2" x14ac:dyDescent="0.45">
      <c r="A112" t="s">
        <v>181</v>
      </c>
      <c r="B112">
        <v>600.00222396850586</v>
      </c>
    </row>
    <row r="113" spans="1:2" x14ac:dyDescent="0.45">
      <c r="A113" t="s">
        <v>182</v>
      </c>
      <c r="B113">
        <v>3.6272962093353271</v>
      </c>
    </row>
    <row r="114" spans="1:2" x14ac:dyDescent="0.45">
      <c r="A114" t="s">
        <v>183</v>
      </c>
      <c r="B114">
        <v>3.5773119926452637</v>
      </c>
    </row>
    <row r="115" spans="1:2" x14ac:dyDescent="0.45">
      <c r="A115" t="s">
        <v>184</v>
      </c>
      <c r="B115">
        <v>458.78496098518372</v>
      </c>
    </row>
    <row r="116" spans="1:2" x14ac:dyDescent="0.45">
      <c r="A116" t="s">
        <v>185</v>
      </c>
      <c r="B116">
        <v>3.9345309734344482</v>
      </c>
    </row>
    <row r="117" spans="1:2" x14ac:dyDescent="0.45">
      <c r="A117" t="s">
        <v>187</v>
      </c>
      <c r="B117">
        <v>53.694823026657104</v>
      </c>
    </row>
    <row r="118" spans="1:2" x14ac:dyDescent="0.45">
      <c r="A118" t="s">
        <v>188</v>
      </c>
      <c r="B118">
        <v>553.50195693969727</v>
      </c>
    </row>
    <row r="119" spans="1:2" x14ac:dyDescent="0.45">
      <c r="A119" t="s">
        <v>189</v>
      </c>
      <c r="B119">
        <v>0.72061705589294434</v>
      </c>
    </row>
    <row r="120" spans="1:2" x14ac:dyDescent="0.45">
      <c r="A120" t="s">
        <v>190</v>
      </c>
      <c r="B120">
        <v>1.4656801223754883</v>
      </c>
    </row>
    <row r="121" spans="1:2" x14ac:dyDescent="0.45">
      <c r="A121" t="s">
        <v>191</v>
      </c>
      <c r="B121">
        <v>1.0759580135345459</v>
      </c>
    </row>
    <row r="122" spans="1:2" x14ac:dyDescent="0.45">
      <c r="A122" t="s">
        <v>192</v>
      </c>
      <c r="B122">
        <v>0.97797822952270508</v>
      </c>
    </row>
    <row r="123" spans="1:2" x14ac:dyDescent="0.45">
      <c r="A123" t="s">
        <v>193</v>
      </c>
      <c r="B123">
        <v>1.5118391513824463</v>
      </c>
    </row>
    <row r="124" spans="1:2" x14ac:dyDescent="0.45">
      <c r="A124" t="s">
        <v>194</v>
      </c>
      <c r="B124">
        <v>0.60320591926574707</v>
      </c>
    </row>
    <row r="125" spans="1:2" x14ac:dyDescent="0.45">
      <c r="A125" t="s">
        <v>195</v>
      </c>
      <c r="B125">
        <v>26.552174091339111</v>
      </c>
    </row>
    <row r="126" spans="1:2" x14ac:dyDescent="0.45">
      <c r="A126" t="s">
        <v>196</v>
      </c>
      <c r="B126">
        <v>25.960183143615723</v>
      </c>
    </row>
    <row r="127" spans="1:2" x14ac:dyDescent="0.45">
      <c r="A127" t="s">
        <v>197</v>
      </c>
      <c r="B127">
        <v>1.3760659694671631</v>
      </c>
    </row>
    <row r="128" spans="1:2" x14ac:dyDescent="0.45">
      <c r="A128" t="s">
        <v>198</v>
      </c>
      <c r="B128">
        <v>29.884063959121704</v>
      </c>
    </row>
    <row r="129" spans="1:2" x14ac:dyDescent="0.45">
      <c r="A129" t="s">
        <v>199</v>
      </c>
      <c r="B129">
        <v>628.96875786781311</v>
      </c>
    </row>
    <row r="130" spans="1:2" x14ac:dyDescent="0.45">
      <c r="A130" t="s">
        <v>200</v>
      </c>
      <c r="B130">
        <v>5.3116729259490967</v>
      </c>
    </row>
    <row r="131" spans="1:2" x14ac:dyDescent="0.45">
      <c r="A131" t="s">
        <v>202</v>
      </c>
      <c r="B131">
        <v>342.49449706077576</v>
      </c>
    </row>
    <row r="132" spans="1:2" x14ac:dyDescent="0.45">
      <c r="A132" t="s">
        <v>203</v>
      </c>
      <c r="B132">
        <v>9.0235891342163086</v>
      </c>
    </row>
    <row r="133" spans="1:2" x14ac:dyDescent="0.45">
      <c r="A133" t="s">
        <v>204</v>
      </c>
      <c r="B133">
        <v>8.2734580039978027</v>
      </c>
    </row>
    <row r="134" spans="1:2" x14ac:dyDescent="0.45">
      <c r="A134" t="s">
        <v>205</v>
      </c>
      <c r="B134">
        <v>2.8605060577392578</v>
      </c>
    </row>
    <row r="135" spans="1:2" x14ac:dyDescent="0.45">
      <c r="A135" t="s">
        <v>207</v>
      </c>
      <c r="B135">
        <v>600.00134301185608</v>
      </c>
    </row>
    <row r="136" spans="1:2" x14ac:dyDescent="0.45">
      <c r="A136" t="s">
        <v>208</v>
      </c>
      <c r="B136">
        <v>186.38374996185303</v>
      </c>
    </row>
    <row r="137" spans="1:2" x14ac:dyDescent="0.45">
      <c r="A137" t="s">
        <v>209</v>
      </c>
      <c r="B137">
        <v>10.66175103187561</v>
      </c>
    </row>
    <row r="138" spans="1:2" x14ac:dyDescent="0.45">
      <c r="A138" t="s">
        <v>210</v>
      </c>
      <c r="B138">
        <v>332.08472609519958</v>
      </c>
    </row>
    <row r="139" spans="1:2" x14ac:dyDescent="0.45">
      <c r="A139" t="s">
        <v>211</v>
      </c>
      <c r="B139">
        <v>394.73622417449951</v>
      </c>
    </row>
    <row r="140" spans="1:2" x14ac:dyDescent="0.45">
      <c r="A140" t="s">
        <v>212</v>
      </c>
      <c r="B140">
        <v>165.71359801292419</v>
      </c>
    </row>
    <row r="141" spans="1:2" x14ac:dyDescent="0.45">
      <c r="A141" t="s">
        <v>214</v>
      </c>
      <c r="B141">
        <v>1.0598280429840088</v>
      </c>
    </row>
    <row r="142" spans="1:2" x14ac:dyDescent="0.45">
      <c r="A142" t="s">
        <v>215</v>
      </c>
      <c r="B142">
        <v>0.17016100883483887</v>
      </c>
    </row>
    <row r="143" spans="1:2" x14ac:dyDescent="0.45">
      <c r="A143" t="s">
        <v>216</v>
      </c>
      <c r="B143">
        <v>0.22971010208129883</v>
      </c>
    </row>
    <row r="144" spans="1:2" x14ac:dyDescent="0.45">
      <c r="A144" t="s">
        <v>217</v>
      </c>
      <c r="B144">
        <v>1.555682897567749</v>
      </c>
    </row>
    <row r="145" spans="1:2" x14ac:dyDescent="0.45">
      <c r="A145" t="s">
        <v>218</v>
      </c>
      <c r="B145">
        <v>1.9280819892883301</v>
      </c>
    </row>
    <row r="146" spans="1:2" x14ac:dyDescent="0.45">
      <c r="A146" t="s">
        <v>219</v>
      </c>
      <c r="B146">
        <v>1.1416258811950684</v>
      </c>
    </row>
    <row r="147" spans="1:2" x14ac:dyDescent="0.45">
      <c r="A147" t="s">
        <v>220</v>
      </c>
      <c r="B147">
        <v>49.354799032211304</v>
      </c>
    </row>
    <row r="148" spans="1:2" x14ac:dyDescent="0.45">
      <c r="A148" t="s">
        <v>221</v>
      </c>
      <c r="B148">
        <v>3.4499249458312988</v>
      </c>
    </row>
    <row r="149" spans="1:2" x14ac:dyDescent="0.45">
      <c r="A149" t="s">
        <v>222</v>
      </c>
      <c r="B149">
        <v>4.6476449966430664</v>
      </c>
    </row>
    <row r="150" spans="1:2" x14ac:dyDescent="0.45">
      <c r="A150" t="s">
        <v>223</v>
      </c>
      <c r="B150">
        <v>5.4544429779052734</v>
      </c>
    </row>
    <row r="151" spans="1:2" x14ac:dyDescent="0.45">
      <c r="A151" t="s">
        <v>225</v>
      </c>
      <c r="B151">
        <v>1.1432359218597412</v>
      </c>
    </row>
    <row r="152" spans="1:2" x14ac:dyDescent="0.45">
      <c r="A152" t="s">
        <v>226</v>
      </c>
      <c r="B152">
        <v>2.5961780548095703</v>
      </c>
    </row>
    <row r="153" spans="1:2" x14ac:dyDescent="0.45">
      <c r="A153" t="s">
        <v>227</v>
      </c>
      <c r="B153">
        <v>113.64650702476501</v>
      </c>
    </row>
    <row r="154" spans="1:2" x14ac:dyDescent="0.45">
      <c r="A154" t="s">
        <v>228</v>
      </c>
      <c r="B154">
        <v>29.013055086135864</v>
      </c>
    </row>
    <row r="155" spans="1:2" x14ac:dyDescent="0.45">
      <c r="A155" t="s">
        <v>229</v>
      </c>
      <c r="B155">
        <v>142.08055591583252</v>
      </c>
    </row>
    <row r="156" spans="1:2" x14ac:dyDescent="0.45">
      <c r="A156" t="s">
        <v>230</v>
      </c>
      <c r="B156">
        <v>194.39591884613037</v>
      </c>
    </row>
    <row r="157" spans="1:2" x14ac:dyDescent="0.45">
      <c r="A157" t="s">
        <v>231</v>
      </c>
      <c r="B157">
        <v>2.2480909824371338</v>
      </c>
    </row>
    <row r="158" spans="1:2" x14ac:dyDescent="0.45">
      <c r="A158" t="s">
        <v>233</v>
      </c>
      <c r="B158">
        <v>2.4228861331939697</v>
      </c>
    </row>
    <row r="159" spans="1:2" x14ac:dyDescent="0.45">
      <c r="A159" t="s">
        <v>234</v>
      </c>
      <c r="B159">
        <v>2.4154961109161377</v>
      </c>
    </row>
    <row r="160" spans="1:2" x14ac:dyDescent="0.45">
      <c r="A160" t="s">
        <v>235</v>
      </c>
      <c r="B160">
        <v>352.85246300697327</v>
      </c>
    </row>
    <row r="161" spans="1:2" x14ac:dyDescent="0.45">
      <c r="A161" t="s">
        <v>236</v>
      </c>
      <c r="B161">
        <v>390.01999998092651</v>
      </c>
    </row>
    <row r="162" spans="1:2" x14ac:dyDescent="0.45">
      <c r="A162" t="s">
        <v>238</v>
      </c>
      <c r="B162">
        <v>92.870729207992554</v>
      </c>
    </row>
    <row r="163" spans="1:2" x14ac:dyDescent="0.45">
      <c r="A163" t="s">
        <v>241</v>
      </c>
      <c r="B163">
        <v>0.55336809158325195</v>
      </c>
    </row>
    <row r="164" spans="1:2" x14ac:dyDescent="0.45">
      <c r="A164" t="s">
        <v>242</v>
      </c>
      <c r="B164">
        <v>64.231012105941772</v>
      </c>
    </row>
    <row r="165" spans="1:2" x14ac:dyDescent="0.45">
      <c r="A165" t="s">
        <v>244</v>
      </c>
      <c r="B165">
        <v>0.33198094367980957</v>
      </c>
    </row>
    <row r="166" spans="1:2" x14ac:dyDescent="0.45">
      <c r="A166" t="s">
        <v>245</v>
      </c>
      <c r="B166">
        <v>0.15517902374267578</v>
      </c>
    </row>
    <row r="167" spans="1:2" x14ac:dyDescent="0.45">
      <c r="A167" t="s">
        <v>246</v>
      </c>
      <c r="B167">
        <v>40.86662483215332</v>
      </c>
    </row>
    <row r="168" spans="1:2" x14ac:dyDescent="0.45">
      <c r="A168" t="s">
        <v>247</v>
      </c>
      <c r="B168">
        <v>4.7124838829040527</v>
      </c>
    </row>
    <row r="169" spans="1:2" x14ac:dyDescent="0.45">
      <c r="A169" t="s">
        <v>248</v>
      </c>
      <c r="B169">
        <v>121.68997287750244</v>
      </c>
    </row>
    <row r="170" spans="1:2" x14ac:dyDescent="0.45">
      <c r="A170" t="s">
        <v>249</v>
      </c>
      <c r="B170">
        <v>25.292462825775146</v>
      </c>
    </row>
    <row r="171" spans="1:2" x14ac:dyDescent="0.45">
      <c r="A171" t="s">
        <v>250</v>
      </c>
      <c r="B171">
        <v>6.07979416847229</v>
      </c>
    </row>
    <row r="172" spans="1:2" x14ac:dyDescent="0.45">
      <c r="A172" t="s">
        <v>251</v>
      </c>
      <c r="B172">
        <v>19.052310943603516</v>
      </c>
    </row>
    <row r="173" spans="1:2" x14ac:dyDescent="0.45">
      <c r="A173" t="s">
        <v>252</v>
      </c>
      <c r="B173">
        <v>197.00300216674805</v>
      </c>
    </row>
    <row r="174" spans="1:2" x14ac:dyDescent="0.45">
      <c r="A174" t="s">
        <v>255</v>
      </c>
      <c r="B174">
        <v>172.11469507217407</v>
      </c>
    </row>
    <row r="175" spans="1:2" x14ac:dyDescent="0.45">
      <c r="A175" t="s">
        <v>256</v>
      </c>
      <c r="B175">
        <v>152.34176111221313</v>
      </c>
    </row>
    <row r="176" spans="1:2" x14ac:dyDescent="0.45">
      <c r="A176" t="s">
        <v>257</v>
      </c>
      <c r="B176">
        <v>4.4547059535980225</v>
      </c>
    </row>
    <row r="177" spans="1:2" x14ac:dyDescent="0.45">
      <c r="A177" t="s">
        <v>259</v>
      </c>
      <c r="B177">
        <v>197.06720304489136</v>
      </c>
    </row>
    <row r="178" spans="1:2" x14ac:dyDescent="0.45">
      <c r="A178" t="s">
        <v>261</v>
      </c>
      <c r="B178">
        <v>200.97228693962097</v>
      </c>
    </row>
    <row r="179" spans="1:2" x14ac:dyDescent="0.45">
      <c r="A179" t="s">
        <v>263</v>
      </c>
      <c r="B179">
        <v>628.47227883338928</v>
      </c>
    </row>
    <row r="180" spans="1:2" x14ac:dyDescent="0.45">
      <c r="A180" t="s">
        <v>270</v>
      </c>
      <c r="B180">
        <v>376.03210997581482</v>
      </c>
    </row>
    <row r="181" spans="1:2" x14ac:dyDescent="0.45">
      <c r="A181" t="s">
        <v>277</v>
      </c>
      <c r="B181">
        <v>600.00633907318115</v>
      </c>
    </row>
    <row r="182" spans="1:2" x14ac:dyDescent="0.45">
      <c r="A182" t="s">
        <v>279</v>
      </c>
      <c r="B182">
        <v>27.181802034378052</v>
      </c>
    </row>
    <row r="183" spans="1:2" x14ac:dyDescent="0.45">
      <c r="A183" t="s">
        <v>280</v>
      </c>
      <c r="B183">
        <v>144.54031205177307</v>
      </c>
    </row>
    <row r="184" spans="1:2" x14ac:dyDescent="0.45">
      <c r="A184" t="s">
        <v>281</v>
      </c>
      <c r="B184">
        <v>223.9789400100708</v>
      </c>
    </row>
    <row r="185" spans="1:2" x14ac:dyDescent="0.45">
      <c r="A185" t="s">
        <v>283</v>
      </c>
      <c r="B185">
        <v>464.42287588119507</v>
      </c>
    </row>
    <row r="186" spans="1:2" x14ac:dyDescent="0.45">
      <c r="A186" t="s">
        <v>288</v>
      </c>
      <c r="B186">
        <v>91.899306058883667</v>
      </c>
    </row>
    <row r="187" spans="1:2" x14ac:dyDescent="0.45">
      <c r="A187" t="s">
        <v>289</v>
      </c>
      <c r="B187">
        <v>107.7687840461731</v>
      </c>
    </row>
    <row r="188" spans="1:2" x14ac:dyDescent="0.45">
      <c r="A188" t="s">
        <v>291</v>
      </c>
      <c r="B188">
        <v>23.943388938903809</v>
      </c>
    </row>
    <row r="189" spans="1:2" x14ac:dyDescent="0.45">
      <c r="A189" t="s">
        <v>294</v>
      </c>
      <c r="B189">
        <v>637.36655306816101</v>
      </c>
    </row>
    <row r="190" spans="1:2" x14ac:dyDescent="0.45">
      <c r="A190" t="s">
        <v>295</v>
      </c>
      <c r="B190">
        <v>600.00199508666992</v>
      </c>
    </row>
    <row r="191" spans="1:2" x14ac:dyDescent="0.45">
      <c r="A191" t="s">
        <v>296</v>
      </c>
      <c r="B191">
        <v>301.87251996994019</v>
      </c>
    </row>
    <row r="192" spans="1:2" x14ac:dyDescent="0.45">
      <c r="A192" t="s">
        <v>297</v>
      </c>
      <c r="B192">
        <v>50.381309986114502</v>
      </c>
    </row>
    <row r="193" spans="1:2" x14ac:dyDescent="0.45">
      <c r="A193" t="s">
        <v>298</v>
      </c>
      <c r="B193">
        <v>165.33901309967041</v>
      </c>
    </row>
    <row r="194" spans="1:2" x14ac:dyDescent="0.45">
      <c r="A194" t="s">
        <v>299</v>
      </c>
      <c r="B194">
        <v>134.34095191955566</v>
      </c>
    </row>
    <row r="195" spans="1:2" x14ac:dyDescent="0.45">
      <c r="A195" t="s">
        <v>302</v>
      </c>
      <c r="B195">
        <v>2.3120520114898682</v>
      </c>
    </row>
    <row r="196" spans="1:2" x14ac:dyDescent="0.45">
      <c r="A196" t="s">
        <v>304</v>
      </c>
      <c r="B196">
        <v>652.13168907165527</v>
      </c>
    </row>
    <row r="197" spans="1:2" x14ac:dyDescent="0.45">
      <c r="A197" t="s">
        <v>305</v>
      </c>
      <c r="B197">
        <v>624.418790102005</v>
      </c>
    </row>
    <row r="198" spans="1:2" x14ac:dyDescent="0.45">
      <c r="A198" t="s">
        <v>306</v>
      </c>
      <c r="B198">
        <v>645.61783385276794</v>
      </c>
    </row>
    <row r="199" spans="1:2" x14ac:dyDescent="0.45">
      <c r="A199" t="s">
        <v>307</v>
      </c>
      <c r="B199">
        <v>628.13207387924194</v>
      </c>
    </row>
    <row r="200" spans="1:2" x14ac:dyDescent="0.45">
      <c r="A200" t="s">
        <v>310</v>
      </c>
      <c r="B200">
        <v>445.12246298789978</v>
      </c>
    </row>
    <row r="201" spans="1:2" x14ac:dyDescent="0.45">
      <c r="A201" t="s">
        <v>311</v>
      </c>
      <c r="B201">
        <v>76.472563028335571</v>
      </c>
    </row>
    <row r="202" spans="1:2" x14ac:dyDescent="0.45">
      <c r="A202" t="s">
        <v>312</v>
      </c>
      <c r="B202">
        <v>4.2615220546722412</v>
      </c>
    </row>
    <row r="203" spans="1:2" x14ac:dyDescent="0.45">
      <c r="A203" t="s">
        <v>313</v>
      </c>
      <c r="B203">
        <v>157.61605787277222</v>
      </c>
    </row>
    <row r="204" spans="1:2" x14ac:dyDescent="0.45">
      <c r="A204" t="s">
        <v>314</v>
      </c>
      <c r="B204">
        <v>274.0246250629425</v>
      </c>
    </row>
    <row r="205" spans="1:2" x14ac:dyDescent="0.45">
      <c r="A205" t="s">
        <v>323</v>
      </c>
      <c r="B205">
        <v>5.6746830940246582</v>
      </c>
    </row>
    <row r="206" spans="1:2" x14ac:dyDescent="0.45">
      <c r="A206" t="s">
        <v>325</v>
      </c>
      <c r="B206">
        <v>0.10609292984008789</v>
      </c>
    </row>
    <row r="207" spans="1:2" x14ac:dyDescent="0.45">
      <c r="A207" t="s">
        <v>326</v>
      </c>
      <c r="B207">
        <v>0.136383056640625</v>
      </c>
    </row>
    <row r="208" spans="1:2" x14ac:dyDescent="0.45">
      <c r="A208" t="s">
        <v>327</v>
      </c>
      <c r="B208">
        <v>0.11073493957519531</v>
      </c>
    </row>
    <row r="209" spans="1:2" x14ac:dyDescent="0.45">
      <c r="A209" t="s">
        <v>328</v>
      </c>
      <c r="B209">
        <v>668.70311689376831</v>
      </c>
    </row>
    <row r="210" spans="1:2" x14ac:dyDescent="0.45">
      <c r="A210" t="s">
        <v>329</v>
      </c>
      <c r="B210">
        <v>645.32103991508484</v>
      </c>
    </row>
    <row r="211" spans="1:2" x14ac:dyDescent="0.45">
      <c r="A211" t="s">
        <v>331</v>
      </c>
      <c r="B211">
        <v>724.46755909919739</v>
      </c>
    </row>
    <row r="212" spans="1:2" x14ac:dyDescent="0.45">
      <c r="A212" t="s">
        <v>332</v>
      </c>
      <c r="B212">
        <v>354.86231088638306</v>
      </c>
    </row>
    <row r="213" spans="1:2" x14ac:dyDescent="0.45">
      <c r="A213" t="s">
        <v>334</v>
      </c>
      <c r="B213">
        <v>600.00202512741089</v>
      </c>
    </row>
    <row r="214" spans="1:2" x14ac:dyDescent="0.45">
      <c r="A214" t="s">
        <v>338</v>
      </c>
      <c r="B214">
        <v>754.89523792266846</v>
      </c>
    </row>
    <row r="215" spans="1:2" x14ac:dyDescent="0.45">
      <c r="A215" t="s">
        <v>340</v>
      </c>
      <c r="B215">
        <v>369.82520294189453</v>
      </c>
    </row>
    <row r="216" spans="1:2" x14ac:dyDescent="0.45">
      <c r="A216" t="s">
        <v>341</v>
      </c>
      <c r="B216">
        <v>147.54813194274902</v>
      </c>
    </row>
    <row r="217" spans="1:2" x14ac:dyDescent="0.45">
      <c r="A217" t="s">
        <v>343</v>
      </c>
      <c r="B217">
        <v>1.781217098236084</v>
      </c>
    </row>
    <row r="218" spans="1:2" x14ac:dyDescent="0.45">
      <c r="A218" t="s">
        <v>344</v>
      </c>
      <c r="B218">
        <v>7.7947230339050293</v>
      </c>
    </row>
    <row r="219" spans="1:2" x14ac:dyDescent="0.45">
      <c r="A219" t="s">
        <v>346</v>
      </c>
      <c r="B219">
        <v>158.89942908287048</v>
      </c>
    </row>
    <row r="220" spans="1:2" x14ac:dyDescent="0.45">
      <c r="A220" t="s">
        <v>347</v>
      </c>
      <c r="B220">
        <v>10.202008008956909</v>
      </c>
    </row>
    <row r="221" spans="1:2" x14ac:dyDescent="0.45">
      <c r="A221" t="s">
        <v>348</v>
      </c>
      <c r="B221">
        <v>21.982616186141968</v>
      </c>
    </row>
    <row r="222" spans="1:2" x14ac:dyDescent="0.45">
      <c r="A222" t="s">
        <v>350</v>
      </c>
      <c r="B222">
        <v>1.1523988246917725</v>
      </c>
    </row>
    <row r="223" spans="1:2" x14ac:dyDescent="0.45">
      <c r="A223" t="s">
        <v>354</v>
      </c>
      <c r="B223">
        <v>600.00420093536377</v>
      </c>
    </row>
    <row r="224" spans="1:2" x14ac:dyDescent="0.45">
      <c r="A224" t="s">
        <v>355</v>
      </c>
      <c r="B224">
        <v>267.92892289161682</v>
      </c>
    </row>
    <row r="225" spans="1:2" x14ac:dyDescent="0.45">
      <c r="A225" t="s">
        <v>356</v>
      </c>
      <c r="B225">
        <v>1.4526298046112061</v>
      </c>
    </row>
    <row r="226" spans="1:2" x14ac:dyDescent="0.45">
      <c r="A226" t="s">
        <v>357</v>
      </c>
      <c r="B226">
        <v>146.20754194259644</v>
      </c>
    </row>
    <row r="227" spans="1:2" x14ac:dyDescent="0.45">
      <c r="A227" t="s">
        <v>358</v>
      </c>
      <c r="B227">
        <v>132.6200430393219</v>
      </c>
    </row>
    <row r="228" spans="1:2" x14ac:dyDescent="0.45">
      <c r="A228" t="s">
        <v>359</v>
      </c>
      <c r="B228">
        <v>600.00194311141968</v>
      </c>
    </row>
    <row r="229" spans="1:2" x14ac:dyDescent="0.45">
      <c r="A229" t="s">
        <v>367</v>
      </c>
      <c r="B229">
        <v>540.10996294021606</v>
      </c>
    </row>
    <row r="230" spans="1:2" x14ac:dyDescent="0.45">
      <c r="A230" t="s">
        <v>368</v>
      </c>
      <c r="B230">
        <v>209.16318583488464</v>
      </c>
    </row>
    <row r="231" spans="1:2" x14ac:dyDescent="0.45">
      <c r="A231" t="s">
        <v>369</v>
      </c>
      <c r="B231">
        <v>222.31180596351624</v>
      </c>
    </row>
    <row r="232" spans="1:2" x14ac:dyDescent="0.45">
      <c r="A232" t="s">
        <v>370</v>
      </c>
      <c r="B232">
        <v>657.14881992340088</v>
      </c>
    </row>
    <row r="233" spans="1:2" x14ac:dyDescent="0.45">
      <c r="A233" t="s">
        <v>372</v>
      </c>
      <c r="B233">
        <v>53.545130968093872</v>
      </c>
    </row>
    <row r="234" spans="1:2" x14ac:dyDescent="0.45">
      <c r="A234" t="s">
        <v>373</v>
      </c>
      <c r="B234">
        <v>11.645025968551636</v>
      </c>
    </row>
    <row r="235" spans="1:2" x14ac:dyDescent="0.45">
      <c r="A235" t="s">
        <v>374</v>
      </c>
      <c r="B235">
        <v>414.36535906791687</v>
      </c>
    </row>
    <row r="236" spans="1:2" x14ac:dyDescent="0.45">
      <c r="A236" t="s">
        <v>376</v>
      </c>
      <c r="B236">
        <v>4.4478139877319336</v>
      </c>
    </row>
    <row r="237" spans="1:2" x14ac:dyDescent="0.45">
      <c r="A237" t="s">
        <v>378</v>
      </c>
      <c r="B237">
        <v>187.50295305252075</v>
      </c>
    </row>
    <row r="238" spans="1:2" x14ac:dyDescent="0.45">
      <c r="A238" t="s">
        <v>379</v>
      </c>
      <c r="B238">
        <v>9.426793098449707</v>
      </c>
    </row>
    <row r="239" spans="1:2" x14ac:dyDescent="0.45">
      <c r="A239" t="s">
        <v>380</v>
      </c>
      <c r="B239">
        <v>4.6577880382537842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AE9E-6FA8-4561-8919-FAB4F066F06E}">
  <dimension ref="A1:B238"/>
  <sheetViews>
    <sheetView topLeftCell="H1"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68.388659954071045</v>
      </c>
    </row>
    <row r="3" spans="1:2" x14ac:dyDescent="0.45">
      <c r="A3" t="s">
        <v>5</v>
      </c>
      <c r="B3">
        <v>7.4394979476928711</v>
      </c>
    </row>
    <row r="4" spans="1:2" x14ac:dyDescent="0.45">
      <c r="A4" t="s">
        <v>6</v>
      </c>
      <c r="B4">
        <v>4.2929871082305908</v>
      </c>
    </row>
    <row r="5" spans="1:2" x14ac:dyDescent="0.45">
      <c r="A5" t="s">
        <v>7</v>
      </c>
      <c r="B5">
        <v>503.68684387207031</v>
      </c>
    </row>
    <row r="6" spans="1:2" x14ac:dyDescent="0.45">
      <c r="A6" t="s">
        <v>8</v>
      </c>
      <c r="B6">
        <v>27.295951843261719</v>
      </c>
    </row>
    <row r="7" spans="1:2" x14ac:dyDescent="0.45">
      <c r="A7" t="s">
        <v>9</v>
      </c>
      <c r="B7">
        <v>4.4703459739685059</v>
      </c>
    </row>
    <row r="8" spans="1:2" x14ac:dyDescent="0.45">
      <c r="A8" t="s">
        <v>11</v>
      </c>
      <c r="B8">
        <v>600.51549792289734</v>
      </c>
    </row>
    <row r="9" spans="1:2" x14ac:dyDescent="0.45">
      <c r="A9" t="s">
        <v>15</v>
      </c>
      <c r="B9">
        <v>98.683675050735474</v>
      </c>
    </row>
    <row r="10" spans="1:2" x14ac:dyDescent="0.45">
      <c r="A10" t="s">
        <v>17</v>
      </c>
      <c r="B10">
        <v>119.43952608108521</v>
      </c>
    </row>
    <row r="11" spans="1:2" x14ac:dyDescent="0.45">
      <c r="A11" t="s">
        <v>18</v>
      </c>
      <c r="B11">
        <v>201.83761501312256</v>
      </c>
    </row>
    <row r="12" spans="1:2" x14ac:dyDescent="0.45">
      <c r="A12" t="s">
        <v>19</v>
      </c>
      <c r="B12">
        <v>53.931933879852295</v>
      </c>
    </row>
    <row r="13" spans="1:2" x14ac:dyDescent="0.45">
      <c r="A13" t="s">
        <v>20</v>
      </c>
      <c r="B13">
        <v>60.791077136993408</v>
      </c>
    </row>
    <row r="14" spans="1:2" x14ac:dyDescent="0.45">
      <c r="A14" t="s">
        <v>21</v>
      </c>
      <c r="B14">
        <v>21.859139919281006</v>
      </c>
    </row>
    <row r="15" spans="1:2" x14ac:dyDescent="0.45">
      <c r="A15" t="s">
        <v>22</v>
      </c>
      <c r="B15">
        <v>27.196690082550049</v>
      </c>
    </row>
    <row r="16" spans="1:2" x14ac:dyDescent="0.45">
      <c r="A16" t="s">
        <v>24</v>
      </c>
      <c r="B16">
        <v>10.952294111251831</v>
      </c>
    </row>
    <row r="17" spans="1:2" x14ac:dyDescent="0.45">
      <c r="A17" t="s">
        <v>25</v>
      </c>
      <c r="B17">
        <v>1.0458309650421143</v>
      </c>
    </row>
    <row r="18" spans="1:2" x14ac:dyDescent="0.45">
      <c r="A18" t="s">
        <v>26</v>
      </c>
      <c r="B18">
        <v>0.9712681770324707</v>
      </c>
    </row>
    <row r="19" spans="1:2" x14ac:dyDescent="0.45">
      <c r="A19" t="s">
        <v>28</v>
      </c>
      <c r="B19">
        <v>1.4788939952850342</v>
      </c>
    </row>
    <row r="20" spans="1:2" x14ac:dyDescent="0.45">
      <c r="A20" t="s">
        <v>29</v>
      </c>
      <c r="B20">
        <v>336.43859100341797</v>
      </c>
    </row>
    <row r="21" spans="1:2" x14ac:dyDescent="0.45">
      <c r="A21" t="s">
        <v>30</v>
      </c>
      <c r="B21">
        <v>600.0078489780426</v>
      </c>
    </row>
    <row r="22" spans="1:2" x14ac:dyDescent="0.45">
      <c r="A22" t="s">
        <v>31</v>
      </c>
      <c r="B22">
        <v>38.827601909637451</v>
      </c>
    </row>
    <row r="23" spans="1:2" x14ac:dyDescent="0.45">
      <c r="A23" t="s">
        <v>34</v>
      </c>
      <c r="B23">
        <v>5.0840070247650146</v>
      </c>
    </row>
    <row r="24" spans="1:2" x14ac:dyDescent="0.45">
      <c r="A24" t="s">
        <v>36</v>
      </c>
      <c r="B24">
        <v>3.6407248973846436</v>
      </c>
    </row>
    <row r="25" spans="1:2" x14ac:dyDescent="0.45">
      <c r="A25" t="s">
        <v>37</v>
      </c>
      <c r="B25">
        <v>97.835050821304321</v>
      </c>
    </row>
    <row r="26" spans="1:2" x14ac:dyDescent="0.45">
      <c r="A26" t="s">
        <v>39</v>
      </c>
      <c r="B26">
        <v>461.79138207435608</v>
      </c>
    </row>
    <row r="27" spans="1:2" x14ac:dyDescent="0.45">
      <c r="A27" t="s">
        <v>41</v>
      </c>
      <c r="B27">
        <v>0.99332499504089355</v>
      </c>
    </row>
    <row r="28" spans="1:2" x14ac:dyDescent="0.45">
      <c r="A28" t="s">
        <v>42</v>
      </c>
      <c r="B28">
        <v>1.8434550762176514</v>
      </c>
    </row>
    <row r="29" spans="1:2" x14ac:dyDescent="0.45">
      <c r="A29" t="s">
        <v>43</v>
      </c>
      <c r="B29">
        <v>0.87194108963012695</v>
      </c>
    </row>
    <row r="30" spans="1:2" x14ac:dyDescent="0.45">
      <c r="A30" t="s">
        <v>44</v>
      </c>
      <c r="B30">
        <v>1.1263210773468018</v>
      </c>
    </row>
    <row r="31" spans="1:2" x14ac:dyDescent="0.45">
      <c r="A31" t="s">
        <v>46</v>
      </c>
      <c r="B31">
        <v>79.891967058181763</v>
      </c>
    </row>
    <row r="32" spans="1:2" x14ac:dyDescent="0.45">
      <c r="A32" t="s">
        <v>47</v>
      </c>
      <c r="B32">
        <v>107.661288022995</v>
      </c>
    </row>
    <row r="33" spans="1:2" x14ac:dyDescent="0.45">
      <c r="A33" t="s">
        <v>48</v>
      </c>
      <c r="B33">
        <v>1.9264900684356689</v>
      </c>
    </row>
    <row r="34" spans="1:2" x14ac:dyDescent="0.45">
      <c r="A34" t="s">
        <v>49</v>
      </c>
      <c r="B34">
        <v>193.00554394721985</v>
      </c>
    </row>
    <row r="35" spans="1:2" x14ac:dyDescent="0.45">
      <c r="A35" t="s">
        <v>50</v>
      </c>
      <c r="B35">
        <v>1.5768859386444092</v>
      </c>
    </row>
    <row r="36" spans="1:2" x14ac:dyDescent="0.45">
      <c r="A36" t="s">
        <v>51</v>
      </c>
      <c r="B36">
        <v>265.37572813034058</v>
      </c>
    </row>
    <row r="37" spans="1:2" x14ac:dyDescent="0.45">
      <c r="A37" t="s">
        <v>57</v>
      </c>
      <c r="B37">
        <v>196.03997206687927</v>
      </c>
    </row>
    <row r="38" spans="1:2" x14ac:dyDescent="0.45">
      <c r="A38" t="s">
        <v>58</v>
      </c>
      <c r="B38">
        <v>1.0003759860992432</v>
      </c>
    </row>
    <row r="39" spans="1:2" x14ac:dyDescent="0.45">
      <c r="A39" t="s">
        <v>59</v>
      </c>
      <c r="B39">
        <v>1.5100290775299072</v>
      </c>
    </row>
    <row r="40" spans="1:2" x14ac:dyDescent="0.45">
      <c r="A40" t="s">
        <v>60</v>
      </c>
      <c r="B40">
        <v>0.96048402786254883</v>
      </c>
    </row>
    <row r="41" spans="1:2" x14ac:dyDescent="0.45">
      <c r="A41" t="s">
        <v>61</v>
      </c>
      <c r="B41">
        <v>1.3697109222412109</v>
      </c>
    </row>
    <row r="42" spans="1:2" x14ac:dyDescent="0.45">
      <c r="A42" t="s">
        <v>62</v>
      </c>
      <c r="B42">
        <v>11.323853015899658</v>
      </c>
    </row>
    <row r="43" spans="1:2" x14ac:dyDescent="0.45">
      <c r="A43" t="s">
        <v>63</v>
      </c>
      <c r="B43">
        <v>9.1121220588684082</v>
      </c>
    </row>
    <row r="44" spans="1:2" x14ac:dyDescent="0.45">
      <c r="A44" t="s">
        <v>64</v>
      </c>
      <c r="B44">
        <v>600.00448107719421</v>
      </c>
    </row>
    <row r="45" spans="1:2" x14ac:dyDescent="0.45">
      <c r="A45" t="s">
        <v>67</v>
      </c>
      <c r="B45">
        <v>40.239419937133789</v>
      </c>
    </row>
    <row r="46" spans="1:2" x14ac:dyDescent="0.45">
      <c r="A46" t="s">
        <v>71</v>
      </c>
      <c r="B46">
        <v>1.872546911239624</v>
      </c>
    </row>
    <row r="47" spans="1:2" x14ac:dyDescent="0.45">
      <c r="A47" t="s">
        <v>72</v>
      </c>
      <c r="B47">
        <v>1.9327189922332764</v>
      </c>
    </row>
    <row r="48" spans="1:2" x14ac:dyDescent="0.45">
      <c r="A48" t="s">
        <v>73</v>
      </c>
      <c r="B48">
        <v>2.79640793800354</v>
      </c>
    </row>
    <row r="49" spans="1:2" x14ac:dyDescent="0.45">
      <c r="A49" t="s">
        <v>74</v>
      </c>
      <c r="B49">
        <v>5.1719310283660889</v>
      </c>
    </row>
    <row r="50" spans="1:2" x14ac:dyDescent="0.45">
      <c r="A50" t="s">
        <v>76</v>
      </c>
      <c r="B50">
        <v>1.3729109764099121</v>
      </c>
    </row>
    <row r="51" spans="1:2" x14ac:dyDescent="0.45">
      <c r="A51" t="s">
        <v>79</v>
      </c>
      <c r="B51">
        <v>5.0307090282440186</v>
      </c>
    </row>
    <row r="52" spans="1:2" x14ac:dyDescent="0.45">
      <c r="A52" t="s">
        <v>80</v>
      </c>
      <c r="B52">
        <v>196.96023011207581</v>
      </c>
    </row>
    <row r="53" spans="1:2" x14ac:dyDescent="0.45">
      <c r="A53" t="s">
        <v>81</v>
      </c>
      <c r="B53">
        <v>33.509627819061279</v>
      </c>
    </row>
    <row r="54" spans="1:2" x14ac:dyDescent="0.45">
      <c r="A54" t="s">
        <v>82</v>
      </c>
      <c r="B54">
        <v>18.375079870223999</v>
      </c>
    </row>
    <row r="55" spans="1:2" x14ac:dyDescent="0.45">
      <c r="A55" t="s">
        <v>84</v>
      </c>
      <c r="B55">
        <v>356.88076615333557</v>
      </c>
    </row>
    <row r="56" spans="1:2" x14ac:dyDescent="0.45">
      <c r="A56" t="s">
        <v>86</v>
      </c>
      <c r="B56">
        <v>184.41584300994873</v>
      </c>
    </row>
    <row r="57" spans="1:2" x14ac:dyDescent="0.45">
      <c r="A57" t="s">
        <v>88</v>
      </c>
      <c r="B57">
        <v>15.167886972427368</v>
      </c>
    </row>
    <row r="58" spans="1:2" x14ac:dyDescent="0.45">
      <c r="A58" t="s">
        <v>89</v>
      </c>
      <c r="B58">
        <v>9.2552039623260498</v>
      </c>
    </row>
    <row r="59" spans="1:2" x14ac:dyDescent="0.45">
      <c r="A59" t="s">
        <v>97</v>
      </c>
      <c r="B59">
        <v>600.64125299453735</v>
      </c>
    </row>
    <row r="60" spans="1:2" x14ac:dyDescent="0.45">
      <c r="A60" t="s">
        <v>100</v>
      </c>
      <c r="B60">
        <v>28.053390026092529</v>
      </c>
    </row>
    <row r="61" spans="1:2" x14ac:dyDescent="0.45">
      <c r="A61" t="s">
        <v>103</v>
      </c>
      <c r="B61">
        <v>6.1192691326141357</v>
      </c>
    </row>
    <row r="62" spans="1:2" x14ac:dyDescent="0.45">
      <c r="A62" t="s">
        <v>104</v>
      </c>
      <c r="B62">
        <v>6.3697860240936279</v>
      </c>
    </row>
    <row r="63" spans="1:2" x14ac:dyDescent="0.45">
      <c r="A63" t="s">
        <v>105</v>
      </c>
      <c r="B63">
        <v>10.709856986999512</v>
      </c>
    </row>
    <row r="64" spans="1:2" x14ac:dyDescent="0.45">
      <c r="A64" t="s">
        <v>106</v>
      </c>
      <c r="B64">
        <v>62.810058832168579</v>
      </c>
    </row>
    <row r="65" spans="1:2" x14ac:dyDescent="0.45">
      <c r="A65" t="s">
        <v>107</v>
      </c>
      <c r="B65">
        <v>11.557729005813599</v>
      </c>
    </row>
    <row r="66" spans="1:2" x14ac:dyDescent="0.45">
      <c r="A66" t="s">
        <v>108</v>
      </c>
      <c r="B66">
        <v>25.574652910232544</v>
      </c>
    </row>
    <row r="67" spans="1:2" x14ac:dyDescent="0.45">
      <c r="A67" t="s">
        <v>109</v>
      </c>
      <c r="B67">
        <v>13.158740997314453</v>
      </c>
    </row>
    <row r="68" spans="1:2" x14ac:dyDescent="0.45">
      <c r="A68" t="s">
        <v>110</v>
      </c>
      <c r="B68">
        <v>8.03507399559021</v>
      </c>
    </row>
    <row r="69" spans="1:2" x14ac:dyDescent="0.45">
      <c r="A69" t="s">
        <v>111</v>
      </c>
      <c r="B69">
        <v>9.6088199615478516</v>
      </c>
    </row>
    <row r="70" spans="1:2" x14ac:dyDescent="0.45">
      <c r="A70" t="s">
        <v>113</v>
      </c>
      <c r="B70">
        <v>48.785727977752686</v>
      </c>
    </row>
    <row r="71" spans="1:2" x14ac:dyDescent="0.45">
      <c r="A71" t="s">
        <v>114</v>
      </c>
      <c r="B71">
        <v>3.0818178653717041</v>
      </c>
    </row>
    <row r="72" spans="1:2" x14ac:dyDescent="0.45">
      <c r="A72" t="s">
        <v>116</v>
      </c>
      <c r="B72">
        <v>2.7282519340515137</v>
      </c>
    </row>
    <row r="73" spans="1:2" x14ac:dyDescent="0.45">
      <c r="A73" t="s">
        <v>117</v>
      </c>
      <c r="B73">
        <v>28.817263841629028</v>
      </c>
    </row>
    <row r="74" spans="1:2" x14ac:dyDescent="0.45">
      <c r="A74" t="s">
        <v>119</v>
      </c>
      <c r="B74">
        <v>6.0668051242828369</v>
      </c>
    </row>
    <row r="75" spans="1:2" x14ac:dyDescent="0.45">
      <c r="A75" t="s">
        <v>122</v>
      </c>
      <c r="B75">
        <v>0.75167703628540039</v>
      </c>
    </row>
    <row r="76" spans="1:2" x14ac:dyDescent="0.45">
      <c r="A76" t="s">
        <v>123</v>
      </c>
      <c r="B76">
        <v>26.692965030670166</v>
      </c>
    </row>
    <row r="77" spans="1:2" x14ac:dyDescent="0.45">
      <c r="A77" t="s">
        <v>125</v>
      </c>
      <c r="B77">
        <v>47.763665914535522</v>
      </c>
    </row>
    <row r="78" spans="1:2" x14ac:dyDescent="0.45">
      <c r="A78" t="s">
        <v>126</v>
      </c>
      <c r="B78">
        <v>177.05318117141724</v>
      </c>
    </row>
    <row r="79" spans="1:2" x14ac:dyDescent="0.45">
      <c r="A79" t="s">
        <v>127</v>
      </c>
      <c r="B79">
        <v>13.0553879737854</v>
      </c>
    </row>
    <row r="80" spans="1:2" x14ac:dyDescent="0.45">
      <c r="A80" t="s">
        <v>131</v>
      </c>
      <c r="B80">
        <v>2.0269861221313477</v>
      </c>
    </row>
    <row r="81" spans="1:2" x14ac:dyDescent="0.45">
      <c r="A81" t="s">
        <v>132</v>
      </c>
      <c r="B81">
        <v>1.3201930522918701</v>
      </c>
    </row>
    <row r="82" spans="1:2" x14ac:dyDescent="0.45">
      <c r="A82" t="s">
        <v>134</v>
      </c>
      <c r="B82">
        <v>600.00535297393799</v>
      </c>
    </row>
    <row r="83" spans="1:2" x14ac:dyDescent="0.45">
      <c r="A83" t="s">
        <v>135</v>
      </c>
      <c r="B83">
        <v>14.591511964797974</v>
      </c>
    </row>
    <row r="84" spans="1:2" x14ac:dyDescent="0.45">
      <c r="A84" t="s">
        <v>136</v>
      </c>
      <c r="B84">
        <v>3.8060610294342041</v>
      </c>
    </row>
    <row r="85" spans="1:2" x14ac:dyDescent="0.45">
      <c r="A85" t="s">
        <v>138</v>
      </c>
      <c r="B85">
        <v>96.103266000747681</v>
      </c>
    </row>
    <row r="86" spans="1:2" x14ac:dyDescent="0.45">
      <c r="A86" t="s">
        <v>139</v>
      </c>
      <c r="B86">
        <v>4.4316818714141846</v>
      </c>
    </row>
    <row r="87" spans="1:2" x14ac:dyDescent="0.45">
      <c r="A87" t="s">
        <v>142</v>
      </c>
      <c r="B87">
        <v>5.5540499687194824</v>
      </c>
    </row>
    <row r="88" spans="1:2" x14ac:dyDescent="0.45">
      <c r="A88" t="s">
        <v>143</v>
      </c>
      <c r="B88">
        <v>3.6565468311309814</v>
      </c>
    </row>
    <row r="89" spans="1:2" x14ac:dyDescent="0.45">
      <c r="A89" t="s">
        <v>144</v>
      </c>
      <c r="B89">
        <v>4.1073398590087891</v>
      </c>
    </row>
    <row r="90" spans="1:2" x14ac:dyDescent="0.45">
      <c r="A90" t="s">
        <v>146</v>
      </c>
      <c r="B90">
        <v>124.03324198722839</v>
      </c>
    </row>
    <row r="91" spans="1:2" x14ac:dyDescent="0.45">
      <c r="A91" t="s">
        <v>147</v>
      </c>
      <c r="B91">
        <v>1.5182969570159912</v>
      </c>
    </row>
    <row r="92" spans="1:2" x14ac:dyDescent="0.45">
      <c r="A92" t="s">
        <v>152</v>
      </c>
      <c r="B92">
        <v>367.20258283615112</v>
      </c>
    </row>
    <row r="93" spans="1:2" x14ac:dyDescent="0.45">
      <c r="A93" t="s">
        <v>153</v>
      </c>
      <c r="B93">
        <v>470.38543796539307</v>
      </c>
    </row>
    <row r="94" spans="1:2" x14ac:dyDescent="0.45">
      <c r="A94" t="s">
        <v>154</v>
      </c>
      <c r="B94">
        <v>34.13835597038269</v>
      </c>
    </row>
    <row r="95" spans="1:2" x14ac:dyDescent="0.45">
      <c r="A95" t="s">
        <v>155</v>
      </c>
      <c r="B95">
        <v>35.46094799041748</v>
      </c>
    </row>
    <row r="96" spans="1:2" x14ac:dyDescent="0.45">
      <c r="A96" t="s">
        <v>156</v>
      </c>
      <c r="B96">
        <v>65.09973406791687</v>
      </c>
    </row>
    <row r="97" spans="1:2" x14ac:dyDescent="0.45">
      <c r="A97" t="s">
        <v>158</v>
      </c>
      <c r="B97">
        <v>432.52728796005249</v>
      </c>
    </row>
    <row r="98" spans="1:2" x14ac:dyDescent="0.45">
      <c r="A98" t="s">
        <v>163</v>
      </c>
      <c r="B98">
        <v>66.758453130722046</v>
      </c>
    </row>
    <row r="99" spans="1:2" x14ac:dyDescent="0.45">
      <c r="A99" t="s">
        <v>165</v>
      </c>
      <c r="B99">
        <v>180.81409597396851</v>
      </c>
    </row>
    <row r="100" spans="1:2" x14ac:dyDescent="0.45">
      <c r="A100" t="s">
        <v>166</v>
      </c>
      <c r="B100">
        <v>212.66468691825867</v>
      </c>
    </row>
    <row r="101" spans="1:2" x14ac:dyDescent="0.45">
      <c r="A101" t="s">
        <v>167</v>
      </c>
      <c r="B101">
        <v>304.99830603599548</v>
      </c>
    </row>
    <row r="102" spans="1:2" x14ac:dyDescent="0.45">
      <c r="A102" t="s">
        <v>168</v>
      </c>
      <c r="B102">
        <v>42.095086097717285</v>
      </c>
    </row>
    <row r="103" spans="1:2" x14ac:dyDescent="0.45">
      <c r="A103" t="s">
        <v>171</v>
      </c>
      <c r="B103">
        <v>4.0086259841918945</v>
      </c>
    </row>
    <row r="104" spans="1:2" x14ac:dyDescent="0.45">
      <c r="A104" t="s">
        <v>172</v>
      </c>
      <c r="B104">
        <v>123.92114400863647</v>
      </c>
    </row>
    <row r="105" spans="1:2" x14ac:dyDescent="0.45">
      <c r="A105" t="s">
        <v>173</v>
      </c>
      <c r="B105">
        <v>9.41811203956604</v>
      </c>
    </row>
    <row r="106" spans="1:2" x14ac:dyDescent="0.45">
      <c r="A106" t="s">
        <v>174</v>
      </c>
      <c r="B106">
        <v>7.4343569278717041</v>
      </c>
    </row>
    <row r="107" spans="1:2" x14ac:dyDescent="0.45">
      <c r="A107" t="s">
        <v>175</v>
      </c>
      <c r="B107">
        <v>0.80209994316101074</v>
      </c>
    </row>
    <row r="108" spans="1:2" x14ac:dyDescent="0.45">
      <c r="A108" t="s">
        <v>178</v>
      </c>
      <c r="B108">
        <v>6.6033790111541748</v>
      </c>
    </row>
    <row r="109" spans="1:2" x14ac:dyDescent="0.45">
      <c r="A109" t="s">
        <v>179</v>
      </c>
      <c r="B109">
        <v>600.00394797325134</v>
      </c>
    </row>
    <row r="110" spans="1:2" x14ac:dyDescent="0.45">
      <c r="A110" t="s">
        <v>180</v>
      </c>
      <c r="B110">
        <v>8.5091211795806885</v>
      </c>
    </row>
    <row r="111" spans="1:2" x14ac:dyDescent="0.45">
      <c r="A111" t="s">
        <v>181</v>
      </c>
      <c r="B111">
        <v>425.54376888275146</v>
      </c>
    </row>
    <row r="112" spans="1:2" x14ac:dyDescent="0.45">
      <c r="A112" t="s">
        <v>182</v>
      </c>
      <c r="B112">
        <v>8.8671679496765137</v>
      </c>
    </row>
    <row r="113" spans="1:2" x14ac:dyDescent="0.45">
      <c r="A113" t="s">
        <v>183</v>
      </c>
      <c r="B113">
        <v>5.8134260177612305</v>
      </c>
    </row>
    <row r="114" spans="1:2" x14ac:dyDescent="0.45">
      <c r="A114" t="s">
        <v>184</v>
      </c>
      <c r="B114">
        <v>192.09767317771912</v>
      </c>
    </row>
    <row r="115" spans="1:2" x14ac:dyDescent="0.45">
      <c r="A115" t="s">
        <v>185</v>
      </c>
      <c r="B115">
        <v>9.3267261981964111</v>
      </c>
    </row>
    <row r="116" spans="1:2" x14ac:dyDescent="0.45">
      <c r="A116" t="s">
        <v>187</v>
      </c>
      <c r="B116">
        <v>56.680840969085693</v>
      </c>
    </row>
    <row r="117" spans="1:2" x14ac:dyDescent="0.45">
      <c r="A117" t="s">
        <v>188</v>
      </c>
      <c r="B117">
        <v>526.71405792236328</v>
      </c>
    </row>
    <row r="118" spans="1:2" x14ac:dyDescent="0.45">
      <c r="A118" t="s">
        <v>189</v>
      </c>
      <c r="B118">
        <v>1.6212019920349121</v>
      </c>
    </row>
    <row r="119" spans="1:2" x14ac:dyDescent="0.45">
      <c r="A119" t="s">
        <v>190</v>
      </c>
      <c r="B119">
        <v>3.3080968856811523</v>
      </c>
    </row>
    <row r="120" spans="1:2" x14ac:dyDescent="0.45">
      <c r="A120" t="s">
        <v>191</v>
      </c>
      <c r="B120">
        <v>2.1233530044555664</v>
      </c>
    </row>
    <row r="121" spans="1:2" x14ac:dyDescent="0.45">
      <c r="A121" t="s">
        <v>192</v>
      </c>
      <c r="B121">
        <v>2.4578289985656738</v>
      </c>
    </row>
    <row r="122" spans="1:2" x14ac:dyDescent="0.45">
      <c r="A122" t="s">
        <v>193</v>
      </c>
      <c r="B122">
        <v>1.771075963973999</v>
      </c>
    </row>
    <row r="123" spans="1:2" x14ac:dyDescent="0.45">
      <c r="A123" t="s">
        <v>194</v>
      </c>
      <c r="B123">
        <v>1.0736241340637207</v>
      </c>
    </row>
    <row r="124" spans="1:2" x14ac:dyDescent="0.45">
      <c r="A124" t="s">
        <v>195</v>
      </c>
      <c r="B124">
        <v>9.3400650024414063</v>
      </c>
    </row>
    <row r="125" spans="1:2" x14ac:dyDescent="0.45">
      <c r="A125" t="s">
        <v>196</v>
      </c>
      <c r="B125">
        <v>11.918164014816284</v>
      </c>
    </row>
    <row r="126" spans="1:2" x14ac:dyDescent="0.45">
      <c r="A126" t="s">
        <v>197</v>
      </c>
      <c r="B126">
        <v>4.35194993019104</v>
      </c>
    </row>
    <row r="127" spans="1:2" x14ac:dyDescent="0.45">
      <c r="A127" t="s">
        <v>198</v>
      </c>
      <c r="B127">
        <v>15.83443808555603</v>
      </c>
    </row>
    <row r="128" spans="1:2" x14ac:dyDescent="0.45">
      <c r="A128" t="s">
        <v>199</v>
      </c>
      <c r="B128">
        <v>23.162709951400757</v>
      </c>
    </row>
    <row r="129" spans="1:2" x14ac:dyDescent="0.45">
      <c r="A129" t="s">
        <v>200</v>
      </c>
      <c r="B129">
        <v>4.0941519737243652</v>
      </c>
    </row>
    <row r="130" spans="1:2" x14ac:dyDescent="0.45">
      <c r="A130" t="s">
        <v>202</v>
      </c>
      <c r="B130">
        <v>178.68019604682922</v>
      </c>
    </row>
    <row r="131" spans="1:2" x14ac:dyDescent="0.45">
      <c r="A131" t="s">
        <v>203</v>
      </c>
      <c r="B131">
        <v>7.1928749084472656</v>
      </c>
    </row>
    <row r="132" spans="1:2" x14ac:dyDescent="0.45">
      <c r="A132" t="s">
        <v>204</v>
      </c>
      <c r="B132">
        <v>5.7282347679138184</v>
      </c>
    </row>
    <row r="133" spans="1:2" x14ac:dyDescent="0.45">
      <c r="A133" t="s">
        <v>205</v>
      </c>
      <c r="B133">
        <v>9.0374891757965088</v>
      </c>
    </row>
    <row r="134" spans="1:2" x14ac:dyDescent="0.45">
      <c r="A134" t="s">
        <v>207</v>
      </c>
      <c r="B134">
        <v>600.00013399124146</v>
      </c>
    </row>
    <row r="135" spans="1:2" x14ac:dyDescent="0.45">
      <c r="A135" t="s">
        <v>208</v>
      </c>
      <c r="B135">
        <v>185.15719294548035</v>
      </c>
    </row>
    <row r="136" spans="1:2" x14ac:dyDescent="0.45">
      <c r="A136" t="s">
        <v>209</v>
      </c>
      <c r="B136">
        <v>11.618592977523804</v>
      </c>
    </row>
    <row r="137" spans="1:2" x14ac:dyDescent="0.45">
      <c r="A137" t="s">
        <v>210</v>
      </c>
      <c r="B137">
        <v>127.10510015487671</v>
      </c>
    </row>
    <row r="138" spans="1:2" x14ac:dyDescent="0.45">
      <c r="A138" t="s">
        <v>211</v>
      </c>
      <c r="B138">
        <v>209.74054098129272</v>
      </c>
    </row>
    <row r="139" spans="1:2" x14ac:dyDescent="0.45">
      <c r="A139" t="s">
        <v>212</v>
      </c>
      <c r="B139">
        <v>102.72383093833923</v>
      </c>
    </row>
    <row r="140" spans="1:2" x14ac:dyDescent="0.45">
      <c r="A140" t="s">
        <v>214</v>
      </c>
      <c r="B140">
        <v>8.7261481285095215</v>
      </c>
    </row>
    <row r="141" spans="1:2" x14ac:dyDescent="0.45">
      <c r="A141" t="s">
        <v>215</v>
      </c>
      <c r="B141">
        <v>1.0855789184570313</v>
      </c>
    </row>
    <row r="142" spans="1:2" x14ac:dyDescent="0.45">
      <c r="A142" t="s">
        <v>216</v>
      </c>
      <c r="B142">
        <v>0.7392578125</v>
      </c>
    </row>
    <row r="143" spans="1:2" x14ac:dyDescent="0.45">
      <c r="A143" t="s">
        <v>217</v>
      </c>
      <c r="B143">
        <v>1.9950761795043945</v>
      </c>
    </row>
    <row r="144" spans="1:2" x14ac:dyDescent="0.45">
      <c r="A144" t="s">
        <v>218</v>
      </c>
      <c r="B144">
        <v>16.155485153198242</v>
      </c>
    </row>
    <row r="145" spans="1:2" x14ac:dyDescent="0.45">
      <c r="A145" t="s">
        <v>219</v>
      </c>
      <c r="B145">
        <v>4.5938930511474609</v>
      </c>
    </row>
    <row r="146" spans="1:2" x14ac:dyDescent="0.45">
      <c r="A146" t="s">
        <v>220</v>
      </c>
      <c r="B146">
        <v>71.335737943649292</v>
      </c>
    </row>
    <row r="147" spans="1:2" x14ac:dyDescent="0.45">
      <c r="A147" t="s">
        <v>221</v>
      </c>
      <c r="B147">
        <v>37.570466995239258</v>
      </c>
    </row>
    <row r="148" spans="1:2" x14ac:dyDescent="0.45">
      <c r="A148" t="s">
        <v>222</v>
      </c>
      <c r="B148">
        <v>4.3862330913543701</v>
      </c>
    </row>
    <row r="149" spans="1:2" x14ac:dyDescent="0.45">
      <c r="A149" t="s">
        <v>223</v>
      </c>
      <c r="B149">
        <v>10.611087083816528</v>
      </c>
    </row>
    <row r="150" spans="1:2" x14ac:dyDescent="0.45">
      <c r="A150" t="s">
        <v>225</v>
      </c>
      <c r="B150">
        <v>14.18259596824646</v>
      </c>
    </row>
    <row r="151" spans="1:2" x14ac:dyDescent="0.45">
      <c r="A151" t="s">
        <v>226</v>
      </c>
      <c r="B151">
        <v>16.326300144195557</v>
      </c>
    </row>
    <row r="152" spans="1:2" x14ac:dyDescent="0.45">
      <c r="A152" t="s">
        <v>227</v>
      </c>
      <c r="B152">
        <v>66.894901037216187</v>
      </c>
    </row>
    <row r="153" spans="1:2" x14ac:dyDescent="0.45">
      <c r="A153" t="s">
        <v>228</v>
      </c>
      <c r="B153">
        <v>7.629971981048584</v>
      </c>
    </row>
    <row r="154" spans="1:2" x14ac:dyDescent="0.45">
      <c r="A154" t="s">
        <v>229</v>
      </c>
      <c r="B154">
        <v>17.986321926116943</v>
      </c>
    </row>
    <row r="155" spans="1:2" x14ac:dyDescent="0.45">
      <c r="A155" t="s">
        <v>230</v>
      </c>
      <c r="B155">
        <v>167.13464593887329</v>
      </c>
    </row>
    <row r="156" spans="1:2" x14ac:dyDescent="0.45">
      <c r="A156" t="s">
        <v>231</v>
      </c>
      <c r="B156">
        <v>6.6649320125579834</v>
      </c>
    </row>
    <row r="157" spans="1:2" x14ac:dyDescent="0.45">
      <c r="A157" t="s">
        <v>233</v>
      </c>
      <c r="B157">
        <v>3.7284619808197021</v>
      </c>
    </row>
    <row r="158" spans="1:2" x14ac:dyDescent="0.45">
      <c r="A158" t="s">
        <v>234</v>
      </c>
      <c r="B158">
        <v>2.1419069766998291</v>
      </c>
    </row>
    <row r="159" spans="1:2" x14ac:dyDescent="0.45">
      <c r="A159" t="s">
        <v>235</v>
      </c>
      <c r="B159">
        <v>443.73523497581482</v>
      </c>
    </row>
    <row r="160" spans="1:2" x14ac:dyDescent="0.45">
      <c r="A160" t="s">
        <v>236</v>
      </c>
      <c r="B160">
        <v>41.148712158203125</v>
      </c>
    </row>
    <row r="161" spans="1:2" x14ac:dyDescent="0.45">
      <c r="A161" t="s">
        <v>238</v>
      </c>
      <c r="B161">
        <v>44.711185932159424</v>
      </c>
    </row>
    <row r="162" spans="1:2" x14ac:dyDescent="0.45">
      <c r="A162" t="s">
        <v>241</v>
      </c>
      <c r="B162">
        <v>2.0321938991546631</v>
      </c>
    </row>
    <row r="163" spans="1:2" x14ac:dyDescent="0.45">
      <c r="A163" t="s">
        <v>242</v>
      </c>
      <c r="B163">
        <v>15.802806854248047</v>
      </c>
    </row>
    <row r="164" spans="1:2" x14ac:dyDescent="0.45">
      <c r="A164" t="s">
        <v>244</v>
      </c>
      <c r="B164">
        <v>0.71627902984619141</v>
      </c>
    </row>
    <row r="165" spans="1:2" x14ac:dyDescent="0.45">
      <c r="A165" t="s">
        <v>245</v>
      </c>
      <c r="B165">
        <v>0.91487002372741699</v>
      </c>
    </row>
    <row r="166" spans="1:2" x14ac:dyDescent="0.45">
      <c r="A166" t="s">
        <v>246</v>
      </c>
      <c r="B166">
        <v>36.484477043151855</v>
      </c>
    </row>
    <row r="167" spans="1:2" x14ac:dyDescent="0.45">
      <c r="A167" t="s">
        <v>247</v>
      </c>
      <c r="B167">
        <v>5.5489208698272705</v>
      </c>
    </row>
    <row r="168" spans="1:2" x14ac:dyDescent="0.45">
      <c r="A168" t="s">
        <v>248</v>
      </c>
      <c r="B168">
        <v>66.453326940536499</v>
      </c>
    </row>
    <row r="169" spans="1:2" x14ac:dyDescent="0.45">
      <c r="A169" t="s">
        <v>249</v>
      </c>
      <c r="B169">
        <v>10.192593812942505</v>
      </c>
    </row>
    <row r="170" spans="1:2" x14ac:dyDescent="0.45">
      <c r="A170" t="s">
        <v>250</v>
      </c>
      <c r="B170">
        <v>3.949282169342041</v>
      </c>
    </row>
    <row r="171" spans="1:2" x14ac:dyDescent="0.45">
      <c r="A171" t="s">
        <v>251</v>
      </c>
      <c r="B171">
        <v>16.028450965881348</v>
      </c>
    </row>
    <row r="172" spans="1:2" x14ac:dyDescent="0.45">
      <c r="A172" t="s">
        <v>252</v>
      </c>
      <c r="B172">
        <v>30.205009937286377</v>
      </c>
    </row>
    <row r="173" spans="1:2" x14ac:dyDescent="0.45">
      <c r="A173" t="s">
        <v>255</v>
      </c>
      <c r="B173">
        <v>60.869441032409668</v>
      </c>
    </row>
    <row r="174" spans="1:2" x14ac:dyDescent="0.45">
      <c r="A174" t="s">
        <v>256</v>
      </c>
      <c r="B174">
        <v>106.42816114425659</v>
      </c>
    </row>
    <row r="175" spans="1:2" x14ac:dyDescent="0.45">
      <c r="A175" t="s">
        <v>257</v>
      </c>
      <c r="B175">
        <v>9.7579700946807861</v>
      </c>
    </row>
    <row r="176" spans="1:2" x14ac:dyDescent="0.45">
      <c r="A176" t="s">
        <v>259</v>
      </c>
      <c r="B176">
        <v>95.252691984176636</v>
      </c>
    </row>
    <row r="177" spans="1:2" x14ac:dyDescent="0.45">
      <c r="A177" t="s">
        <v>261</v>
      </c>
      <c r="B177">
        <v>143.81141591072083</v>
      </c>
    </row>
    <row r="178" spans="1:2" x14ac:dyDescent="0.45">
      <c r="A178" t="s">
        <v>263</v>
      </c>
      <c r="B178">
        <v>600.00290703773499</v>
      </c>
    </row>
    <row r="179" spans="1:2" x14ac:dyDescent="0.45">
      <c r="A179" t="s">
        <v>270</v>
      </c>
      <c r="B179">
        <v>477.59277606010437</v>
      </c>
    </row>
    <row r="180" spans="1:2" x14ac:dyDescent="0.45">
      <c r="A180" t="s">
        <v>277</v>
      </c>
      <c r="B180">
        <v>86.171973943710327</v>
      </c>
    </row>
    <row r="181" spans="1:2" x14ac:dyDescent="0.45">
      <c r="A181" t="s">
        <v>279</v>
      </c>
      <c r="B181">
        <v>19.017664909362793</v>
      </c>
    </row>
    <row r="182" spans="1:2" x14ac:dyDescent="0.45">
      <c r="A182" t="s">
        <v>280</v>
      </c>
      <c r="B182">
        <v>150.09759211540222</v>
      </c>
    </row>
    <row r="183" spans="1:2" x14ac:dyDescent="0.45">
      <c r="A183" t="s">
        <v>281</v>
      </c>
      <c r="B183">
        <v>84.803719043731689</v>
      </c>
    </row>
    <row r="184" spans="1:2" x14ac:dyDescent="0.45">
      <c r="A184" t="s">
        <v>283</v>
      </c>
      <c r="B184">
        <v>477.44594192504883</v>
      </c>
    </row>
    <row r="185" spans="1:2" x14ac:dyDescent="0.45">
      <c r="A185" t="s">
        <v>288</v>
      </c>
      <c r="B185">
        <v>39.94750189781189</v>
      </c>
    </row>
    <row r="186" spans="1:2" x14ac:dyDescent="0.45">
      <c r="A186" t="s">
        <v>289</v>
      </c>
      <c r="B186">
        <v>38.639987945556641</v>
      </c>
    </row>
    <row r="187" spans="1:2" x14ac:dyDescent="0.45">
      <c r="A187" t="s">
        <v>291</v>
      </c>
      <c r="B187">
        <v>19.934514045715332</v>
      </c>
    </row>
    <row r="188" spans="1:2" x14ac:dyDescent="0.45">
      <c r="A188" t="s">
        <v>294</v>
      </c>
      <c r="B188">
        <v>148.06916904449463</v>
      </c>
    </row>
    <row r="189" spans="1:2" x14ac:dyDescent="0.45">
      <c r="A189" t="s">
        <v>295</v>
      </c>
      <c r="B189">
        <v>600.00109219551086</v>
      </c>
    </row>
    <row r="190" spans="1:2" x14ac:dyDescent="0.45">
      <c r="A190" t="s">
        <v>296</v>
      </c>
      <c r="B190">
        <v>39.010694980621338</v>
      </c>
    </row>
    <row r="191" spans="1:2" x14ac:dyDescent="0.45">
      <c r="A191" t="s">
        <v>297</v>
      </c>
      <c r="B191">
        <v>106.44378805160522</v>
      </c>
    </row>
    <row r="192" spans="1:2" x14ac:dyDescent="0.45">
      <c r="A192" t="s">
        <v>298</v>
      </c>
      <c r="B192">
        <v>93.737159013748169</v>
      </c>
    </row>
    <row r="193" spans="1:2" x14ac:dyDescent="0.45">
      <c r="A193" t="s">
        <v>299</v>
      </c>
      <c r="B193">
        <v>259.47041010856628</v>
      </c>
    </row>
    <row r="194" spans="1:2" x14ac:dyDescent="0.45">
      <c r="A194" t="s">
        <v>302</v>
      </c>
      <c r="B194">
        <v>4.2800948619842529</v>
      </c>
    </row>
    <row r="195" spans="1:2" x14ac:dyDescent="0.45">
      <c r="A195" t="s">
        <v>304</v>
      </c>
      <c r="B195">
        <v>70.694031953811646</v>
      </c>
    </row>
    <row r="196" spans="1:2" x14ac:dyDescent="0.45">
      <c r="A196" t="s">
        <v>305</v>
      </c>
      <c r="B196">
        <v>61.725657939910889</v>
      </c>
    </row>
    <row r="197" spans="1:2" x14ac:dyDescent="0.45">
      <c r="A197" t="s">
        <v>306</v>
      </c>
      <c r="B197">
        <v>65.590942144393921</v>
      </c>
    </row>
    <row r="198" spans="1:2" x14ac:dyDescent="0.45">
      <c r="A198" t="s">
        <v>307</v>
      </c>
      <c r="B198">
        <v>86.862426996231079</v>
      </c>
    </row>
    <row r="199" spans="1:2" x14ac:dyDescent="0.45">
      <c r="A199" t="s">
        <v>310</v>
      </c>
      <c r="B199">
        <v>247.57170581817627</v>
      </c>
    </row>
    <row r="200" spans="1:2" x14ac:dyDescent="0.45">
      <c r="A200" t="s">
        <v>311</v>
      </c>
      <c r="B200">
        <v>47.610494136810303</v>
      </c>
    </row>
    <row r="201" spans="1:2" x14ac:dyDescent="0.45">
      <c r="A201" t="s">
        <v>312</v>
      </c>
      <c r="B201">
        <v>6.7557370662689209</v>
      </c>
    </row>
    <row r="202" spans="1:2" x14ac:dyDescent="0.45">
      <c r="A202" t="s">
        <v>313</v>
      </c>
      <c r="B202">
        <v>193.66110014915466</v>
      </c>
    </row>
    <row r="203" spans="1:2" x14ac:dyDescent="0.45">
      <c r="A203" t="s">
        <v>314</v>
      </c>
      <c r="B203">
        <v>44.572402000427246</v>
      </c>
    </row>
    <row r="204" spans="1:2" x14ac:dyDescent="0.45">
      <c r="A204" t="s">
        <v>323</v>
      </c>
      <c r="B204">
        <v>3.2914290428161621</v>
      </c>
    </row>
    <row r="205" spans="1:2" x14ac:dyDescent="0.45">
      <c r="A205" t="s">
        <v>325</v>
      </c>
      <c r="B205">
        <v>6.6888890266418457</v>
      </c>
    </row>
    <row r="206" spans="1:2" x14ac:dyDescent="0.45">
      <c r="A206" t="s">
        <v>326</v>
      </c>
      <c r="B206">
        <v>10.396918058395386</v>
      </c>
    </row>
    <row r="207" spans="1:2" x14ac:dyDescent="0.45">
      <c r="A207" t="s">
        <v>327</v>
      </c>
      <c r="B207">
        <v>5.5670690536499023</v>
      </c>
    </row>
    <row r="208" spans="1:2" x14ac:dyDescent="0.45">
      <c r="A208" t="s">
        <v>328</v>
      </c>
      <c r="B208">
        <v>554.17783808708191</v>
      </c>
    </row>
    <row r="209" spans="1:2" x14ac:dyDescent="0.45">
      <c r="A209" t="s">
        <v>329</v>
      </c>
      <c r="B209">
        <v>540.00329399108887</v>
      </c>
    </row>
    <row r="210" spans="1:2" x14ac:dyDescent="0.45">
      <c r="A210" t="s">
        <v>331</v>
      </c>
      <c r="B210">
        <v>600.00128698348999</v>
      </c>
    </row>
    <row r="211" spans="1:2" x14ac:dyDescent="0.45">
      <c r="A211" t="s">
        <v>332</v>
      </c>
      <c r="B211">
        <v>34.512866973876953</v>
      </c>
    </row>
    <row r="212" spans="1:2" x14ac:dyDescent="0.45">
      <c r="A212" t="s">
        <v>334</v>
      </c>
      <c r="B212">
        <v>267.13386702537537</v>
      </c>
    </row>
    <row r="213" spans="1:2" x14ac:dyDescent="0.45">
      <c r="A213" t="s">
        <v>338</v>
      </c>
      <c r="B213">
        <v>153.8761088848114</v>
      </c>
    </row>
    <row r="214" spans="1:2" x14ac:dyDescent="0.45">
      <c r="A214" t="s">
        <v>340</v>
      </c>
      <c r="B214">
        <v>272.36607217788696</v>
      </c>
    </row>
    <row r="215" spans="1:2" x14ac:dyDescent="0.45">
      <c r="A215" t="s">
        <v>341</v>
      </c>
      <c r="B215">
        <v>74.473598003387451</v>
      </c>
    </row>
    <row r="216" spans="1:2" x14ac:dyDescent="0.45">
      <c r="A216" t="s">
        <v>343</v>
      </c>
      <c r="B216">
        <v>2.8118820190429688</v>
      </c>
    </row>
    <row r="217" spans="1:2" x14ac:dyDescent="0.45">
      <c r="A217" t="s">
        <v>344</v>
      </c>
      <c r="B217">
        <v>2.8030600547790527</v>
      </c>
    </row>
    <row r="218" spans="1:2" x14ac:dyDescent="0.45">
      <c r="A218" t="s">
        <v>346</v>
      </c>
      <c r="B218">
        <v>65.748763084411621</v>
      </c>
    </row>
    <row r="219" spans="1:2" x14ac:dyDescent="0.45">
      <c r="A219" t="s">
        <v>347</v>
      </c>
      <c r="B219">
        <v>17.501613140106201</v>
      </c>
    </row>
    <row r="220" spans="1:2" x14ac:dyDescent="0.45">
      <c r="A220" t="s">
        <v>348</v>
      </c>
      <c r="B220">
        <v>26.481246948242188</v>
      </c>
    </row>
    <row r="221" spans="1:2" x14ac:dyDescent="0.45">
      <c r="A221" t="s">
        <v>350</v>
      </c>
      <c r="B221">
        <v>1.5962069034576416</v>
      </c>
    </row>
    <row r="222" spans="1:2" x14ac:dyDescent="0.45">
      <c r="A222" t="s">
        <v>354</v>
      </c>
      <c r="B222">
        <v>600.00123286247253</v>
      </c>
    </row>
    <row r="223" spans="1:2" x14ac:dyDescent="0.45">
      <c r="A223" t="s">
        <v>355</v>
      </c>
      <c r="B223">
        <v>156.6943519115448</v>
      </c>
    </row>
    <row r="224" spans="1:2" x14ac:dyDescent="0.45">
      <c r="A224" t="s">
        <v>356</v>
      </c>
      <c r="B224">
        <v>2.1292438507080078</v>
      </c>
    </row>
    <row r="225" spans="1:2" x14ac:dyDescent="0.45">
      <c r="A225" t="s">
        <v>357</v>
      </c>
      <c r="B225">
        <v>83.592600107192993</v>
      </c>
    </row>
    <row r="226" spans="1:2" x14ac:dyDescent="0.45">
      <c r="A226" t="s">
        <v>358</v>
      </c>
      <c r="B226">
        <v>32.923074007034302</v>
      </c>
    </row>
    <row r="227" spans="1:2" x14ac:dyDescent="0.45">
      <c r="A227" t="s">
        <v>359</v>
      </c>
      <c r="B227">
        <v>485.18083000183105</v>
      </c>
    </row>
    <row r="228" spans="1:2" x14ac:dyDescent="0.45">
      <c r="A228" t="s">
        <v>367</v>
      </c>
      <c r="B228">
        <v>468.34821486473083</v>
      </c>
    </row>
    <row r="229" spans="1:2" x14ac:dyDescent="0.45">
      <c r="A229" t="s">
        <v>368</v>
      </c>
      <c r="B229">
        <v>102.88166785240173</v>
      </c>
    </row>
    <row r="230" spans="1:2" x14ac:dyDescent="0.45">
      <c r="A230" t="s">
        <v>369</v>
      </c>
      <c r="B230">
        <v>80.059594869613647</v>
      </c>
    </row>
    <row r="231" spans="1:2" x14ac:dyDescent="0.45">
      <c r="A231" t="s">
        <v>370</v>
      </c>
      <c r="B231">
        <v>181.26562309265137</v>
      </c>
    </row>
    <row r="232" spans="1:2" x14ac:dyDescent="0.45">
      <c r="A232" t="s">
        <v>372</v>
      </c>
      <c r="B232">
        <v>149.66932988166809</v>
      </c>
    </row>
    <row r="233" spans="1:2" x14ac:dyDescent="0.45">
      <c r="A233" t="s">
        <v>373</v>
      </c>
      <c r="B233">
        <v>14.61830997467041</v>
      </c>
    </row>
    <row r="234" spans="1:2" x14ac:dyDescent="0.45">
      <c r="A234" t="s">
        <v>374</v>
      </c>
      <c r="B234">
        <v>218.03724908828735</v>
      </c>
    </row>
    <row r="235" spans="1:2" x14ac:dyDescent="0.45">
      <c r="A235" t="s">
        <v>376</v>
      </c>
      <c r="B235">
        <v>5.6962540149688721</v>
      </c>
    </row>
    <row r="236" spans="1:2" x14ac:dyDescent="0.45">
      <c r="A236" t="s">
        <v>378</v>
      </c>
      <c r="B236">
        <v>86.578443050384521</v>
      </c>
    </row>
    <row r="237" spans="1:2" x14ac:dyDescent="0.45">
      <c r="A237" t="s">
        <v>379</v>
      </c>
      <c r="B237">
        <v>10.40473198890686</v>
      </c>
    </row>
    <row r="238" spans="1:2" x14ac:dyDescent="0.45">
      <c r="A238" t="s">
        <v>380</v>
      </c>
      <c r="B238">
        <v>16.613232851028442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7993-8F61-4358-A3BC-95F2AE47CF87}">
  <dimension ref="A1:B241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9.6803169250488281</v>
      </c>
    </row>
    <row r="3" spans="1:2" x14ac:dyDescent="0.45">
      <c r="A3" t="s">
        <v>5</v>
      </c>
      <c r="B3">
        <v>9.596203088760376</v>
      </c>
    </row>
    <row r="4" spans="1:2" x14ac:dyDescent="0.45">
      <c r="A4" t="s">
        <v>6</v>
      </c>
      <c r="B4">
        <v>4.6872489452362061</v>
      </c>
    </row>
    <row r="5" spans="1:2" x14ac:dyDescent="0.45">
      <c r="A5" t="s">
        <v>7</v>
      </c>
      <c r="B5">
        <v>351.73806381225586</v>
      </c>
    </row>
    <row r="6" spans="1:2" x14ac:dyDescent="0.45">
      <c r="A6" t="s">
        <v>8</v>
      </c>
      <c r="B6">
        <v>34.687068939208984</v>
      </c>
    </row>
    <row r="7" spans="1:2" x14ac:dyDescent="0.45">
      <c r="A7" t="s">
        <v>9</v>
      </c>
      <c r="B7">
        <v>5.1350219249725342</v>
      </c>
    </row>
    <row r="8" spans="1:2" x14ac:dyDescent="0.45">
      <c r="A8" t="s">
        <v>11</v>
      </c>
      <c r="B8">
        <v>600.52911186218262</v>
      </c>
    </row>
    <row r="9" spans="1:2" x14ac:dyDescent="0.45">
      <c r="A9" t="s">
        <v>15</v>
      </c>
      <c r="B9">
        <v>107.03341293334961</v>
      </c>
    </row>
    <row r="10" spans="1:2" x14ac:dyDescent="0.45">
      <c r="A10" t="s">
        <v>17</v>
      </c>
      <c r="B10">
        <v>147.25761103630066</v>
      </c>
    </row>
    <row r="11" spans="1:2" x14ac:dyDescent="0.45">
      <c r="A11" t="s">
        <v>18</v>
      </c>
      <c r="B11">
        <v>122.25170111656189</v>
      </c>
    </row>
    <row r="12" spans="1:2" x14ac:dyDescent="0.45">
      <c r="A12" t="s">
        <v>19</v>
      </c>
      <c r="B12">
        <v>120.39921998977661</v>
      </c>
    </row>
    <row r="13" spans="1:2" x14ac:dyDescent="0.45">
      <c r="A13" t="s">
        <v>20</v>
      </c>
      <c r="B13">
        <v>81.371373891830444</v>
      </c>
    </row>
    <row r="14" spans="1:2" x14ac:dyDescent="0.45">
      <c r="A14" t="s">
        <v>21</v>
      </c>
      <c r="B14">
        <v>92.244899988174438</v>
      </c>
    </row>
    <row r="15" spans="1:2" x14ac:dyDescent="0.45">
      <c r="A15" t="s">
        <v>22</v>
      </c>
      <c r="B15">
        <v>53.711781978607178</v>
      </c>
    </row>
    <row r="16" spans="1:2" x14ac:dyDescent="0.45">
      <c r="A16" t="s">
        <v>24</v>
      </c>
      <c r="B16">
        <v>1.5544710159301758</v>
      </c>
    </row>
    <row r="17" spans="1:2" x14ac:dyDescent="0.45">
      <c r="A17" t="s">
        <v>25</v>
      </c>
      <c r="B17">
        <v>1.1221010684967041</v>
      </c>
    </row>
    <row r="18" spans="1:2" x14ac:dyDescent="0.45">
      <c r="A18" t="s">
        <v>26</v>
      </c>
      <c r="B18">
        <v>1.2865860462188721</v>
      </c>
    </row>
    <row r="19" spans="1:2" x14ac:dyDescent="0.45">
      <c r="A19" t="s">
        <v>28</v>
      </c>
      <c r="B19">
        <v>2.2879939079284668</v>
      </c>
    </row>
    <row r="20" spans="1:2" x14ac:dyDescent="0.45">
      <c r="A20" t="s">
        <v>29</v>
      </c>
      <c r="B20">
        <v>369.25565791130066</v>
      </c>
    </row>
    <row r="21" spans="1:2" x14ac:dyDescent="0.45">
      <c r="A21" t="s">
        <v>30</v>
      </c>
      <c r="B21">
        <v>214.94115996360779</v>
      </c>
    </row>
    <row r="22" spans="1:2" x14ac:dyDescent="0.45">
      <c r="A22" t="s">
        <v>31</v>
      </c>
      <c r="B22">
        <v>119.3819260597229</v>
      </c>
    </row>
    <row r="23" spans="1:2" x14ac:dyDescent="0.45">
      <c r="A23" t="s">
        <v>34</v>
      </c>
      <c r="B23">
        <v>4.34194016456604</v>
      </c>
    </row>
    <row r="24" spans="1:2" x14ac:dyDescent="0.45">
      <c r="A24" t="s">
        <v>36</v>
      </c>
      <c r="B24">
        <v>5.2923049926757813</v>
      </c>
    </row>
    <row r="25" spans="1:2" x14ac:dyDescent="0.45">
      <c r="A25" t="s">
        <v>37</v>
      </c>
      <c r="B25">
        <v>71.028333902359009</v>
      </c>
    </row>
    <row r="26" spans="1:2" x14ac:dyDescent="0.45">
      <c r="A26" t="s">
        <v>39</v>
      </c>
      <c r="B26">
        <v>296.41618514060974</v>
      </c>
    </row>
    <row r="27" spans="1:2" x14ac:dyDescent="0.45">
      <c r="A27" t="s">
        <v>41</v>
      </c>
      <c r="B27">
        <v>1.7335391044616699</v>
      </c>
    </row>
    <row r="28" spans="1:2" x14ac:dyDescent="0.45">
      <c r="A28" t="s">
        <v>42</v>
      </c>
      <c r="B28">
        <v>1.7837049961090088</v>
      </c>
    </row>
    <row r="29" spans="1:2" x14ac:dyDescent="0.45">
      <c r="A29" t="s">
        <v>43</v>
      </c>
      <c r="B29">
        <v>0.87886691093444824</v>
      </c>
    </row>
    <row r="30" spans="1:2" x14ac:dyDescent="0.45">
      <c r="A30" t="s">
        <v>44</v>
      </c>
      <c r="B30">
        <v>1.1820769309997559</v>
      </c>
    </row>
    <row r="31" spans="1:2" x14ac:dyDescent="0.45">
      <c r="A31" t="s">
        <v>46</v>
      </c>
      <c r="B31">
        <v>43.856101989746094</v>
      </c>
    </row>
    <row r="32" spans="1:2" x14ac:dyDescent="0.45">
      <c r="A32" t="s">
        <v>47</v>
      </c>
      <c r="B32">
        <v>107.46641898155212</v>
      </c>
    </row>
    <row r="33" spans="1:2" x14ac:dyDescent="0.45">
      <c r="A33" t="s">
        <v>48</v>
      </c>
      <c r="B33">
        <v>2.128061056137085</v>
      </c>
    </row>
    <row r="34" spans="1:2" x14ac:dyDescent="0.45">
      <c r="A34" t="s">
        <v>49</v>
      </c>
      <c r="B34">
        <v>156.31204605102539</v>
      </c>
    </row>
    <row r="35" spans="1:2" x14ac:dyDescent="0.45">
      <c r="A35" t="s">
        <v>50</v>
      </c>
      <c r="B35">
        <v>1.471829891204834</v>
      </c>
    </row>
    <row r="36" spans="1:2" x14ac:dyDescent="0.45">
      <c r="A36" t="s">
        <v>51</v>
      </c>
      <c r="B36">
        <v>323.20593500137329</v>
      </c>
    </row>
    <row r="37" spans="1:2" x14ac:dyDescent="0.45">
      <c r="A37" t="s">
        <v>57</v>
      </c>
      <c r="B37">
        <v>299.17029213905334</v>
      </c>
    </row>
    <row r="38" spans="1:2" x14ac:dyDescent="0.45">
      <c r="A38" t="s">
        <v>58</v>
      </c>
      <c r="B38">
        <v>0.940399169921875</v>
      </c>
    </row>
    <row r="39" spans="1:2" x14ac:dyDescent="0.45">
      <c r="A39" t="s">
        <v>59</v>
      </c>
      <c r="B39">
        <v>1.5030970573425293</v>
      </c>
    </row>
    <row r="40" spans="1:2" x14ac:dyDescent="0.45">
      <c r="A40" t="s">
        <v>60</v>
      </c>
      <c r="B40">
        <v>0.91383790969848633</v>
      </c>
    </row>
    <row r="41" spans="1:2" x14ac:dyDescent="0.45">
      <c r="A41" t="s">
        <v>61</v>
      </c>
      <c r="B41">
        <v>1.3592300415039063</v>
      </c>
    </row>
    <row r="42" spans="1:2" x14ac:dyDescent="0.45">
      <c r="A42" t="s">
        <v>62</v>
      </c>
      <c r="B42">
        <v>4.943166971206665</v>
      </c>
    </row>
    <row r="43" spans="1:2" x14ac:dyDescent="0.45">
      <c r="A43" t="s">
        <v>63</v>
      </c>
      <c r="B43">
        <v>1.1011760234832764</v>
      </c>
    </row>
    <row r="44" spans="1:2" x14ac:dyDescent="0.45">
      <c r="A44" t="s">
        <v>64</v>
      </c>
      <c r="B44">
        <v>494.83844017982483</v>
      </c>
    </row>
    <row r="45" spans="1:2" x14ac:dyDescent="0.45">
      <c r="A45" t="s">
        <v>67</v>
      </c>
      <c r="B45">
        <v>43.731957197189331</v>
      </c>
    </row>
    <row r="46" spans="1:2" x14ac:dyDescent="0.45">
      <c r="A46" t="s">
        <v>71</v>
      </c>
      <c r="B46">
        <v>1.7586870193481445</v>
      </c>
    </row>
    <row r="47" spans="1:2" x14ac:dyDescent="0.45">
      <c r="A47" t="s">
        <v>72</v>
      </c>
      <c r="B47">
        <v>1.8878440856933594</v>
      </c>
    </row>
    <row r="48" spans="1:2" x14ac:dyDescent="0.45">
      <c r="A48" t="s">
        <v>73</v>
      </c>
      <c r="B48">
        <v>3.4536209106445313</v>
      </c>
    </row>
    <row r="49" spans="1:2" x14ac:dyDescent="0.45">
      <c r="A49" t="s">
        <v>74</v>
      </c>
      <c r="B49">
        <v>6.1521668434143066</v>
      </c>
    </row>
    <row r="50" spans="1:2" x14ac:dyDescent="0.45">
      <c r="A50" t="s">
        <v>76</v>
      </c>
      <c r="B50">
        <v>1.7027587890625</v>
      </c>
    </row>
    <row r="51" spans="1:2" x14ac:dyDescent="0.45">
      <c r="A51" t="s">
        <v>79</v>
      </c>
      <c r="B51">
        <v>5.2817120552062988</v>
      </c>
    </row>
    <row r="52" spans="1:2" x14ac:dyDescent="0.45">
      <c r="A52" t="s">
        <v>80</v>
      </c>
      <c r="B52">
        <v>159.9163498878479</v>
      </c>
    </row>
    <row r="53" spans="1:2" x14ac:dyDescent="0.45">
      <c r="A53" t="s">
        <v>81</v>
      </c>
      <c r="B53">
        <v>33.409402847290039</v>
      </c>
    </row>
    <row r="54" spans="1:2" x14ac:dyDescent="0.45">
      <c r="A54" t="s">
        <v>82</v>
      </c>
      <c r="B54">
        <v>18.945271015167236</v>
      </c>
    </row>
    <row r="55" spans="1:2" x14ac:dyDescent="0.45">
      <c r="A55" t="s">
        <v>84</v>
      </c>
      <c r="B55">
        <v>481.05216288566589</v>
      </c>
    </row>
    <row r="56" spans="1:2" x14ac:dyDescent="0.45">
      <c r="A56" t="s">
        <v>86</v>
      </c>
      <c r="B56">
        <v>352.15888690948486</v>
      </c>
    </row>
    <row r="57" spans="1:2" x14ac:dyDescent="0.45">
      <c r="A57" t="s">
        <v>88</v>
      </c>
      <c r="B57">
        <v>23.307815074920654</v>
      </c>
    </row>
    <row r="58" spans="1:2" x14ac:dyDescent="0.45">
      <c r="A58" t="s">
        <v>89</v>
      </c>
      <c r="B58">
        <v>9.0691170692443848</v>
      </c>
    </row>
    <row r="59" spans="1:2" x14ac:dyDescent="0.45">
      <c r="A59" t="s">
        <v>97</v>
      </c>
      <c r="B59">
        <v>600.82258296012878</v>
      </c>
    </row>
    <row r="60" spans="1:2" x14ac:dyDescent="0.45">
      <c r="A60" t="s">
        <v>100</v>
      </c>
      <c r="B60">
        <v>25.504058122634888</v>
      </c>
    </row>
    <row r="61" spans="1:2" x14ac:dyDescent="0.45">
      <c r="A61" t="s">
        <v>103</v>
      </c>
      <c r="B61">
        <v>6.9603290557861328</v>
      </c>
    </row>
    <row r="62" spans="1:2" x14ac:dyDescent="0.45">
      <c r="A62" t="s">
        <v>104</v>
      </c>
      <c r="B62">
        <v>5.9307849407196045</v>
      </c>
    </row>
    <row r="63" spans="1:2" x14ac:dyDescent="0.45">
      <c r="A63" t="s">
        <v>105</v>
      </c>
      <c r="B63">
        <v>10.361465930938721</v>
      </c>
    </row>
    <row r="64" spans="1:2" x14ac:dyDescent="0.45">
      <c r="A64" t="s">
        <v>106</v>
      </c>
      <c r="B64">
        <v>99.769941806793213</v>
      </c>
    </row>
    <row r="65" spans="1:2" x14ac:dyDescent="0.45">
      <c r="A65" t="s">
        <v>107</v>
      </c>
      <c r="B65">
        <v>6.7000038623809814</v>
      </c>
    </row>
    <row r="66" spans="1:2" x14ac:dyDescent="0.45">
      <c r="A66" t="s">
        <v>108</v>
      </c>
      <c r="B66">
        <v>27.674490928649902</v>
      </c>
    </row>
    <row r="67" spans="1:2" x14ac:dyDescent="0.45">
      <c r="A67" t="s">
        <v>109</v>
      </c>
      <c r="B67">
        <v>26.387103080749512</v>
      </c>
    </row>
    <row r="68" spans="1:2" x14ac:dyDescent="0.45">
      <c r="A68" t="s">
        <v>110</v>
      </c>
      <c r="B68">
        <v>9.1567189693450928</v>
      </c>
    </row>
    <row r="69" spans="1:2" x14ac:dyDescent="0.45">
      <c r="A69" t="s">
        <v>111</v>
      </c>
      <c r="B69">
        <v>7.9207890033721924</v>
      </c>
    </row>
    <row r="70" spans="1:2" x14ac:dyDescent="0.45">
      <c r="A70" t="s">
        <v>113</v>
      </c>
      <c r="B70">
        <v>67.527831077575684</v>
      </c>
    </row>
    <row r="71" spans="1:2" x14ac:dyDescent="0.45">
      <c r="A71" t="s">
        <v>114</v>
      </c>
      <c r="B71">
        <v>3.0570149421691895</v>
      </c>
    </row>
    <row r="72" spans="1:2" x14ac:dyDescent="0.45">
      <c r="A72" t="s">
        <v>116</v>
      </c>
      <c r="B72">
        <v>2.7670600414276123</v>
      </c>
    </row>
    <row r="73" spans="1:2" x14ac:dyDescent="0.45">
      <c r="A73" t="s">
        <v>117</v>
      </c>
      <c r="B73">
        <v>13.309468030929565</v>
      </c>
    </row>
    <row r="74" spans="1:2" x14ac:dyDescent="0.45">
      <c r="A74" t="s">
        <v>119</v>
      </c>
      <c r="B74">
        <v>6.4630119800567627</v>
      </c>
    </row>
    <row r="75" spans="1:2" x14ac:dyDescent="0.45">
      <c r="A75" t="s">
        <v>120</v>
      </c>
      <c r="B75">
        <v>18.444668054580688</v>
      </c>
    </row>
    <row r="76" spans="1:2" x14ac:dyDescent="0.45">
      <c r="A76" t="s">
        <v>121</v>
      </c>
      <c r="B76">
        <v>20.81036901473999</v>
      </c>
    </row>
    <row r="77" spans="1:2" x14ac:dyDescent="0.45">
      <c r="A77" t="s">
        <v>122</v>
      </c>
      <c r="B77">
        <v>0.68393707275390625</v>
      </c>
    </row>
    <row r="78" spans="1:2" x14ac:dyDescent="0.45">
      <c r="A78" t="s">
        <v>123</v>
      </c>
      <c r="B78">
        <v>19.067859888076782</v>
      </c>
    </row>
    <row r="79" spans="1:2" x14ac:dyDescent="0.45">
      <c r="A79" t="s">
        <v>125</v>
      </c>
      <c r="B79">
        <v>108.56373190879822</v>
      </c>
    </row>
    <row r="80" spans="1:2" x14ac:dyDescent="0.45">
      <c r="A80" t="s">
        <v>126</v>
      </c>
      <c r="B80">
        <v>174.13316488265991</v>
      </c>
    </row>
    <row r="81" spans="1:2" x14ac:dyDescent="0.45">
      <c r="A81" t="s">
        <v>127</v>
      </c>
      <c r="B81">
        <v>13.722409009933472</v>
      </c>
    </row>
    <row r="82" spans="1:2" x14ac:dyDescent="0.45">
      <c r="A82" t="s">
        <v>130</v>
      </c>
      <c r="B82">
        <v>68.836272001266479</v>
      </c>
    </row>
    <row r="83" spans="1:2" x14ac:dyDescent="0.45">
      <c r="A83" t="s">
        <v>131</v>
      </c>
      <c r="B83">
        <v>2.3556571006774902</v>
      </c>
    </row>
    <row r="84" spans="1:2" x14ac:dyDescent="0.45">
      <c r="A84" t="s">
        <v>132</v>
      </c>
      <c r="B84">
        <v>1.1444699764251709</v>
      </c>
    </row>
    <row r="85" spans="1:2" x14ac:dyDescent="0.45">
      <c r="A85" t="s">
        <v>134</v>
      </c>
      <c r="B85">
        <v>600.00608801841736</v>
      </c>
    </row>
    <row r="86" spans="1:2" x14ac:dyDescent="0.45">
      <c r="A86" t="s">
        <v>135</v>
      </c>
      <c r="B86">
        <v>6.3525459766387939</v>
      </c>
    </row>
    <row r="87" spans="1:2" x14ac:dyDescent="0.45">
      <c r="A87" t="s">
        <v>136</v>
      </c>
      <c r="B87">
        <v>4.033146858215332</v>
      </c>
    </row>
    <row r="88" spans="1:2" x14ac:dyDescent="0.45">
      <c r="A88" t="s">
        <v>138</v>
      </c>
      <c r="B88">
        <v>45.883355855941772</v>
      </c>
    </row>
    <row r="89" spans="1:2" x14ac:dyDescent="0.45">
      <c r="A89" t="s">
        <v>139</v>
      </c>
      <c r="B89">
        <v>3.2658839225769043</v>
      </c>
    </row>
    <row r="90" spans="1:2" x14ac:dyDescent="0.45">
      <c r="A90" t="s">
        <v>142</v>
      </c>
      <c r="B90">
        <v>6.3326380252838135</v>
      </c>
    </row>
    <row r="91" spans="1:2" x14ac:dyDescent="0.45">
      <c r="A91" t="s">
        <v>143</v>
      </c>
      <c r="B91">
        <v>4.004472017288208</v>
      </c>
    </row>
    <row r="92" spans="1:2" x14ac:dyDescent="0.45">
      <c r="A92" t="s">
        <v>144</v>
      </c>
      <c r="B92">
        <v>2.6628530025482178</v>
      </c>
    </row>
    <row r="93" spans="1:2" x14ac:dyDescent="0.45">
      <c r="A93" t="s">
        <v>146</v>
      </c>
      <c r="B93">
        <v>334.2649130821228</v>
      </c>
    </row>
    <row r="94" spans="1:2" x14ac:dyDescent="0.45">
      <c r="A94" t="s">
        <v>147</v>
      </c>
      <c r="B94">
        <v>1.3831198215484619</v>
      </c>
    </row>
    <row r="95" spans="1:2" x14ac:dyDescent="0.45">
      <c r="A95" t="s">
        <v>152</v>
      </c>
      <c r="B95">
        <v>298.63295388221741</v>
      </c>
    </row>
    <row r="96" spans="1:2" x14ac:dyDescent="0.45">
      <c r="A96" t="s">
        <v>153</v>
      </c>
      <c r="B96">
        <v>579.06757307052612</v>
      </c>
    </row>
    <row r="97" spans="1:2" x14ac:dyDescent="0.45">
      <c r="A97" t="s">
        <v>154</v>
      </c>
      <c r="B97">
        <v>34.32322096824646</v>
      </c>
    </row>
    <row r="98" spans="1:2" x14ac:dyDescent="0.45">
      <c r="A98" t="s">
        <v>155</v>
      </c>
      <c r="B98">
        <v>37.469364881515503</v>
      </c>
    </row>
    <row r="99" spans="1:2" x14ac:dyDescent="0.45">
      <c r="A99" t="s">
        <v>156</v>
      </c>
      <c r="B99">
        <v>82.26195502281189</v>
      </c>
    </row>
    <row r="100" spans="1:2" x14ac:dyDescent="0.45">
      <c r="A100" t="s">
        <v>158</v>
      </c>
      <c r="B100">
        <v>213.04693794250488</v>
      </c>
    </row>
    <row r="101" spans="1:2" x14ac:dyDescent="0.45">
      <c r="A101" t="s">
        <v>163</v>
      </c>
      <c r="B101">
        <v>64.871958017349243</v>
      </c>
    </row>
    <row r="102" spans="1:2" x14ac:dyDescent="0.45">
      <c r="A102" t="s">
        <v>165</v>
      </c>
      <c r="B102">
        <v>221.26396489143372</v>
      </c>
    </row>
    <row r="103" spans="1:2" x14ac:dyDescent="0.45">
      <c r="A103" t="s">
        <v>166</v>
      </c>
      <c r="B103">
        <v>154.56748700141907</v>
      </c>
    </row>
    <row r="104" spans="1:2" x14ac:dyDescent="0.45">
      <c r="A104" t="s">
        <v>167</v>
      </c>
      <c r="B104">
        <v>241.4672520160675</v>
      </c>
    </row>
    <row r="105" spans="1:2" x14ac:dyDescent="0.45">
      <c r="A105" t="s">
        <v>168</v>
      </c>
      <c r="B105">
        <v>20.713477849960327</v>
      </c>
    </row>
    <row r="106" spans="1:2" x14ac:dyDescent="0.45">
      <c r="A106" t="s">
        <v>171</v>
      </c>
      <c r="B106">
        <v>3.9189050197601318</v>
      </c>
    </row>
    <row r="107" spans="1:2" x14ac:dyDescent="0.45">
      <c r="A107" t="s">
        <v>172</v>
      </c>
      <c r="B107">
        <v>131.63062810897827</v>
      </c>
    </row>
    <row r="108" spans="1:2" x14ac:dyDescent="0.45">
      <c r="A108" t="s">
        <v>173</v>
      </c>
      <c r="B108">
        <v>11.210702180862427</v>
      </c>
    </row>
    <row r="109" spans="1:2" x14ac:dyDescent="0.45">
      <c r="A109" t="s">
        <v>174</v>
      </c>
      <c r="B109">
        <v>7.4588160514831543</v>
      </c>
    </row>
    <row r="110" spans="1:2" x14ac:dyDescent="0.45">
      <c r="A110" t="s">
        <v>175</v>
      </c>
      <c r="B110">
        <v>1.0765340328216553</v>
      </c>
    </row>
    <row r="111" spans="1:2" x14ac:dyDescent="0.45">
      <c r="A111" t="s">
        <v>178</v>
      </c>
      <c r="B111">
        <v>7.0111739635467529</v>
      </c>
    </row>
    <row r="112" spans="1:2" x14ac:dyDescent="0.45">
      <c r="A112" t="s">
        <v>179</v>
      </c>
      <c r="B112">
        <v>600.00127100944519</v>
      </c>
    </row>
    <row r="113" spans="1:2" x14ac:dyDescent="0.45">
      <c r="A113" t="s">
        <v>180</v>
      </c>
      <c r="B113">
        <v>7.4307529926300049</v>
      </c>
    </row>
    <row r="114" spans="1:2" x14ac:dyDescent="0.45">
      <c r="A114" t="s">
        <v>181</v>
      </c>
      <c r="B114">
        <v>420.09370493888855</v>
      </c>
    </row>
    <row r="115" spans="1:2" x14ac:dyDescent="0.45">
      <c r="A115" t="s">
        <v>182</v>
      </c>
      <c r="B115">
        <v>8.1563711166381836</v>
      </c>
    </row>
    <row r="116" spans="1:2" x14ac:dyDescent="0.45">
      <c r="A116" t="s">
        <v>183</v>
      </c>
      <c r="B116">
        <v>7.2780301570892334</v>
      </c>
    </row>
    <row r="117" spans="1:2" x14ac:dyDescent="0.45">
      <c r="A117" t="s">
        <v>184</v>
      </c>
      <c r="B117">
        <v>247.85797500610352</v>
      </c>
    </row>
    <row r="118" spans="1:2" x14ac:dyDescent="0.45">
      <c r="A118" t="s">
        <v>185</v>
      </c>
      <c r="B118">
        <v>9.9934251308441162</v>
      </c>
    </row>
    <row r="119" spans="1:2" x14ac:dyDescent="0.45">
      <c r="A119" t="s">
        <v>187</v>
      </c>
      <c r="B119">
        <v>29.497577905654907</v>
      </c>
    </row>
    <row r="120" spans="1:2" x14ac:dyDescent="0.45">
      <c r="A120" t="s">
        <v>188</v>
      </c>
      <c r="B120">
        <v>600.00311589241028</v>
      </c>
    </row>
    <row r="121" spans="1:2" x14ac:dyDescent="0.45">
      <c r="A121" t="s">
        <v>189</v>
      </c>
      <c r="B121">
        <v>1.5614609718322754</v>
      </c>
    </row>
    <row r="122" spans="1:2" x14ac:dyDescent="0.45">
      <c r="A122" t="s">
        <v>190</v>
      </c>
      <c r="B122">
        <v>2.7447891235351563</v>
      </c>
    </row>
    <row r="123" spans="1:2" x14ac:dyDescent="0.45">
      <c r="A123" t="s">
        <v>191</v>
      </c>
      <c r="B123">
        <v>2.0419349670410156</v>
      </c>
    </row>
    <row r="124" spans="1:2" x14ac:dyDescent="0.45">
      <c r="A124" t="s">
        <v>192</v>
      </c>
      <c r="B124">
        <v>1.9888489246368408</v>
      </c>
    </row>
    <row r="125" spans="1:2" x14ac:dyDescent="0.45">
      <c r="A125" t="s">
        <v>193</v>
      </c>
      <c r="B125">
        <v>2.1305379867553711</v>
      </c>
    </row>
    <row r="126" spans="1:2" x14ac:dyDescent="0.45">
      <c r="A126" t="s">
        <v>194</v>
      </c>
      <c r="B126">
        <v>1.2529170513153076</v>
      </c>
    </row>
    <row r="127" spans="1:2" x14ac:dyDescent="0.45">
      <c r="A127" t="s">
        <v>195</v>
      </c>
      <c r="B127">
        <v>10.617805957794189</v>
      </c>
    </row>
    <row r="128" spans="1:2" x14ac:dyDescent="0.45">
      <c r="A128" t="s">
        <v>196</v>
      </c>
      <c r="B128">
        <v>16.079071998596191</v>
      </c>
    </row>
    <row r="129" spans="1:2" x14ac:dyDescent="0.45">
      <c r="A129" t="s">
        <v>197</v>
      </c>
      <c r="B129">
        <v>6.0804879665374756</v>
      </c>
    </row>
    <row r="130" spans="1:2" x14ac:dyDescent="0.45">
      <c r="A130" t="s">
        <v>198</v>
      </c>
      <c r="B130">
        <v>12.136051893234253</v>
      </c>
    </row>
    <row r="131" spans="1:2" x14ac:dyDescent="0.45">
      <c r="A131" t="s">
        <v>199</v>
      </c>
      <c r="B131">
        <v>22.183818101882935</v>
      </c>
    </row>
    <row r="132" spans="1:2" x14ac:dyDescent="0.45">
      <c r="A132" t="s">
        <v>200</v>
      </c>
      <c r="B132">
        <v>5.3918778896331787</v>
      </c>
    </row>
    <row r="133" spans="1:2" x14ac:dyDescent="0.45">
      <c r="A133" t="s">
        <v>202</v>
      </c>
      <c r="B133">
        <v>141.61508893966675</v>
      </c>
    </row>
    <row r="134" spans="1:2" x14ac:dyDescent="0.45">
      <c r="A134" t="s">
        <v>203</v>
      </c>
      <c r="B134">
        <v>6.7087030410766602</v>
      </c>
    </row>
    <row r="135" spans="1:2" x14ac:dyDescent="0.45">
      <c r="A135" t="s">
        <v>204</v>
      </c>
      <c r="B135">
        <v>5.9994261264801025</v>
      </c>
    </row>
    <row r="136" spans="1:2" x14ac:dyDescent="0.45">
      <c r="A136" t="s">
        <v>205</v>
      </c>
      <c r="B136">
        <v>10.811079978942871</v>
      </c>
    </row>
    <row r="137" spans="1:2" x14ac:dyDescent="0.45">
      <c r="A137" t="s">
        <v>207</v>
      </c>
      <c r="B137">
        <v>600.001060962677</v>
      </c>
    </row>
    <row r="138" spans="1:2" x14ac:dyDescent="0.45">
      <c r="A138" t="s">
        <v>208</v>
      </c>
      <c r="B138">
        <v>404.21157383918762</v>
      </c>
    </row>
    <row r="139" spans="1:2" x14ac:dyDescent="0.45">
      <c r="A139" t="s">
        <v>209</v>
      </c>
      <c r="B139">
        <v>12.542666912078857</v>
      </c>
    </row>
    <row r="140" spans="1:2" x14ac:dyDescent="0.45">
      <c r="A140" t="s">
        <v>210</v>
      </c>
      <c r="B140">
        <v>106.55785894393921</v>
      </c>
    </row>
    <row r="141" spans="1:2" x14ac:dyDescent="0.45">
      <c r="A141" t="s">
        <v>211</v>
      </c>
      <c r="B141">
        <v>135.43764615058899</v>
      </c>
    </row>
    <row r="142" spans="1:2" x14ac:dyDescent="0.45">
      <c r="A142" t="s">
        <v>212</v>
      </c>
      <c r="B142">
        <v>108.5986750125885</v>
      </c>
    </row>
    <row r="143" spans="1:2" x14ac:dyDescent="0.45">
      <c r="A143" t="s">
        <v>214</v>
      </c>
      <c r="B143">
        <v>5.075523853302002</v>
      </c>
    </row>
    <row r="144" spans="1:2" x14ac:dyDescent="0.45">
      <c r="A144" t="s">
        <v>215</v>
      </c>
      <c r="B144">
        <v>0.7997889518737793</v>
      </c>
    </row>
    <row r="145" spans="1:2" x14ac:dyDescent="0.45">
      <c r="A145" t="s">
        <v>216</v>
      </c>
      <c r="B145">
        <v>0.43289303779602051</v>
      </c>
    </row>
    <row r="146" spans="1:2" x14ac:dyDescent="0.45">
      <c r="A146" t="s">
        <v>217</v>
      </c>
      <c r="B146">
        <v>1.9012019634246826</v>
      </c>
    </row>
    <row r="147" spans="1:2" x14ac:dyDescent="0.45">
      <c r="A147" t="s">
        <v>218</v>
      </c>
      <c r="B147">
        <v>5.173738956451416</v>
      </c>
    </row>
    <row r="148" spans="1:2" x14ac:dyDescent="0.45">
      <c r="A148" t="s">
        <v>219</v>
      </c>
      <c r="B148">
        <v>3.8385980129241943</v>
      </c>
    </row>
    <row r="149" spans="1:2" x14ac:dyDescent="0.45">
      <c r="A149" t="s">
        <v>220</v>
      </c>
      <c r="B149">
        <v>65.975305080413818</v>
      </c>
    </row>
    <row r="150" spans="1:2" x14ac:dyDescent="0.45">
      <c r="A150" t="s">
        <v>221</v>
      </c>
      <c r="B150">
        <v>6.5609760284423828</v>
      </c>
    </row>
    <row r="151" spans="1:2" x14ac:dyDescent="0.45">
      <c r="A151" t="s">
        <v>222</v>
      </c>
      <c r="B151">
        <v>3.8616189956665039</v>
      </c>
    </row>
    <row r="152" spans="1:2" x14ac:dyDescent="0.45">
      <c r="A152" t="s">
        <v>223</v>
      </c>
      <c r="B152">
        <v>7.620466947555542</v>
      </c>
    </row>
    <row r="153" spans="1:2" x14ac:dyDescent="0.45">
      <c r="A153" t="s">
        <v>225</v>
      </c>
      <c r="B153">
        <v>4.9111149311065674</v>
      </c>
    </row>
    <row r="154" spans="1:2" x14ac:dyDescent="0.45">
      <c r="A154" t="s">
        <v>226</v>
      </c>
      <c r="B154">
        <v>6.126978874206543</v>
      </c>
    </row>
    <row r="155" spans="1:2" x14ac:dyDescent="0.45">
      <c r="A155" t="s">
        <v>227</v>
      </c>
      <c r="B155">
        <v>43.374683141708374</v>
      </c>
    </row>
    <row r="156" spans="1:2" x14ac:dyDescent="0.45">
      <c r="A156" t="s">
        <v>228</v>
      </c>
      <c r="B156">
        <v>8.079646110534668</v>
      </c>
    </row>
    <row r="157" spans="1:2" x14ac:dyDescent="0.45">
      <c r="A157" t="s">
        <v>229</v>
      </c>
      <c r="B157">
        <v>29.520287990570068</v>
      </c>
    </row>
    <row r="158" spans="1:2" x14ac:dyDescent="0.45">
      <c r="A158" t="s">
        <v>230</v>
      </c>
      <c r="B158">
        <v>119.50670909881592</v>
      </c>
    </row>
    <row r="159" spans="1:2" x14ac:dyDescent="0.45">
      <c r="A159" t="s">
        <v>231</v>
      </c>
      <c r="B159">
        <v>4.8802571296691895</v>
      </c>
    </row>
    <row r="160" spans="1:2" x14ac:dyDescent="0.45">
      <c r="A160" t="s">
        <v>233</v>
      </c>
      <c r="B160">
        <v>3.3077559471130371</v>
      </c>
    </row>
    <row r="161" spans="1:2" x14ac:dyDescent="0.45">
      <c r="A161" t="s">
        <v>234</v>
      </c>
      <c r="B161">
        <v>2.6145720481872559</v>
      </c>
    </row>
    <row r="162" spans="1:2" x14ac:dyDescent="0.45">
      <c r="A162" t="s">
        <v>235</v>
      </c>
      <c r="B162">
        <v>600.00326490402222</v>
      </c>
    </row>
    <row r="163" spans="1:2" x14ac:dyDescent="0.45">
      <c r="A163" t="s">
        <v>236</v>
      </c>
      <c r="B163">
        <v>47.910019874572754</v>
      </c>
    </row>
    <row r="164" spans="1:2" x14ac:dyDescent="0.45">
      <c r="A164" t="s">
        <v>238</v>
      </c>
      <c r="B164">
        <v>55.583209037780762</v>
      </c>
    </row>
    <row r="165" spans="1:2" x14ac:dyDescent="0.45">
      <c r="A165" t="s">
        <v>241</v>
      </c>
      <c r="B165">
        <v>1.9566459655761719</v>
      </c>
    </row>
    <row r="166" spans="1:2" x14ac:dyDescent="0.45">
      <c r="A166" t="s">
        <v>242</v>
      </c>
      <c r="B166">
        <v>16.151485919952393</v>
      </c>
    </row>
    <row r="167" spans="1:2" x14ac:dyDescent="0.45">
      <c r="A167" t="s">
        <v>244</v>
      </c>
      <c r="B167">
        <v>0.73192501068115234</v>
      </c>
    </row>
    <row r="168" spans="1:2" x14ac:dyDescent="0.45">
      <c r="A168" t="s">
        <v>245</v>
      </c>
      <c r="B168">
        <v>0.92661499977111816</v>
      </c>
    </row>
    <row r="169" spans="1:2" x14ac:dyDescent="0.45">
      <c r="A169" t="s">
        <v>246</v>
      </c>
      <c r="B169">
        <v>51.140720844268799</v>
      </c>
    </row>
    <row r="170" spans="1:2" x14ac:dyDescent="0.45">
      <c r="A170" t="s">
        <v>247</v>
      </c>
      <c r="B170">
        <v>8.2758622169494629</v>
      </c>
    </row>
    <row r="171" spans="1:2" x14ac:dyDescent="0.45">
      <c r="A171" t="s">
        <v>248</v>
      </c>
      <c r="B171">
        <v>65.0503089427948</v>
      </c>
    </row>
    <row r="172" spans="1:2" x14ac:dyDescent="0.45">
      <c r="A172" t="s">
        <v>249</v>
      </c>
      <c r="B172">
        <v>11.840776920318604</v>
      </c>
    </row>
    <row r="173" spans="1:2" x14ac:dyDescent="0.45">
      <c r="A173" t="s">
        <v>250</v>
      </c>
      <c r="B173">
        <v>3.3543040752410889</v>
      </c>
    </row>
    <row r="174" spans="1:2" x14ac:dyDescent="0.45">
      <c r="A174" t="s">
        <v>251</v>
      </c>
      <c r="B174">
        <v>15.608477830886841</v>
      </c>
    </row>
    <row r="175" spans="1:2" x14ac:dyDescent="0.45">
      <c r="A175" t="s">
        <v>252</v>
      </c>
      <c r="B175">
        <v>36.184287071228027</v>
      </c>
    </row>
    <row r="176" spans="1:2" x14ac:dyDescent="0.45">
      <c r="A176" t="s">
        <v>255</v>
      </c>
      <c r="B176">
        <v>58.964245080947876</v>
      </c>
    </row>
    <row r="177" spans="1:2" x14ac:dyDescent="0.45">
      <c r="A177" t="s">
        <v>256</v>
      </c>
      <c r="B177">
        <v>91.272885799407959</v>
      </c>
    </row>
    <row r="178" spans="1:2" x14ac:dyDescent="0.45">
      <c r="A178" t="s">
        <v>257</v>
      </c>
      <c r="B178">
        <v>6.4266259670257568</v>
      </c>
    </row>
    <row r="179" spans="1:2" x14ac:dyDescent="0.45">
      <c r="A179" t="s">
        <v>259</v>
      </c>
      <c r="B179">
        <v>113.68131899833679</v>
      </c>
    </row>
    <row r="180" spans="1:2" x14ac:dyDescent="0.45">
      <c r="A180" t="s">
        <v>261</v>
      </c>
      <c r="B180">
        <v>128.68627595901489</v>
      </c>
    </row>
    <row r="181" spans="1:2" x14ac:dyDescent="0.45">
      <c r="A181" t="s">
        <v>263</v>
      </c>
      <c r="B181">
        <v>566.63799786567688</v>
      </c>
    </row>
    <row r="182" spans="1:2" x14ac:dyDescent="0.45">
      <c r="A182" t="s">
        <v>270</v>
      </c>
      <c r="B182">
        <v>448.1028847694397</v>
      </c>
    </row>
    <row r="183" spans="1:2" x14ac:dyDescent="0.45">
      <c r="A183" t="s">
        <v>277</v>
      </c>
      <c r="B183">
        <v>137.41122198104858</v>
      </c>
    </row>
    <row r="184" spans="1:2" x14ac:dyDescent="0.45">
      <c r="A184" t="s">
        <v>279</v>
      </c>
      <c r="B184">
        <v>37.877030849456787</v>
      </c>
    </row>
    <row r="185" spans="1:2" x14ac:dyDescent="0.45">
      <c r="A185" t="s">
        <v>280</v>
      </c>
      <c r="B185">
        <v>113.60004091262817</v>
      </c>
    </row>
    <row r="186" spans="1:2" x14ac:dyDescent="0.45">
      <c r="A186" t="s">
        <v>281</v>
      </c>
      <c r="B186">
        <v>120.93555307388306</v>
      </c>
    </row>
    <row r="187" spans="1:2" x14ac:dyDescent="0.45">
      <c r="A187" t="s">
        <v>283</v>
      </c>
      <c r="B187">
        <v>325.28621697425842</v>
      </c>
    </row>
    <row r="188" spans="1:2" x14ac:dyDescent="0.45">
      <c r="A188" t="s">
        <v>288</v>
      </c>
      <c r="B188">
        <v>37.83214807510376</v>
      </c>
    </row>
    <row r="189" spans="1:2" x14ac:dyDescent="0.45">
      <c r="A189" t="s">
        <v>289</v>
      </c>
      <c r="B189">
        <v>37.759128093719482</v>
      </c>
    </row>
    <row r="190" spans="1:2" x14ac:dyDescent="0.45">
      <c r="A190" t="s">
        <v>291</v>
      </c>
      <c r="B190">
        <v>43.029371976852417</v>
      </c>
    </row>
    <row r="191" spans="1:2" x14ac:dyDescent="0.45">
      <c r="A191" t="s">
        <v>294</v>
      </c>
      <c r="B191">
        <v>600.00394010543823</v>
      </c>
    </row>
    <row r="192" spans="1:2" x14ac:dyDescent="0.45">
      <c r="A192" t="s">
        <v>295</v>
      </c>
      <c r="B192">
        <v>600.00067114830017</v>
      </c>
    </row>
    <row r="193" spans="1:2" x14ac:dyDescent="0.45">
      <c r="A193" t="s">
        <v>296</v>
      </c>
      <c r="B193">
        <v>42.326038837432861</v>
      </c>
    </row>
    <row r="194" spans="1:2" x14ac:dyDescent="0.45">
      <c r="A194" t="s">
        <v>297</v>
      </c>
      <c r="B194">
        <v>193.59177207946777</v>
      </c>
    </row>
    <row r="195" spans="1:2" x14ac:dyDescent="0.45">
      <c r="A195" t="s">
        <v>298</v>
      </c>
      <c r="B195">
        <v>313.24599599838257</v>
      </c>
    </row>
    <row r="196" spans="1:2" x14ac:dyDescent="0.45">
      <c r="A196" t="s">
        <v>299</v>
      </c>
      <c r="B196">
        <v>315.10214686393738</v>
      </c>
    </row>
    <row r="197" spans="1:2" x14ac:dyDescent="0.45">
      <c r="A197" t="s">
        <v>302</v>
      </c>
      <c r="B197">
        <v>3.7521240711212158</v>
      </c>
    </row>
    <row r="198" spans="1:2" x14ac:dyDescent="0.45">
      <c r="A198" t="s">
        <v>304</v>
      </c>
      <c r="B198">
        <v>62.051141977310181</v>
      </c>
    </row>
    <row r="199" spans="1:2" x14ac:dyDescent="0.45">
      <c r="A199" t="s">
        <v>305</v>
      </c>
      <c r="B199">
        <v>38.969847917556763</v>
      </c>
    </row>
    <row r="200" spans="1:2" x14ac:dyDescent="0.45">
      <c r="A200" t="s">
        <v>306</v>
      </c>
      <c r="B200">
        <v>83.895193099975586</v>
      </c>
    </row>
    <row r="201" spans="1:2" x14ac:dyDescent="0.45">
      <c r="A201" t="s">
        <v>307</v>
      </c>
      <c r="B201">
        <v>78.791701078414917</v>
      </c>
    </row>
    <row r="202" spans="1:2" x14ac:dyDescent="0.45">
      <c r="A202" t="s">
        <v>310</v>
      </c>
      <c r="B202">
        <v>521.24518489837646</v>
      </c>
    </row>
    <row r="203" spans="1:2" x14ac:dyDescent="0.45">
      <c r="A203" t="s">
        <v>311</v>
      </c>
      <c r="B203">
        <v>28.594526767730713</v>
      </c>
    </row>
    <row r="204" spans="1:2" x14ac:dyDescent="0.45">
      <c r="A204" t="s">
        <v>312</v>
      </c>
      <c r="B204">
        <v>5.7429740428924561</v>
      </c>
    </row>
    <row r="205" spans="1:2" x14ac:dyDescent="0.45">
      <c r="A205" t="s">
        <v>313</v>
      </c>
      <c r="B205">
        <v>151.40613794326782</v>
      </c>
    </row>
    <row r="206" spans="1:2" x14ac:dyDescent="0.45">
      <c r="A206" t="s">
        <v>314</v>
      </c>
      <c r="B206">
        <v>91.843416213989258</v>
      </c>
    </row>
    <row r="207" spans="1:2" x14ac:dyDescent="0.45">
      <c r="A207" t="s">
        <v>323</v>
      </c>
      <c r="B207">
        <v>2.734576940536499</v>
      </c>
    </row>
    <row r="208" spans="1:2" x14ac:dyDescent="0.45">
      <c r="A208" t="s">
        <v>325</v>
      </c>
      <c r="B208">
        <v>2.2449531555175781</v>
      </c>
    </row>
    <row r="209" spans="1:2" x14ac:dyDescent="0.45">
      <c r="A209" t="s">
        <v>326</v>
      </c>
      <c r="B209">
        <v>4.7181251049041748</v>
      </c>
    </row>
    <row r="210" spans="1:2" x14ac:dyDescent="0.45">
      <c r="A210" t="s">
        <v>327</v>
      </c>
      <c r="B210">
        <v>2.9911878108978271</v>
      </c>
    </row>
    <row r="211" spans="1:2" x14ac:dyDescent="0.45">
      <c r="A211" t="s">
        <v>328</v>
      </c>
      <c r="B211">
        <v>417.81277179718018</v>
      </c>
    </row>
    <row r="212" spans="1:2" x14ac:dyDescent="0.45">
      <c r="A212" t="s">
        <v>329</v>
      </c>
      <c r="B212">
        <v>318.62710499763489</v>
      </c>
    </row>
    <row r="213" spans="1:2" x14ac:dyDescent="0.45">
      <c r="A213" t="s">
        <v>331</v>
      </c>
      <c r="B213">
        <v>553.76571798324585</v>
      </c>
    </row>
    <row r="214" spans="1:2" x14ac:dyDescent="0.45">
      <c r="A214" t="s">
        <v>332</v>
      </c>
      <c r="B214">
        <v>60.134961128234863</v>
      </c>
    </row>
    <row r="215" spans="1:2" x14ac:dyDescent="0.45">
      <c r="A215" t="s">
        <v>334</v>
      </c>
      <c r="B215">
        <v>153.02330899238586</v>
      </c>
    </row>
    <row r="216" spans="1:2" x14ac:dyDescent="0.45">
      <c r="A216" t="s">
        <v>338</v>
      </c>
      <c r="B216">
        <v>96.319201946258545</v>
      </c>
    </row>
    <row r="217" spans="1:2" x14ac:dyDescent="0.45">
      <c r="A217" t="s">
        <v>340</v>
      </c>
      <c r="B217">
        <v>251.4353551864624</v>
      </c>
    </row>
    <row r="218" spans="1:2" x14ac:dyDescent="0.45">
      <c r="A218" t="s">
        <v>341</v>
      </c>
      <c r="B218">
        <v>58.110171794891357</v>
      </c>
    </row>
    <row r="219" spans="1:2" x14ac:dyDescent="0.45">
      <c r="A219" t="s">
        <v>343</v>
      </c>
      <c r="B219">
        <v>3.1076171398162842</v>
      </c>
    </row>
    <row r="220" spans="1:2" x14ac:dyDescent="0.45">
      <c r="A220" t="s">
        <v>344</v>
      </c>
      <c r="B220">
        <v>6.4492981433868408</v>
      </c>
    </row>
    <row r="221" spans="1:2" x14ac:dyDescent="0.45">
      <c r="A221" t="s">
        <v>346</v>
      </c>
      <c r="B221">
        <v>59.586563110351563</v>
      </c>
    </row>
    <row r="222" spans="1:2" x14ac:dyDescent="0.45">
      <c r="A222" t="s">
        <v>347</v>
      </c>
      <c r="B222">
        <v>15.7327561378479</v>
      </c>
    </row>
    <row r="223" spans="1:2" x14ac:dyDescent="0.45">
      <c r="A223" t="s">
        <v>348</v>
      </c>
      <c r="B223">
        <v>41.146065950393677</v>
      </c>
    </row>
    <row r="224" spans="1:2" x14ac:dyDescent="0.45">
      <c r="A224" t="s">
        <v>350</v>
      </c>
      <c r="B224">
        <v>1.5482361316680908</v>
      </c>
    </row>
    <row r="225" spans="1:2" x14ac:dyDescent="0.45">
      <c r="A225" t="s">
        <v>354</v>
      </c>
      <c r="B225">
        <v>393.36809182167053</v>
      </c>
    </row>
    <row r="226" spans="1:2" x14ac:dyDescent="0.45">
      <c r="A226" t="s">
        <v>355</v>
      </c>
      <c r="B226">
        <v>188.33706498146057</v>
      </c>
    </row>
    <row r="227" spans="1:2" x14ac:dyDescent="0.45">
      <c r="A227" t="s">
        <v>356</v>
      </c>
      <c r="B227">
        <v>1.9834740161895752</v>
      </c>
    </row>
    <row r="228" spans="1:2" x14ac:dyDescent="0.45">
      <c r="A228" t="s">
        <v>357</v>
      </c>
      <c r="B228">
        <v>97.01598596572876</v>
      </c>
    </row>
    <row r="229" spans="1:2" x14ac:dyDescent="0.45">
      <c r="A229" t="s">
        <v>358</v>
      </c>
      <c r="B229">
        <v>52.218759059906006</v>
      </c>
    </row>
    <row r="230" spans="1:2" x14ac:dyDescent="0.45">
      <c r="A230" t="s">
        <v>359</v>
      </c>
      <c r="B230">
        <v>273.50532293319702</v>
      </c>
    </row>
    <row r="231" spans="1:2" x14ac:dyDescent="0.45">
      <c r="A231" t="s">
        <v>367</v>
      </c>
      <c r="B231">
        <v>471.28066992759705</v>
      </c>
    </row>
    <row r="232" spans="1:2" x14ac:dyDescent="0.45">
      <c r="A232" t="s">
        <v>368</v>
      </c>
      <c r="B232">
        <v>503.22971606254578</v>
      </c>
    </row>
    <row r="233" spans="1:2" x14ac:dyDescent="0.45">
      <c r="A233" t="s">
        <v>369</v>
      </c>
      <c r="B233">
        <v>132.0045599937439</v>
      </c>
    </row>
    <row r="234" spans="1:2" x14ac:dyDescent="0.45">
      <c r="A234" t="s">
        <v>370</v>
      </c>
      <c r="B234">
        <v>218.59868097305298</v>
      </c>
    </row>
    <row r="235" spans="1:2" x14ac:dyDescent="0.45">
      <c r="A235" t="s">
        <v>372</v>
      </c>
      <c r="B235">
        <v>73.987961053848267</v>
      </c>
    </row>
    <row r="236" spans="1:2" x14ac:dyDescent="0.45">
      <c r="A236" t="s">
        <v>373</v>
      </c>
      <c r="B236">
        <v>16.747118949890137</v>
      </c>
    </row>
    <row r="237" spans="1:2" x14ac:dyDescent="0.45">
      <c r="A237" t="s">
        <v>374</v>
      </c>
      <c r="B237">
        <v>327.62725305557251</v>
      </c>
    </row>
    <row r="238" spans="1:2" x14ac:dyDescent="0.45">
      <c r="A238" t="s">
        <v>376</v>
      </c>
      <c r="B238">
        <v>6.8356478214263916</v>
      </c>
    </row>
    <row r="239" spans="1:2" x14ac:dyDescent="0.45">
      <c r="A239" t="s">
        <v>378</v>
      </c>
      <c r="B239">
        <v>55.874078035354614</v>
      </c>
    </row>
    <row r="240" spans="1:2" x14ac:dyDescent="0.45">
      <c r="A240" t="s">
        <v>379</v>
      </c>
      <c r="B240">
        <v>10.743640184402466</v>
      </c>
    </row>
    <row r="241" spans="1:2" x14ac:dyDescent="0.45">
      <c r="A241" t="s">
        <v>380</v>
      </c>
      <c r="B241">
        <v>13.314620971679688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6E16-5F47-4A7C-B4E8-C9269679C3FC}">
  <dimension ref="A1:AZ249"/>
  <sheetViews>
    <sheetView topLeftCell="S13" zoomScale="77" workbookViewId="0">
      <selection activeCell="AG34" sqref="AG34"/>
    </sheetView>
  </sheetViews>
  <sheetFormatPr defaultRowHeight="14.25" x14ac:dyDescent="0.45"/>
  <cols>
    <col min="1" max="1" width="20.796875" customWidth="1"/>
    <col min="2" max="7" width="11.796875" customWidth="1"/>
    <col min="11" max="14" width="12.796875" customWidth="1"/>
    <col min="17" max="17" width="13" customWidth="1"/>
    <col min="18" max="18" width="14.53125" customWidth="1"/>
    <col min="19" max="19" width="14.53125" style="5" customWidth="1"/>
    <col min="27" max="27" width="11.33203125" customWidth="1"/>
    <col min="28" max="28" width="10.3984375" customWidth="1"/>
    <col min="29" max="29" width="9.9296875" customWidth="1"/>
    <col min="30" max="30" width="10.9296875" customWidth="1"/>
    <col min="31" max="31" width="11" customWidth="1"/>
    <col min="32" max="32" width="10.6640625" customWidth="1"/>
    <col min="33" max="33" width="15.9296875" bestFit="1" customWidth="1"/>
    <col min="34" max="34" width="12.53125" customWidth="1"/>
    <col min="35" max="35" width="11.1328125" customWidth="1"/>
  </cols>
  <sheetData>
    <row r="1" spans="1:52" x14ac:dyDescent="0.45">
      <c r="A1" s="1" t="s">
        <v>0</v>
      </c>
      <c r="B1" s="1" t="s">
        <v>383</v>
      </c>
      <c r="C1" s="1" t="s">
        <v>383</v>
      </c>
      <c r="D1" s="1" t="s">
        <v>418</v>
      </c>
      <c r="E1" s="1" t="s">
        <v>420</v>
      </c>
      <c r="F1" s="1" t="s">
        <v>451</v>
      </c>
      <c r="G1" s="1" t="s">
        <v>418</v>
      </c>
      <c r="H1" s="1" t="s">
        <v>420</v>
      </c>
      <c r="I1" s="1" t="s">
        <v>451</v>
      </c>
      <c r="J1" s="1" t="s">
        <v>419</v>
      </c>
      <c r="K1" s="1" t="s">
        <v>428</v>
      </c>
      <c r="L1" s="1" t="s">
        <v>421</v>
      </c>
      <c r="M1" s="1" t="s">
        <v>422</v>
      </c>
      <c r="N1" s="1" t="s">
        <v>424</v>
      </c>
      <c r="O1" s="1" t="s">
        <v>422</v>
      </c>
      <c r="P1" s="1" t="s">
        <v>424</v>
      </c>
      <c r="Q1" s="1" t="s">
        <v>423</v>
      </c>
      <c r="S1" s="1" t="s">
        <v>435</v>
      </c>
      <c r="T1" s="1" t="s">
        <v>448</v>
      </c>
      <c r="U1" s="1" t="s">
        <v>435</v>
      </c>
      <c r="V1" s="1" t="s">
        <v>448</v>
      </c>
      <c r="W1" s="1" t="s">
        <v>430</v>
      </c>
      <c r="X1" s="1" t="s">
        <v>431</v>
      </c>
      <c r="AB1" t="s">
        <v>450</v>
      </c>
      <c r="AK1" s="1" t="s">
        <v>392</v>
      </c>
      <c r="AL1" s="1" t="s">
        <v>1</v>
      </c>
      <c r="AM1" s="1" t="s">
        <v>432</v>
      </c>
      <c r="AN1" s="1" t="s">
        <v>433</v>
      </c>
      <c r="AP1" s="1" t="s">
        <v>1</v>
      </c>
      <c r="AQ1" s="1" t="s">
        <v>438</v>
      </c>
      <c r="AR1" s="1" t="s">
        <v>439</v>
      </c>
      <c r="AT1" s="1" t="s">
        <v>1</v>
      </c>
      <c r="AU1" s="1" t="s">
        <v>432</v>
      </c>
      <c r="AV1" s="1" t="s">
        <v>433</v>
      </c>
      <c r="AX1" s="1" t="s">
        <v>1</v>
      </c>
      <c r="AY1" s="1" t="s">
        <v>432</v>
      </c>
      <c r="AZ1" s="1" t="s">
        <v>433</v>
      </c>
    </row>
    <row r="2" spans="1:52" x14ac:dyDescent="0.45">
      <c r="A2" s="1" t="s">
        <v>111</v>
      </c>
      <c r="B2" s="5">
        <v>8.4450006484985352E-2</v>
      </c>
      <c r="C2" s="11" cm="1">
        <f t="array" ref="C2:C236">IFERROR(VLOOKUP(A2:A236, iterations_cuPDLP_new[[Instance]:[cuPDLP]], 2, FALSE), "")</f>
        <v>34</v>
      </c>
      <c r="D2" s="5" cm="1">
        <f t="array" ref="D2:D236">IFERROR(VLOOKUP(A2:A236, instances_gpu_fix[[Instance]:[cuPDLP]], 2, FALSE), "")</f>
        <v>7.9207890033721924</v>
      </c>
      <c r="E2" s="5" cm="1">
        <f t="array" ref="E2:E236">IFERROR(VLOOKUP(A2:A236, instances_gpu_fix_avg[[Instance]:[cuPDLP]], 2, FALSE), "")</f>
        <v>9.6088199615478516</v>
      </c>
      <c r="F2" s="11"/>
      <c r="G2" s="11" cm="1">
        <f t="array" ref="G2:G236">IFERROR(VLOOKUP(A2:A236, iterations_gpu_fix[[Instance]:[cuPDLP]], 2, FALSE), "")</f>
        <v>19</v>
      </c>
      <c r="H2" s="11" cm="1">
        <f t="array" ref="H2:H236">IFERROR(VLOOKUP(A2:A236, iterations_gpu_fix_matrix[[Instance]:[cuPDLP]], 2, FALSE), "")</f>
        <v>17</v>
      </c>
      <c r="I2" s="11"/>
      <c r="J2" s="7">
        <f t="shared" ref="J2:J65" si="0">IF(G2="","",($C2-G2)/$C2)</f>
        <v>0.44117647058823528</v>
      </c>
      <c r="K2" s="7">
        <f t="shared" ref="K2:K65" si="1">IF(H2="","",($C2-H2)/$C2)</f>
        <v>0.5</v>
      </c>
      <c r="L2" s="7"/>
      <c r="M2" s="5" cm="1">
        <f t="array" ref="M2:M236">IFERROR(VLOOKUP(A2:A236, instances_gpu_fix_1000[[Instance]:[cuPDLP]], 2, FALSE), "")</f>
        <v>1.3555359840393066</v>
      </c>
      <c r="N2" s="5" cm="1">
        <f t="array" ref="N2:N236">IFERROR(VLOOKUP(A2:A236, instances_gpu_fix_matrix_1000[[Instance]:[cuPDLP]], 2, FALSE), "")</f>
        <v>1.3729941844940186</v>
      </c>
      <c r="O2" s="11" cm="1">
        <f t="array" ref="O2:O236">IFERROR(VLOOKUP(A2:A236, iterations_gpu_fix_1000[[Instance]:[cuPDLP]], 2, FALSE), "")</f>
        <v>34</v>
      </c>
      <c r="P2" s="11" cm="1">
        <f t="array" ref="P2:P236">IFERROR(VLOOKUP(A2:A236, iterations_gpu_fix_matrix_1000[[Instance]:[cuPDLP]], 2, FALSE), "")</f>
        <v>34</v>
      </c>
      <c r="Q2" s="7">
        <f t="shared" ref="Q2:Q65" si="2">IF(O2="","",($C2-O2)/$C2)</f>
        <v>0</v>
      </c>
      <c r="R2" s="7">
        <f t="shared" ref="R2:R65" si="3">IF(P2="","",($C2-P2)/$C2)</f>
        <v>0</v>
      </c>
      <c r="S2" s="5" cm="1">
        <f t="array" ref="S2:S236">IFERROR(VLOOKUP(A2:A236, instances_gpu_fix_5000[[Instance]:[cuPDLP]], 2, FALSE), "")</f>
        <v>1.4009921550750732</v>
      </c>
      <c r="T2" s="5" cm="1">
        <f t="array" ref="T2:T236">IFERROR(VLOOKUP(A2:A236, instances_gpu_fix_matrix_5000__2[[Instance]:[cuPDLP]], 2, FALSE), "")</f>
        <v>1.3931879997253418</v>
      </c>
      <c r="U2" s="11" cm="1">
        <f t="array" ref="U2:U236">IFERROR(VLOOKUP(A2:A236, iterations_gpu_fix_5000[[Instance]:[cuPDLP]], 2, FALSE), "")</f>
        <v>34</v>
      </c>
      <c r="V2" s="11" cm="1">
        <f t="array" ref="V2:V236">IFERROR(VLOOKUP(A2:A236, iterations_gpu_fix_matrix_5000[[Instance]:[cuPDLP]], 2, FALSE), "")</f>
        <v>34</v>
      </c>
      <c r="W2" s="7">
        <f t="shared" ref="W2:W65" si="4">IF(U2="","",($C2-U2)/$C2)</f>
        <v>0</v>
      </c>
      <c r="X2" s="7">
        <f t="shared" ref="X2:X65" si="5">IF(V2="","",($C2-V2)/$C2)</f>
        <v>0</v>
      </c>
      <c r="AA2" s="1" t="s">
        <v>454</v>
      </c>
      <c r="AL2" s="11" cm="1">
        <f t="array" ref="AL2:AL171">_xlfn._xlws.FILTER(_xlfn.ANCHORARRAY(C2),_xlfn.ANCHORARRAY($C2)&gt;1000,"")</f>
        <v>1051</v>
      </c>
      <c r="AM2" s="11" cm="1">
        <f t="array" ref="AM2:AM171">_xlfn._xlws.FILTER(_xlfn.ANCHORARRAY(O2),_xlfn.ANCHORARRAY($C2)&gt;1000,"")</f>
        <v>1051</v>
      </c>
      <c r="AN2" s="11" cm="1">
        <f t="array" ref="AN2:AN171">_xlfn._xlws.FILTER(_xlfn.ANCHORARRAY(P2),_xlfn.ANCHORARRAY($C2)&gt;1000,"")</f>
        <v>1051</v>
      </c>
      <c r="AP2" s="11" cm="1">
        <f t="array" ref="AP2:AP118">_xlfn._xlws.FILTER(_xlfn.ANCHORARRAY(C2),_xlfn.ANCHORARRAY($C2)&gt;5000,"")</f>
        <v>5893</v>
      </c>
      <c r="AQ2" s="11" cm="1">
        <f t="array" ref="AQ2:AQ118">_xlfn._xlws.FILTER(_xlfn.ANCHORARRAY(U2),_xlfn.ANCHORARRAY($C2)&gt;5000,"")</f>
        <v>11378</v>
      </c>
      <c r="AR2" s="11" cm="1">
        <f t="array" ref="AR2:AR118">_xlfn._xlws.FILTER(_xlfn.ANCHORARRAY(V2),_xlfn.ANCHORARRAY($C2)&gt;5000,"")</f>
        <v>11389</v>
      </c>
      <c r="AT2" s="5" cm="1">
        <f t="array" ref="AT2:AT171">_xlfn._xlws.FILTER(B2:B236,_xlfn.ANCHORARRAY($C2)&gt;1000,"")</f>
        <v>2.5812649726867676</v>
      </c>
      <c r="AU2" s="5" cm="1">
        <f t="array" ref="AU2:AU171">_xlfn._xlws.FILTER(_xlfn.ANCHORARRAY(M2),_xlfn.ANCHORARRAY($C2)&gt;1000,"")</f>
        <v>3.0670790672302246</v>
      </c>
      <c r="AV2" s="5" cm="1">
        <f t="array" ref="AV2:AV171">_xlfn._xlws.FILTER(_xlfn.ANCHORARRAY(N2),_xlfn.ANCHORARRAY($C2)&gt;1000,"")</f>
        <v>3.1732208728790283</v>
      </c>
      <c r="AX2" cm="1">
        <f t="array" ref="AX2:AX118">_xlfn._xlws.FILTER(B2:B236,_xlfn.ANCHORARRAY($C2)&gt;5000,"")</f>
        <v>18.105472803115845</v>
      </c>
      <c r="AY2" cm="1">
        <f t="array" ref="AY2:AY118">_xlfn._xlws.FILTER(_xlfn.ANCHORARRAY(M2),_xlfn.ANCHORARRAY($C2)&gt;5000,"")</f>
        <v>44.41590404510498</v>
      </c>
      <c r="AZ2" cm="1">
        <f t="array" ref="AZ2:AZ118">_xlfn._xlws.FILTER(_xlfn.ANCHORARRAY(N2),_xlfn.ANCHORARRAY($C2)&gt;5000,"")</f>
        <v>45.237236976623535</v>
      </c>
    </row>
    <row r="3" spans="1:52" x14ac:dyDescent="0.45">
      <c r="A3" s="1" t="s">
        <v>326</v>
      </c>
      <c r="B3" s="5">
        <v>0.1237640380859375</v>
      </c>
      <c r="C3" s="11">
        <v>46</v>
      </c>
      <c r="D3" s="5">
        <v>4.7181251049041748</v>
      </c>
      <c r="E3" s="5">
        <v>10.396918058395386</v>
      </c>
      <c r="F3" s="11"/>
      <c r="G3">
        <v>46</v>
      </c>
      <c r="H3" s="11">
        <v>39</v>
      </c>
      <c r="I3" s="11"/>
      <c r="J3" s="7">
        <f t="shared" si="0"/>
        <v>0</v>
      </c>
      <c r="K3" s="7">
        <f t="shared" si="1"/>
        <v>0.15217391304347827</v>
      </c>
      <c r="L3" s="7"/>
      <c r="M3" s="16">
        <v>0.13390398025512695</v>
      </c>
      <c r="N3" s="16">
        <v>0.13927292823791504</v>
      </c>
      <c r="O3">
        <v>46</v>
      </c>
      <c r="P3">
        <v>46</v>
      </c>
      <c r="Q3" s="7">
        <f t="shared" si="2"/>
        <v>0</v>
      </c>
      <c r="R3" s="7">
        <f t="shared" si="3"/>
        <v>0</v>
      </c>
      <c r="S3" s="16">
        <v>0.13649392127990723</v>
      </c>
      <c r="T3" s="5">
        <v>0.136383056640625</v>
      </c>
      <c r="U3">
        <v>46</v>
      </c>
      <c r="V3">
        <v>46</v>
      </c>
      <c r="W3" s="7">
        <f t="shared" si="4"/>
        <v>0</v>
      </c>
      <c r="X3" s="7">
        <f t="shared" si="5"/>
        <v>0</v>
      </c>
      <c r="AB3" s="33" t="s">
        <v>417</v>
      </c>
      <c r="AC3" s="34"/>
      <c r="AD3" s="34"/>
      <c r="AE3" s="34"/>
      <c r="AF3" s="35"/>
      <c r="AG3" t="s">
        <v>429</v>
      </c>
      <c r="AL3">
        <v>1352</v>
      </c>
      <c r="AM3">
        <v>1051</v>
      </c>
      <c r="AN3">
        <v>1051</v>
      </c>
      <c r="AP3">
        <v>6341</v>
      </c>
      <c r="AQ3">
        <v>12115</v>
      </c>
      <c r="AR3">
        <v>10732</v>
      </c>
      <c r="AT3" s="5">
        <v>3.5043108463287354</v>
      </c>
      <c r="AU3">
        <v>11.357763051986694</v>
      </c>
      <c r="AV3">
        <v>12.701424837112427</v>
      </c>
      <c r="AX3">
        <v>25.525493144989014</v>
      </c>
      <c r="AY3">
        <v>58.414780855178833</v>
      </c>
      <c r="AZ3">
        <v>74.121937036514282</v>
      </c>
    </row>
    <row r="4" spans="1:52" x14ac:dyDescent="0.45">
      <c r="A4" s="1" t="s">
        <v>24</v>
      </c>
      <c r="B4" s="5">
        <v>0.1767120361328125</v>
      </c>
      <c r="C4" s="11">
        <v>37</v>
      </c>
      <c r="D4" s="5">
        <v>1.5544710159301758</v>
      </c>
      <c r="E4" s="5">
        <v>10.952294111251831</v>
      </c>
      <c r="F4" s="11"/>
      <c r="G4">
        <v>39</v>
      </c>
      <c r="H4">
        <v>46</v>
      </c>
      <c r="J4" s="7">
        <f t="shared" si="0"/>
        <v>-5.4054054054054057E-2</v>
      </c>
      <c r="K4" s="7">
        <f t="shared" si="1"/>
        <v>-0.24324324324324326</v>
      </c>
      <c r="L4" s="7"/>
      <c r="M4" s="16">
        <v>9.9197149276733398E-2</v>
      </c>
      <c r="N4" s="16">
        <v>0.1029961109161377</v>
      </c>
      <c r="O4">
        <v>37</v>
      </c>
      <c r="P4">
        <v>37</v>
      </c>
      <c r="Q4" s="7">
        <f t="shared" si="2"/>
        <v>0</v>
      </c>
      <c r="R4" s="7">
        <f t="shared" si="3"/>
        <v>0</v>
      </c>
      <c r="S4" s="16">
        <v>9.9716901779174805E-2</v>
      </c>
      <c r="T4" s="5">
        <v>9.9989891052246094E-2</v>
      </c>
      <c r="U4">
        <v>37</v>
      </c>
      <c r="V4">
        <v>37</v>
      </c>
      <c r="W4" s="7">
        <f t="shared" si="4"/>
        <v>0</v>
      </c>
      <c r="X4" s="7">
        <f t="shared" si="5"/>
        <v>0</v>
      </c>
      <c r="AA4" s="3" t="s">
        <v>387</v>
      </c>
      <c r="AB4" s="3" t="s">
        <v>383</v>
      </c>
      <c r="AC4" s="3" t="s">
        <v>418</v>
      </c>
      <c r="AD4" s="3" t="s">
        <v>420</v>
      </c>
      <c r="AE4" s="17" t="s">
        <v>451</v>
      </c>
      <c r="AF4" s="3" t="s">
        <v>422</v>
      </c>
      <c r="AG4" s="3" t="s">
        <v>434</v>
      </c>
      <c r="AH4" s="3" t="s">
        <v>435</v>
      </c>
      <c r="AI4" s="3" t="s">
        <v>436</v>
      </c>
      <c r="AL4">
        <v>1369</v>
      </c>
      <c r="AM4">
        <v>2643</v>
      </c>
      <c r="AN4">
        <v>2884</v>
      </c>
      <c r="AP4">
        <v>5128</v>
      </c>
      <c r="AQ4">
        <v>5020</v>
      </c>
      <c r="AR4">
        <v>5020</v>
      </c>
      <c r="AT4" s="5">
        <v>5.3050529956817627</v>
      </c>
      <c r="AU4">
        <v>15.644248008728027</v>
      </c>
      <c r="AV4">
        <v>16.083767890930176</v>
      </c>
      <c r="AX4">
        <v>26.791998863220215</v>
      </c>
      <c r="AY4">
        <v>32.226843118667603</v>
      </c>
      <c r="AZ4">
        <v>36.154545783996582</v>
      </c>
    </row>
    <row r="5" spans="1:52" x14ac:dyDescent="0.45">
      <c r="A5" s="1" t="s">
        <v>325</v>
      </c>
      <c r="B5" s="5">
        <v>0.1886439323425293</v>
      </c>
      <c r="C5" s="11">
        <v>39</v>
      </c>
      <c r="D5" s="5">
        <v>2.2449531555175781</v>
      </c>
      <c r="E5" s="5">
        <v>6.6888890266418457</v>
      </c>
      <c r="F5" s="11"/>
      <c r="G5">
        <v>44</v>
      </c>
      <c r="H5">
        <v>47</v>
      </c>
      <c r="J5" s="7">
        <f t="shared" si="0"/>
        <v>-0.12820512820512819</v>
      </c>
      <c r="K5" s="7">
        <f t="shared" si="1"/>
        <v>-0.20512820512820512</v>
      </c>
      <c r="L5" s="7"/>
      <c r="M5" s="16">
        <v>0.10551714897155762</v>
      </c>
      <c r="N5" s="16">
        <v>0.10959386825561523</v>
      </c>
      <c r="O5">
        <v>39</v>
      </c>
      <c r="P5">
        <v>39</v>
      </c>
      <c r="Q5" s="7">
        <f t="shared" si="2"/>
        <v>0</v>
      </c>
      <c r="R5" s="7">
        <f t="shared" si="3"/>
        <v>0</v>
      </c>
      <c r="S5" s="16">
        <v>0.10719895362854004</v>
      </c>
      <c r="T5" s="5">
        <v>0.10609292984008789</v>
      </c>
      <c r="U5">
        <v>39</v>
      </c>
      <c r="V5">
        <v>39</v>
      </c>
      <c r="W5" s="7">
        <f t="shared" si="4"/>
        <v>0</v>
      </c>
      <c r="X5" s="7">
        <f t="shared" si="5"/>
        <v>0</v>
      </c>
      <c r="AA5" s="2">
        <f>COUNT(_xlfn.ANCHORARRAY(C2))</f>
        <v>235</v>
      </c>
      <c r="AB5" s="13" cm="1">
        <f t="array" ref="AB5">GEOMEAN(C2:C236+1000)-1000</f>
        <v>5912.3620678582965</v>
      </c>
      <c r="AC5" s="13" cm="1">
        <f t="array" ref="AC5">GEOMEAN(G2:G236+1000)-1000</f>
        <v>4896.3460838570463</v>
      </c>
      <c r="AD5" s="13" cm="1">
        <f t="array" ref="AD5">GEOMEAN(H2:H236+1000)-1000</f>
        <v>4833.367126213614</v>
      </c>
      <c r="AE5" s="13"/>
      <c r="AF5" s="13" cm="1">
        <f t="array" ref="AF5">GEOMEAN(_xlfn.ANCHORARRAY(O2)+1000)-1000</f>
        <v>4259.3274370495938</v>
      </c>
      <c r="AG5" s="13" cm="1">
        <f t="array" ref="AG5">GEOMEAN(_xlfn.ANCHORARRAY(P2)+1000)-1000</f>
        <v>3925.4923303433934</v>
      </c>
      <c r="AH5" s="13" cm="1">
        <f t="array" ref="AH5">GEOMEAN(_xlfn.ANCHORARRAY(U2)+1000)-1000</f>
        <v>5418.0749350980841</v>
      </c>
      <c r="AI5" s="13" cm="1">
        <f t="array" ref="AI5">GEOMEAN(_xlfn.ANCHORARRAY(V2)+1000)-1000</f>
        <v>5441.2702910359158</v>
      </c>
      <c r="AL5">
        <v>1065</v>
      </c>
      <c r="AM5">
        <v>1026</v>
      </c>
      <c r="AN5">
        <v>1026</v>
      </c>
      <c r="AP5">
        <v>9611</v>
      </c>
      <c r="AQ5">
        <v>17547</v>
      </c>
      <c r="AR5">
        <v>7403</v>
      </c>
      <c r="AT5" s="5">
        <v>5.399522066116333</v>
      </c>
      <c r="AU5">
        <v>4.2004051208496094</v>
      </c>
      <c r="AV5">
        <v>4.3199410438537598</v>
      </c>
      <c r="AX5">
        <v>27.8664870262146</v>
      </c>
      <c r="AY5">
        <v>301.66972899436951</v>
      </c>
      <c r="AZ5">
        <v>607.82843399047852</v>
      </c>
    </row>
    <row r="6" spans="1:52" x14ac:dyDescent="0.45">
      <c r="A6" s="1" t="s">
        <v>327</v>
      </c>
      <c r="B6" s="5">
        <v>0.19486689567565918</v>
      </c>
      <c r="C6" s="11">
        <v>41</v>
      </c>
      <c r="D6" s="5">
        <v>2.9911878108978271</v>
      </c>
      <c r="E6" s="5">
        <v>5.5670690536499023</v>
      </c>
      <c r="F6" s="11"/>
      <c r="G6">
        <v>43</v>
      </c>
      <c r="H6">
        <v>43</v>
      </c>
      <c r="J6" s="7">
        <f t="shared" si="0"/>
        <v>-4.878048780487805E-2</v>
      </c>
      <c r="K6" s="7">
        <f t="shared" si="1"/>
        <v>-4.878048780487805E-2</v>
      </c>
      <c r="L6" s="7"/>
      <c r="M6" s="16">
        <v>0.11065888404846191</v>
      </c>
      <c r="N6" s="16">
        <v>0.11443495750427246</v>
      </c>
      <c r="O6">
        <v>41</v>
      </c>
      <c r="P6">
        <v>41</v>
      </c>
      <c r="Q6" s="7">
        <f t="shared" si="2"/>
        <v>0</v>
      </c>
      <c r="R6" s="7">
        <f t="shared" si="3"/>
        <v>0</v>
      </c>
      <c r="S6" s="16">
        <v>0.11258316040039063</v>
      </c>
      <c r="T6" s="5">
        <v>0.11073493957519531</v>
      </c>
      <c r="U6">
        <v>41</v>
      </c>
      <c r="V6">
        <v>41</v>
      </c>
      <c r="W6" s="7">
        <f t="shared" si="4"/>
        <v>0</v>
      </c>
      <c r="X6" s="7">
        <f t="shared" si="5"/>
        <v>0</v>
      </c>
      <c r="AA6" s="1" t="s">
        <v>440</v>
      </c>
      <c r="AB6" s="15">
        <f>($AB$5-AB5)/$AB$5</f>
        <v>0</v>
      </c>
      <c r="AC6" s="15">
        <f>($AB$5-AC5)/$AB$5</f>
        <v>0.17184603587196978</v>
      </c>
      <c r="AD6" s="15">
        <f t="shared" ref="AD6" si="6">($AB$5-AD5)/$AB$5</f>
        <v>0.18249811653289688</v>
      </c>
      <c r="AE6" s="15"/>
      <c r="AF6" s="15">
        <f>($AB$5-AF5)/$AB$5</f>
        <v>0.27958954675580289</v>
      </c>
      <c r="AG6" s="15">
        <f>($AB$5-AG5)/$AB$5</f>
        <v>0.33605346132575908</v>
      </c>
      <c r="AH6" s="15">
        <f>($AB$5-AH5)/$AB$5</f>
        <v>8.3602311070787277E-2</v>
      </c>
      <c r="AI6" s="15">
        <f>($AB$5-AI5)/$AB$5</f>
        <v>7.9679114948558935E-2</v>
      </c>
      <c r="AL6">
        <v>1966</v>
      </c>
      <c r="AM6">
        <v>1924</v>
      </c>
      <c r="AN6">
        <v>1927</v>
      </c>
      <c r="AP6">
        <v>9682</v>
      </c>
      <c r="AQ6">
        <v>15539</v>
      </c>
      <c r="AR6">
        <v>20644</v>
      </c>
      <c r="AT6" s="5">
        <v>5.4853520393371582</v>
      </c>
      <c r="AU6">
        <v>9.9668300151824951</v>
      </c>
      <c r="AV6">
        <v>11.232257127761841</v>
      </c>
      <c r="AX6">
        <v>31.754511117935181</v>
      </c>
      <c r="AY6">
        <v>80.694123983383179</v>
      </c>
      <c r="AZ6">
        <v>74.248727798461914</v>
      </c>
    </row>
    <row r="7" spans="1:52" x14ac:dyDescent="0.45">
      <c r="A7" s="1" t="s">
        <v>245</v>
      </c>
      <c r="B7" s="5">
        <v>0.26288700103759766</v>
      </c>
      <c r="C7" s="11">
        <v>57</v>
      </c>
      <c r="D7" s="5">
        <v>0.92661499977111816</v>
      </c>
      <c r="E7" s="5">
        <v>0.91487002372741699</v>
      </c>
      <c r="F7" s="11"/>
      <c r="G7">
        <v>24</v>
      </c>
      <c r="H7">
        <v>25</v>
      </c>
      <c r="J7" s="7">
        <f t="shared" si="0"/>
        <v>0.57894736842105265</v>
      </c>
      <c r="K7" s="7">
        <f t="shared" si="1"/>
        <v>0.56140350877192979</v>
      </c>
      <c r="L7" s="7"/>
      <c r="M7" s="16">
        <v>0.15367293357849121</v>
      </c>
      <c r="N7" s="16">
        <v>0.15891408920288086</v>
      </c>
      <c r="O7">
        <v>57</v>
      </c>
      <c r="P7">
        <v>57</v>
      </c>
      <c r="Q7" s="7">
        <f t="shared" si="2"/>
        <v>0</v>
      </c>
      <c r="R7" s="7">
        <f t="shared" si="3"/>
        <v>0</v>
      </c>
      <c r="S7" s="16">
        <v>0.15672397613525391</v>
      </c>
      <c r="T7" s="5">
        <v>0.15517902374267578</v>
      </c>
      <c r="U7">
        <v>57</v>
      </c>
      <c r="V7">
        <v>57</v>
      </c>
      <c r="W7" s="7">
        <f t="shared" si="4"/>
        <v>0</v>
      </c>
      <c r="X7" s="7">
        <f t="shared" si="5"/>
        <v>0</v>
      </c>
      <c r="AL7">
        <v>1049</v>
      </c>
      <c r="AM7">
        <v>1049</v>
      </c>
      <c r="AN7">
        <v>1049</v>
      </c>
      <c r="AP7">
        <v>5132</v>
      </c>
      <c r="AQ7">
        <v>5166</v>
      </c>
      <c r="AR7">
        <v>5166</v>
      </c>
      <c r="AT7" s="5">
        <v>5.6673800945281982</v>
      </c>
      <c r="AU7">
        <v>4.0408098697662354</v>
      </c>
      <c r="AV7">
        <v>4.2227652072906494</v>
      </c>
      <c r="AX7">
        <v>36.293833017349243</v>
      </c>
      <c r="AY7">
        <v>46.015398979187012</v>
      </c>
      <c r="AZ7">
        <v>43.056815147399902</v>
      </c>
    </row>
    <row r="8" spans="1:52" x14ac:dyDescent="0.45">
      <c r="A8" s="1" t="s">
        <v>215</v>
      </c>
      <c r="B8" s="5">
        <v>0.30128002166748047</v>
      </c>
      <c r="C8" s="11">
        <v>64</v>
      </c>
      <c r="D8" s="5">
        <v>0.7997889518737793</v>
      </c>
      <c r="E8" s="5">
        <v>1.0855789184570313</v>
      </c>
      <c r="F8" s="11"/>
      <c r="G8">
        <v>100</v>
      </c>
      <c r="H8">
        <v>96</v>
      </c>
      <c r="J8" s="7">
        <f t="shared" si="0"/>
        <v>-0.5625</v>
      </c>
      <c r="K8" s="7">
        <f t="shared" si="1"/>
        <v>-0.5</v>
      </c>
      <c r="L8" s="7"/>
      <c r="M8" s="16">
        <v>0.17038893699645996</v>
      </c>
      <c r="N8" s="16">
        <v>0.17548394203186035</v>
      </c>
      <c r="O8">
        <v>64</v>
      </c>
      <c r="P8">
        <v>64</v>
      </c>
      <c r="Q8" s="7">
        <f t="shared" si="2"/>
        <v>0</v>
      </c>
      <c r="R8" s="7">
        <f t="shared" si="3"/>
        <v>0</v>
      </c>
      <c r="S8" s="16">
        <v>0.17237997055053711</v>
      </c>
      <c r="T8" s="5">
        <v>0.17016100883483887</v>
      </c>
      <c r="U8">
        <v>64</v>
      </c>
      <c r="V8">
        <v>64</v>
      </c>
      <c r="W8" s="7">
        <f t="shared" si="4"/>
        <v>0</v>
      </c>
      <c r="X8" s="7">
        <f t="shared" si="5"/>
        <v>0</v>
      </c>
      <c r="AL8">
        <v>1027</v>
      </c>
      <c r="AM8">
        <v>1027</v>
      </c>
      <c r="AN8">
        <v>1027</v>
      </c>
      <c r="AP8">
        <v>13004</v>
      </c>
      <c r="AQ8">
        <v>16702</v>
      </c>
      <c r="AR8">
        <v>16225</v>
      </c>
      <c r="AT8" s="5">
        <v>5.7563760280609131</v>
      </c>
      <c r="AU8">
        <v>4.2272171974182129</v>
      </c>
      <c r="AV8">
        <v>4.1575729846954346</v>
      </c>
      <c r="AX8">
        <v>36.727617025375366</v>
      </c>
      <c r="AY8">
        <v>103.68209886550903</v>
      </c>
      <c r="AZ8">
        <v>96.58513879776001</v>
      </c>
    </row>
    <row r="9" spans="1:52" x14ac:dyDescent="0.45">
      <c r="A9" s="1" t="s">
        <v>122</v>
      </c>
      <c r="B9" s="5">
        <v>0.3806910514831543</v>
      </c>
      <c r="C9" s="11">
        <v>80</v>
      </c>
      <c r="D9" s="5">
        <v>0.68393707275390625</v>
      </c>
      <c r="E9" s="5">
        <v>0.75167703628540039</v>
      </c>
      <c r="F9" s="11"/>
      <c r="G9">
        <v>25</v>
      </c>
      <c r="H9">
        <v>22</v>
      </c>
      <c r="J9" s="7">
        <f t="shared" si="0"/>
        <v>0.6875</v>
      </c>
      <c r="K9" s="7">
        <f t="shared" si="1"/>
        <v>0.72499999999999998</v>
      </c>
      <c r="L9" s="7"/>
      <c r="M9" s="16">
        <v>0.2175600528717041</v>
      </c>
      <c r="N9" s="16">
        <v>0.22491788864135742</v>
      </c>
      <c r="O9">
        <v>80</v>
      </c>
      <c r="P9">
        <v>80</v>
      </c>
      <c r="Q9" s="7">
        <f t="shared" si="2"/>
        <v>0</v>
      </c>
      <c r="R9" s="7">
        <f t="shared" si="3"/>
        <v>0</v>
      </c>
      <c r="S9" s="16">
        <v>0.22123908996582031</v>
      </c>
      <c r="T9" s="5">
        <v>0.21826696395874023</v>
      </c>
      <c r="U9">
        <v>80</v>
      </c>
      <c r="V9">
        <v>80</v>
      </c>
      <c r="W9" s="7">
        <f t="shared" si="4"/>
        <v>0</v>
      </c>
      <c r="X9" s="7">
        <f t="shared" si="5"/>
        <v>0</v>
      </c>
      <c r="AC9" t="s">
        <v>441</v>
      </c>
      <c r="AL9">
        <v>1660</v>
      </c>
      <c r="AM9">
        <v>2639</v>
      </c>
      <c r="AN9">
        <v>2665</v>
      </c>
      <c r="AP9">
        <v>7039</v>
      </c>
      <c r="AQ9">
        <v>6584</v>
      </c>
      <c r="AR9">
        <v>6584</v>
      </c>
      <c r="AT9" s="5">
        <v>6.4717979431152344</v>
      </c>
      <c r="AU9">
        <v>14.536146879196167</v>
      </c>
      <c r="AV9">
        <v>14.655840873718262</v>
      </c>
      <c r="AX9">
        <v>37.486289024353027</v>
      </c>
      <c r="AY9">
        <v>626.80652499198914</v>
      </c>
      <c r="AZ9">
        <v>627.22949695587158</v>
      </c>
    </row>
    <row r="10" spans="1:52" x14ac:dyDescent="0.45">
      <c r="A10" s="1" t="s">
        <v>216</v>
      </c>
      <c r="B10" s="5">
        <v>0.40085911750793457</v>
      </c>
      <c r="C10" s="11">
        <v>84</v>
      </c>
      <c r="D10" s="5">
        <v>0.43289303779602051</v>
      </c>
      <c r="E10" s="5">
        <v>0.7392578125</v>
      </c>
      <c r="F10" s="11"/>
      <c r="G10">
        <v>52</v>
      </c>
      <c r="H10">
        <v>52</v>
      </c>
      <c r="J10" s="7">
        <f t="shared" si="0"/>
        <v>0.38095238095238093</v>
      </c>
      <c r="K10" s="7">
        <f t="shared" si="1"/>
        <v>0.38095238095238093</v>
      </c>
      <c r="L10" s="7"/>
      <c r="M10" s="16">
        <v>0.22798418998718262</v>
      </c>
      <c r="N10" s="16">
        <v>0.23648190498352051</v>
      </c>
      <c r="O10">
        <v>84</v>
      </c>
      <c r="P10">
        <v>84</v>
      </c>
      <c r="Q10" s="7">
        <f t="shared" si="2"/>
        <v>0</v>
      </c>
      <c r="R10" s="7">
        <f t="shared" si="3"/>
        <v>0</v>
      </c>
      <c r="S10" s="16">
        <v>0.46689200401306152</v>
      </c>
      <c r="T10" s="5">
        <v>0.22971010208129883</v>
      </c>
      <c r="U10">
        <v>84</v>
      </c>
      <c r="V10">
        <v>84</v>
      </c>
      <c r="W10" s="7">
        <f t="shared" si="4"/>
        <v>0</v>
      </c>
      <c r="X10" s="7">
        <f t="shared" si="5"/>
        <v>0</v>
      </c>
      <c r="AC10" s="32" t="s">
        <v>437</v>
      </c>
      <c r="AD10" s="32"/>
      <c r="AE10" s="32"/>
      <c r="AL10">
        <v>1235</v>
      </c>
      <c r="AM10">
        <v>1998</v>
      </c>
      <c r="AN10">
        <v>2202</v>
      </c>
      <c r="AP10">
        <v>13203</v>
      </c>
      <c r="AQ10">
        <v>15902</v>
      </c>
      <c r="AR10">
        <v>12904</v>
      </c>
      <c r="AT10" s="5">
        <v>6.6774659156799316</v>
      </c>
      <c r="AU10">
        <v>11.532318115234375</v>
      </c>
      <c r="AV10">
        <v>13.480383157730103</v>
      </c>
      <c r="AX10">
        <v>37.918842077255249</v>
      </c>
      <c r="AY10">
        <v>93.361236095428467</v>
      </c>
      <c r="AZ10">
        <v>84.103326082229614</v>
      </c>
    </row>
    <row r="11" spans="1:52" x14ac:dyDescent="0.45">
      <c r="A11" s="1" t="s">
        <v>244</v>
      </c>
      <c r="B11" s="5">
        <v>0.4831390380859375</v>
      </c>
      <c r="C11" s="11">
        <v>124</v>
      </c>
      <c r="D11" s="5">
        <v>0.73192501068115234</v>
      </c>
      <c r="E11" s="5">
        <v>0.71627902984619141</v>
      </c>
      <c r="F11" s="11"/>
      <c r="G11">
        <v>48</v>
      </c>
      <c r="H11">
        <v>28</v>
      </c>
      <c r="J11" s="7">
        <f t="shared" si="0"/>
        <v>0.61290322580645162</v>
      </c>
      <c r="K11" s="7">
        <f t="shared" si="1"/>
        <v>0.77419354838709675</v>
      </c>
      <c r="L11" s="7"/>
      <c r="M11" s="16">
        <v>0.32905697822570801</v>
      </c>
      <c r="N11" s="16">
        <v>0.34251999855041504</v>
      </c>
      <c r="O11">
        <v>124</v>
      </c>
      <c r="P11">
        <v>124</v>
      </c>
      <c r="Q11" s="7">
        <f t="shared" si="2"/>
        <v>0</v>
      </c>
      <c r="R11" s="7">
        <f t="shared" si="3"/>
        <v>0</v>
      </c>
      <c r="S11" s="16">
        <v>0.34490299224853516</v>
      </c>
      <c r="T11" s="5">
        <v>0.33198094367980957</v>
      </c>
      <c r="U11">
        <v>124</v>
      </c>
      <c r="V11">
        <v>124</v>
      </c>
      <c r="W11" s="7">
        <f t="shared" si="4"/>
        <v>0</v>
      </c>
      <c r="X11" s="7">
        <f t="shared" si="5"/>
        <v>0</v>
      </c>
      <c r="AB11" s="3" t="s">
        <v>387</v>
      </c>
      <c r="AC11" s="3" t="s">
        <v>383</v>
      </c>
      <c r="AD11" s="3" t="s">
        <v>422</v>
      </c>
      <c r="AE11" s="3" t="s">
        <v>434</v>
      </c>
      <c r="AL11">
        <v>1228</v>
      </c>
      <c r="AM11">
        <v>2205</v>
      </c>
      <c r="AN11">
        <v>2039</v>
      </c>
      <c r="AP11">
        <v>5551</v>
      </c>
      <c r="AQ11">
        <v>18370</v>
      </c>
      <c r="AR11">
        <v>32668</v>
      </c>
      <c r="AT11" s="5">
        <v>6.7231519222259521</v>
      </c>
      <c r="AU11">
        <v>15.852827072143555</v>
      </c>
      <c r="AV11">
        <v>15.254502058029175</v>
      </c>
      <c r="AX11">
        <v>38.226590156555176</v>
      </c>
      <c r="AY11">
        <v>77.680514097213745</v>
      </c>
      <c r="AZ11">
        <v>88.089821100234985</v>
      </c>
    </row>
    <row r="12" spans="1:52" x14ac:dyDescent="0.45">
      <c r="A12" s="1" t="s">
        <v>63</v>
      </c>
      <c r="B12" s="5">
        <v>0.66234087944030762</v>
      </c>
      <c r="C12" s="11">
        <v>136</v>
      </c>
      <c r="D12" s="5">
        <v>1.1011760234832764</v>
      </c>
      <c r="E12" s="5">
        <v>9.1121220588684082</v>
      </c>
      <c r="F12" s="11"/>
      <c r="G12">
        <v>57</v>
      </c>
      <c r="H12">
        <v>61</v>
      </c>
      <c r="J12" s="7">
        <f t="shared" si="0"/>
        <v>0.58088235294117652</v>
      </c>
      <c r="K12" s="7">
        <f t="shared" si="1"/>
        <v>0.55147058823529416</v>
      </c>
      <c r="L12" s="7"/>
      <c r="M12" s="16">
        <v>0.36472392082214355</v>
      </c>
      <c r="N12" s="16">
        <v>0.37952589988708496</v>
      </c>
      <c r="O12">
        <v>136</v>
      </c>
      <c r="P12">
        <v>136</v>
      </c>
      <c r="Q12" s="7">
        <f t="shared" si="2"/>
        <v>0</v>
      </c>
      <c r="R12" s="7">
        <f t="shared" si="3"/>
        <v>0</v>
      </c>
      <c r="S12" s="16">
        <v>0.37198805809020996</v>
      </c>
      <c r="T12" s="5">
        <v>0.37234902381896973</v>
      </c>
      <c r="U12">
        <v>136</v>
      </c>
      <c r="V12">
        <v>136</v>
      </c>
      <c r="W12" s="7">
        <f t="shared" si="4"/>
        <v>0</v>
      </c>
      <c r="X12" s="7">
        <f t="shared" si="5"/>
        <v>0</v>
      </c>
      <c r="AB12" s="2">
        <f>COUNT(_xlfn.ANCHORARRAY(AL2))</f>
        <v>170</v>
      </c>
      <c r="AC12" s="13" cm="1">
        <f t="array" ref="AC12">ROUND(GEOMEAN(_xlfn.ANCHORARRAY(AL2)+1000)-1000,0)</f>
        <v>11816</v>
      </c>
      <c r="AD12" s="13" cm="1">
        <f t="array" ref="AD12">ROUND(GEOMEAN(_xlfn.ANCHORARRAY(AM2)+1000)-1000,0)</f>
        <v>7783</v>
      </c>
      <c r="AE12" s="13" cm="1">
        <f t="array" ref="AE12">ROUND(GEOMEAN(_xlfn.ANCHORARRAY(AN2)+1000)-1000,0)</f>
        <v>7022</v>
      </c>
      <c r="AL12">
        <v>1343</v>
      </c>
      <c r="AM12">
        <v>2491</v>
      </c>
      <c r="AN12">
        <v>2721</v>
      </c>
      <c r="AP12">
        <v>6179</v>
      </c>
      <c r="AQ12">
        <v>18756</v>
      </c>
      <c r="AR12">
        <v>24014</v>
      </c>
      <c r="AT12" s="5">
        <v>6.7701890468597412</v>
      </c>
      <c r="AU12">
        <v>15.789574146270752</v>
      </c>
      <c r="AV12">
        <v>18.077451944351196</v>
      </c>
      <c r="AX12">
        <v>39.796469926834106</v>
      </c>
      <c r="AY12">
        <v>91.553864002227783</v>
      </c>
      <c r="AZ12">
        <v>85.016629934310913</v>
      </c>
    </row>
    <row r="13" spans="1:52" x14ac:dyDescent="0.45">
      <c r="A13" s="1" t="s">
        <v>116</v>
      </c>
      <c r="B13" s="5">
        <v>0.73697996139526367</v>
      </c>
      <c r="C13" s="11">
        <v>148</v>
      </c>
      <c r="D13" s="5">
        <v>2.7670600414276123</v>
      </c>
      <c r="E13" s="5">
        <v>2.7282519340515137</v>
      </c>
      <c r="F13" s="11"/>
      <c r="G13">
        <v>24</v>
      </c>
      <c r="H13">
        <v>29</v>
      </c>
      <c r="J13" s="7">
        <f t="shared" si="0"/>
        <v>0.83783783783783783</v>
      </c>
      <c r="K13" s="7">
        <f t="shared" si="1"/>
        <v>0.80405405405405406</v>
      </c>
      <c r="L13" s="7"/>
      <c r="M13" s="16">
        <v>0.41582012176513672</v>
      </c>
      <c r="N13" s="16">
        <v>0.43203115463256836</v>
      </c>
      <c r="O13">
        <v>148</v>
      </c>
      <c r="P13">
        <v>148</v>
      </c>
      <c r="Q13" s="7">
        <f t="shared" si="2"/>
        <v>0</v>
      </c>
      <c r="R13" s="7">
        <f t="shared" si="3"/>
        <v>0</v>
      </c>
      <c r="S13" s="16">
        <v>0.42572999000549316</v>
      </c>
      <c r="T13" s="5">
        <v>0.42028117179870605</v>
      </c>
      <c r="U13">
        <v>148</v>
      </c>
      <c r="V13">
        <v>148</v>
      </c>
      <c r="W13" s="7">
        <f t="shared" si="4"/>
        <v>0</v>
      </c>
      <c r="X13" s="7">
        <f t="shared" si="5"/>
        <v>0</v>
      </c>
      <c r="AB13" s="1" t="s">
        <v>440</v>
      </c>
      <c r="AC13" s="15">
        <f>($AC$12-AC12)/$AC$12</f>
        <v>0</v>
      </c>
      <c r="AD13" s="15">
        <f t="shared" ref="AD13:AE13" si="7">($AC$12-AD12)/$AC$12</f>
        <v>0.34131685849695326</v>
      </c>
      <c r="AE13" s="15">
        <f t="shared" si="7"/>
        <v>0.40572105619498983</v>
      </c>
      <c r="AL13">
        <v>1270</v>
      </c>
      <c r="AM13">
        <v>1425</v>
      </c>
      <c r="AN13">
        <v>1411</v>
      </c>
      <c r="AP13">
        <v>5949</v>
      </c>
      <c r="AQ13">
        <v>13238</v>
      </c>
      <c r="AR13">
        <v>12914</v>
      </c>
      <c r="AT13" s="5">
        <v>7.184736967086792</v>
      </c>
      <c r="AU13">
        <v>8.4638900756835938</v>
      </c>
      <c r="AV13">
        <v>19.651023864746094</v>
      </c>
      <c r="AX13">
        <v>40.848654985427856</v>
      </c>
      <c r="AY13">
        <v>49.325685024261475</v>
      </c>
      <c r="AZ13">
        <v>66.736855030059814</v>
      </c>
    </row>
    <row r="14" spans="1:52" x14ac:dyDescent="0.45">
      <c r="A14" s="1" t="s">
        <v>43</v>
      </c>
      <c r="B14" s="5">
        <v>0.78775811195373535</v>
      </c>
      <c r="C14" s="11">
        <v>155</v>
      </c>
      <c r="D14" s="5">
        <v>0.87886691093444824</v>
      </c>
      <c r="E14" s="5">
        <v>0.87194108963012695</v>
      </c>
      <c r="F14" s="11"/>
      <c r="G14">
        <v>96</v>
      </c>
      <c r="H14">
        <v>115</v>
      </c>
      <c r="J14" s="7">
        <f t="shared" si="0"/>
        <v>0.38064516129032255</v>
      </c>
      <c r="K14" s="7">
        <f t="shared" si="1"/>
        <v>0.25806451612903225</v>
      </c>
      <c r="L14" s="7"/>
      <c r="M14" s="16">
        <v>0.41874194145202637</v>
      </c>
      <c r="N14" s="16">
        <v>0.43637609481811523</v>
      </c>
      <c r="O14">
        <v>155</v>
      </c>
      <c r="P14">
        <v>155</v>
      </c>
      <c r="Q14" s="7">
        <f t="shared" si="2"/>
        <v>0</v>
      </c>
      <c r="R14" s="7">
        <f t="shared" si="3"/>
        <v>0</v>
      </c>
      <c r="S14" s="16">
        <v>0.43012189865112305</v>
      </c>
      <c r="T14" s="5">
        <v>0.42394280433654785</v>
      </c>
      <c r="U14">
        <v>155</v>
      </c>
      <c r="V14">
        <v>155</v>
      </c>
      <c r="W14" s="7">
        <f t="shared" si="4"/>
        <v>0</v>
      </c>
      <c r="X14" s="7">
        <f t="shared" si="5"/>
        <v>0</v>
      </c>
      <c r="AL14">
        <v>1260</v>
      </c>
      <c r="AM14">
        <v>1100</v>
      </c>
      <c r="AN14">
        <v>1809</v>
      </c>
      <c r="AP14">
        <v>14070</v>
      </c>
      <c r="AQ14">
        <v>18008</v>
      </c>
      <c r="AR14">
        <v>19812</v>
      </c>
      <c r="AT14" s="5">
        <v>7.3060920238494873</v>
      </c>
      <c r="AU14">
        <v>7.0123560428619385</v>
      </c>
      <c r="AV14">
        <v>8.3370199203491211</v>
      </c>
      <c r="AX14">
        <v>41.436996936798096</v>
      </c>
      <c r="AY14">
        <v>80.167232990264893</v>
      </c>
      <c r="AZ14">
        <v>66.709380149841309</v>
      </c>
    </row>
    <row r="15" spans="1:52" x14ac:dyDescent="0.45">
      <c r="A15" s="1" t="s">
        <v>26</v>
      </c>
      <c r="B15" s="5">
        <v>0.78950309753417969</v>
      </c>
      <c r="C15" s="11">
        <v>161</v>
      </c>
      <c r="D15" s="5">
        <v>1.2865860462188721</v>
      </c>
      <c r="E15" s="5">
        <v>0.9712681770324707</v>
      </c>
      <c r="F15" s="11"/>
      <c r="G15">
        <v>153</v>
      </c>
      <c r="H15">
        <v>157</v>
      </c>
      <c r="J15" s="7">
        <f t="shared" si="0"/>
        <v>4.9689440993788817E-2</v>
      </c>
      <c r="K15" s="7">
        <f t="shared" si="1"/>
        <v>2.4844720496894408E-2</v>
      </c>
      <c r="L15" s="7"/>
      <c r="M15" s="16">
        <v>0.43387103080749512</v>
      </c>
      <c r="N15" s="16">
        <v>0.45114398002624512</v>
      </c>
      <c r="O15">
        <v>161</v>
      </c>
      <c r="P15">
        <v>161</v>
      </c>
      <c r="Q15" s="7">
        <f t="shared" si="2"/>
        <v>0</v>
      </c>
      <c r="R15" s="7">
        <f t="shared" si="3"/>
        <v>0</v>
      </c>
      <c r="S15" s="16">
        <v>0.44223880767822266</v>
      </c>
      <c r="T15" s="5">
        <v>0.43082904815673828</v>
      </c>
      <c r="U15">
        <v>161</v>
      </c>
      <c r="V15">
        <v>161</v>
      </c>
      <c r="W15" s="7">
        <f t="shared" si="4"/>
        <v>0</v>
      </c>
      <c r="X15" s="7">
        <f t="shared" si="5"/>
        <v>0</v>
      </c>
      <c r="AL15">
        <v>1394</v>
      </c>
      <c r="AM15">
        <v>3356</v>
      </c>
      <c r="AN15">
        <v>3158</v>
      </c>
      <c r="AP15">
        <v>7619</v>
      </c>
      <c r="AQ15">
        <v>13335</v>
      </c>
      <c r="AR15">
        <v>15495</v>
      </c>
      <c r="AT15" s="5">
        <v>7.5993661880493164</v>
      </c>
      <c r="AU15">
        <v>24.865241050720215</v>
      </c>
      <c r="AV15">
        <v>20.854359149932861</v>
      </c>
      <c r="AX15">
        <v>42.319550037384033</v>
      </c>
      <c r="AY15">
        <v>110.83524703979492</v>
      </c>
      <c r="AZ15">
        <v>81.263054847717285</v>
      </c>
    </row>
    <row r="16" spans="1:52" x14ac:dyDescent="0.45">
      <c r="A16" s="1" t="s">
        <v>25</v>
      </c>
      <c r="B16" s="5">
        <v>0.82294297218322754</v>
      </c>
      <c r="C16" s="11">
        <v>170</v>
      </c>
      <c r="D16" s="5">
        <v>1.1221010684967041</v>
      </c>
      <c r="E16" s="5">
        <v>1.0458309650421143</v>
      </c>
      <c r="F16" s="11"/>
      <c r="G16">
        <v>172</v>
      </c>
      <c r="H16">
        <v>155</v>
      </c>
      <c r="J16" s="7">
        <f t="shared" si="0"/>
        <v>-1.1764705882352941E-2</v>
      </c>
      <c r="K16" s="7">
        <f t="shared" si="1"/>
        <v>8.8235294117647065E-2</v>
      </c>
      <c r="L16" s="7"/>
      <c r="M16" s="16">
        <v>0.45882797241210938</v>
      </c>
      <c r="N16" s="16">
        <v>0.47751998901367188</v>
      </c>
      <c r="O16">
        <v>170</v>
      </c>
      <c r="P16">
        <v>170</v>
      </c>
      <c r="Q16" s="7">
        <f t="shared" si="2"/>
        <v>0</v>
      </c>
      <c r="R16" s="7">
        <f t="shared" si="3"/>
        <v>0</v>
      </c>
      <c r="S16" s="16">
        <v>0.4686739444732666</v>
      </c>
      <c r="T16" s="5">
        <v>0.48009800910949707</v>
      </c>
      <c r="U16">
        <v>170</v>
      </c>
      <c r="V16">
        <v>170</v>
      </c>
      <c r="W16" s="7">
        <f t="shared" si="4"/>
        <v>0</v>
      </c>
      <c r="X16" s="7">
        <f t="shared" si="5"/>
        <v>0</v>
      </c>
      <c r="AC16" t="s">
        <v>442</v>
      </c>
      <c r="AL16">
        <v>1362</v>
      </c>
      <c r="AM16">
        <v>3145</v>
      </c>
      <c r="AN16">
        <v>3453</v>
      </c>
      <c r="AP16">
        <v>6222</v>
      </c>
      <c r="AQ16">
        <v>5833</v>
      </c>
      <c r="AR16">
        <v>6027</v>
      </c>
      <c r="AT16" s="5">
        <v>7.620995044708252</v>
      </c>
      <c r="AU16">
        <v>12.883955001831055</v>
      </c>
      <c r="AV16">
        <v>11.767417907714844</v>
      </c>
      <c r="AX16">
        <v>43.320418119430542</v>
      </c>
      <c r="AY16">
        <v>42.616246938705444</v>
      </c>
      <c r="AZ16">
        <v>35.020237922668457</v>
      </c>
    </row>
    <row r="17" spans="1:52" x14ac:dyDescent="0.45">
      <c r="A17" s="1" t="s">
        <v>58</v>
      </c>
      <c r="B17" s="5">
        <v>0.87744498252868652</v>
      </c>
      <c r="C17" s="11">
        <v>121</v>
      </c>
      <c r="D17" s="5">
        <v>0.940399169921875</v>
      </c>
      <c r="E17" s="5">
        <v>1.0003759860992432</v>
      </c>
      <c r="F17" s="11"/>
      <c r="G17">
        <v>5</v>
      </c>
      <c r="H17">
        <v>5</v>
      </c>
      <c r="J17" s="7">
        <f t="shared" si="0"/>
        <v>0.95867768595041325</v>
      </c>
      <c r="K17" s="7">
        <f t="shared" si="1"/>
        <v>0.95867768595041325</v>
      </c>
      <c r="L17" s="7"/>
      <c r="M17" s="16">
        <v>0.32064914703369141</v>
      </c>
      <c r="N17" s="16">
        <v>0.3345789909362793</v>
      </c>
      <c r="O17">
        <v>121</v>
      </c>
      <c r="P17">
        <v>121</v>
      </c>
      <c r="Q17" s="7">
        <f t="shared" si="2"/>
        <v>0</v>
      </c>
      <c r="R17" s="7">
        <f t="shared" si="3"/>
        <v>0</v>
      </c>
      <c r="S17" s="16">
        <v>0.32757282257080078</v>
      </c>
      <c r="T17" s="5">
        <v>0.32466697692871094</v>
      </c>
      <c r="U17">
        <v>121</v>
      </c>
      <c r="V17">
        <v>121</v>
      </c>
      <c r="W17" s="7">
        <f t="shared" si="4"/>
        <v>0</v>
      </c>
      <c r="X17" s="7">
        <f t="shared" si="5"/>
        <v>0</v>
      </c>
      <c r="AC17" s="32" t="s">
        <v>437</v>
      </c>
      <c r="AD17" s="32"/>
      <c r="AE17" s="32"/>
      <c r="AL17">
        <v>1356</v>
      </c>
      <c r="AM17">
        <v>1072</v>
      </c>
      <c r="AN17">
        <v>1073</v>
      </c>
      <c r="AP17">
        <v>8845</v>
      </c>
      <c r="AQ17">
        <v>26144</v>
      </c>
      <c r="AR17">
        <v>19244</v>
      </c>
      <c r="AT17" s="5">
        <v>7.9115381240844727</v>
      </c>
      <c r="AU17">
        <v>4.962615966796875</v>
      </c>
      <c r="AV17">
        <v>15.590203046798706</v>
      </c>
      <c r="AX17">
        <v>43.759760856628418</v>
      </c>
      <c r="AY17">
        <v>63.387946128845215</v>
      </c>
      <c r="AZ17">
        <v>78.861449956893921</v>
      </c>
    </row>
    <row r="18" spans="1:52" x14ac:dyDescent="0.45">
      <c r="A18" s="1" t="s">
        <v>59</v>
      </c>
      <c r="B18" s="5">
        <v>0.89199399948120117</v>
      </c>
      <c r="C18" s="11">
        <v>191</v>
      </c>
      <c r="D18" s="5">
        <v>1.5030970573425293</v>
      </c>
      <c r="E18" s="5">
        <v>1.5100290775299072</v>
      </c>
      <c r="F18" s="11"/>
      <c r="G18">
        <v>5</v>
      </c>
      <c r="H18">
        <v>5</v>
      </c>
      <c r="J18" s="7">
        <f t="shared" si="0"/>
        <v>0.97382198952879584</v>
      </c>
      <c r="K18" s="7">
        <f t="shared" si="1"/>
        <v>0.97382198952879584</v>
      </c>
      <c r="L18" s="7"/>
      <c r="M18" s="16">
        <v>0.53013992309570313</v>
      </c>
      <c r="N18" s="16">
        <v>0.5553891658782959</v>
      </c>
      <c r="O18">
        <v>191</v>
      </c>
      <c r="P18">
        <v>191</v>
      </c>
      <c r="Q18" s="7">
        <f t="shared" si="2"/>
        <v>0</v>
      </c>
      <c r="R18" s="7">
        <f t="shared" si="3"/>
        <v>0</v>
      </c>
      <c r="S18" s="16">
        <v>0.5399169921875</v>
      </c>
      <c r="T18" s="5">
        <v>0.53202199935913086</v>
      </c>
      <c r="U18">
        <v>191</v>
      </c>
      <c r="V18">
        <v>191</v>
      </c>
      <c r="W18" s="7">
        <f t="shared" si="4"/>
        <v>0</v>
      </c>
      <c r="X18" s="7">
        <f t="shared" si="5"/>
        <v>0</v>
      </c>
      <c r="AB18" s="3" t="s">
        <v>387</v>
      </c>
      <c r="AC18" s="3" t="s">
        <v>383</v>
      </c>
      <c r="AD18" s="3" t="s">
        <v>435</v>
      </c>
      <c r="AE18" s="3" t="s">
        <v>436</v>
      </c>
      <c r="AL18">
        <v>3110</v>
      </c>
      <c r="AM18">
        <v>3791</v>
      </c>
      <c r="AN18">
        <v>3802</v>
      </c>
      <c r="AP18">
        <v>6569</v>
      </c>
      <c r="AQ18">
        <v>16861</v>
      </c>
      <c r="AR18">
        <v>16277</v>
      </c>
      <c r="AT18" s="5">
        <v>8.2952609062194824</v>
      </c>
      <c r="AU18">
        <v>19.907638072967529</v>
      </c>
      <c r="AV18">
        <v>17.186174154281616</v>
      </c>
      <c r="AX18">
        <v>44.935367107391357</v>
      </c>
      <c r="AY18">
        <v>57.09328293800354</v>
      </c>
      <c r="AZ18">
        <v>36.979456186294556</v>
      </c>
    </row>
    <row r="19" spans="1:52" x14ac:dyDescent="0.45">
      <c r="A19" s="1" t="s">
        <v>132</v>
      </c>
      <c r="B19" s="5">
        <v>0.92418003082275391</v>
      </c>
      <c r="C19" s="11">
        <v>189</v>
      </c>
      <c r="D19" s="5">
        <v>1.1444699764251709</v>
      </c>
      <c r="E19" s="5">
        <v>1.3201930522918701</v>
      </c>
      <c r="F19" s="11"/>
      <c r="G19">
        <v>92</v>
      </c>
      <c r="H19">
        <v>87</v>
      </c>
      <c r="J19" s="7">
        <f t="shared" si="0"/>
        <v>0.51322751322751325</v>
      </c>
      <c r="K19" s="7">
        <f t="shared" si="1"/>
        <v>0.53968253968253965</v>
      </c>
      <c r="L19" s="7"/>
      <c r="M19" s="16">
        <v>0.5160520076751709</v>
      </c>
      <c r="N19" s="16">
        <v>0.53480911254882813</v>
      </c>
      <c r="O19">
        <v>189</v>
      </c>
      <c r="P19">
        <v>189</v>
      </c>
      <c r="Q19" s="7">
        <f t="shared" si="2"/>
        <v>0</v>
      </c>
      <c r="R19" s="7">
        <f t="shared" si="3"/>
        <v>0</v>
      </c>
      <c r="S19" s="16">
        <v>0.52765202522277832</v>
      </c>
      <c r="T19" s="5">
        <v>0.5252530574798584</v>
      </c>
      <c r="U19">
        <v>189</v>
      </c>
      <c r="V19">
        <v>189</v>
      </c>
      <c r="W19" s="7">
        <f t="shared" si="4"/>
        <v>0</v>
      </c>
      <c r="X19" s="7">
        <f t="shared" si="5"/>
        <v>0</v>
      </c>
      <c r="AB19" s="2">
        <f>COUNT(_xlfn.ANCHORARRAY(AP2))</f>
        <v>117</v>
      </c>
      <c r="AC19" s="13" cm="1">
        <f t="array" ref="AC19">ROUND(GEOMEAN(_xlfn.ANCHORARRAY(AP2)+1000)-1000,0)</f>
        <v>22772</v>
      </c>
      <c r="AD19" s="13" cm="1">
        <f t="array" ref="AD19">ROUND(GEOMEAN(_xlfn.ANCHORARRAY(AQ2)+1000)-1000,0)</f>
        <v>19349</v>
      </c>
      <c r="AE19" s="13" cm="1">
        <f t="array" ref="AE19">ROUND(GEOMEAN(_xlfn.ANCHORARRAY(AR2)+1000)-1000,0)</f>
        <v>19432</v>
      </c>
      <c r="AL19">
        <v>1516</v>
      </c>
      <c r="AM19">
        <v>1060</v>
      </c>
      <c r="AN19">
        <v>1060</v>
      </c>
      <c r="AP19">
        <v>7705</v>
      </c>
      <c r="AQ19">
        <v>7158</v>
      </c>
      <c r="AR19">
        <v>10052</v>
      </c>
      <c r="AT19" s="5">
        <v>8.6084058284759521</v>
      </c>
      <c r="AU19">
        <v>603.15674591064453</v>
      </c>
      <c r="AV19">
        <v>603.55398988723755</v>
      </c>
      <c r="AX19">
        <v>46.326600790023804</v>
      </c>
      <c r="AY19">
        <v>129.9363420009613</v>
      </c>
      <c r="AZ19">
        <v>88.066931009292603</v>
      </c>
    </row>
    <row r="20" spans="1:52" x14ac:dyDescent="0.45">
      <c r="A20" s="1" t="s">
        <v>241</v>
      </c>
      <c r="B20" s="5">
        <v>0.92760205268859863</v>
      </c>
      <c r="C20" s="11">
        <v>192</v>
      </c>
      <c r="D20" s="5">
        <v>1.9566459655761719</v>
      </c>
      <c r="E20" s="5">
        <v>2.0321938991546631</v>
      </c>
      <c r="F20" s="11"/>
      <c r="G20">
        <v>96</v>
      </c>
      <c r="H20">
        <v>104</v>
      </c>
      <c r="J20" s="7">
        <f t="shared" si="0"/>
        <v>0.5</v>
      </c>
      <c r="K20" s="7">
        <f t="shared" si="1"/>
        <v>0.45833333333333331</v>
      </c>
      <c r="L20" s="7"/>
      <c r="M20" s="16">
        <v>0.77531909942626953</v>
      </c>
      <c r="N20" s="16">
        <v>0.7955009937286377</v>
      </c>
      <c r="O20">
        <v>192</v>
      </c>
      <c r="P20">
        <v>192</v>
      </c>
      <c r="Q20" s="7">
        <f t="shared" si="2"/>
        <v>0</v>
      </c>
      <c r="R20" s="7">
        <f t="shared" si="3"/>
        <v>0</v>
      </c>
      <c r="S20" s="16">
        <v>0.54826188087463379</v>
      </c>
      <c r="T20" s="5">
        <v>0.55336809158325195</v>
      </c>
      <c r="U20">
        <v>192</v>
      </c>
      <c r="V20">
        <v>192</v>
      </c>
      <c r="W20" s="7">
        <f t="shared" si="4"/>
        <v>0</v>
      </c>
      <c r="X20" s="7">
        <f t="shared" si="5"/>
        <v>0</v>
      </c>
      <c r="AB20" s="1" t="s">
        <v>440</v>
      </c>
      <c r="AC20" s="15">
        <f>($AC$19-AC19)/$AC$19</f>
        <v>0</v>
      </c>
      <c r="AD20" s="15">
        <f t="shared" ref="AD20" si="8">($AC$19-AD19)/$AC$19</f>
        <v>0.15031617776216405</v>
      </c>
      <c r="AE20" s="15">
        <f>($AC$19-AE19)/$AC$19</f>
        <v>0.14667135078166169</v>
      </c>
      <c r="AL20">
        <v>3061</v>
      </c>
      <c r="AM20">
        <v>2493</v>
      </c>
      <c r="AN20">
        <v>2668</v>
      </c>
      <c r="AP20">
        <v>9582</v>
      </c>
      <c r="AQ20">
        <v>5132</v>
      </c>
      <c r="AR20">
        <v>5132</v>
      </c>
      <c r="AT20" s="5">
        <v>8.9609508514404297</v>
      </c>
      <c r="AU20">
        <v>10.365535020828247</v>
      </c>
      <c r="AV20">
        <v>14.89461612701416</v>
      </c>
      <c r="AX20">
        <v>48.664314985275269</v>
      </c>
      <c r="AY20">
        <v>44.633607149124146</v>
      </c>
      <c r="AZ20">
        <v>43.229745149612427</v>
      </c>
    </row>
    <row r="21" spans="1:52" x14ac:dyDescent="0.45">
      <c r="A21" s="1" t="s">
        <v>194</v>
      </c>
      <c r="B21" s="5">
        <v>1.0384001731872559</v>
      </c>
      <c r="C21" s="11">
        <v>209</v>
      </c>
      <c r="D21" s="5">
        <v>1.2529170513153076</v>
      </c>
      <c r="E21" s="5">
        <v>1.0736241340637207</v>
      </c>
      <c r="F21" s="11"/>
      <c r="G21">
        <v>202</v>
      </c>
      <c r="H21">
        <v>137</v>
      </c>
      <c r="J21" s="7">
        <f t="shared" si="0"/>
        <v>3.3492822966507178E-2</v>
      </c>
      <c r="K21" s="7">
        <f t="shared" si="1"/>
        <v>0.34449760765550241</v>
      </c>
      <c r="L21" s="7"/>
      <c r="M21" s="16">
        <v>0.58133888244628906</v>
      </c>
      <c r="N21" s="16">
        <v>0.60149288177490234</v>
      </c>
      <c r="O21">
        <v>209</v>
      </c>
      <c r="P21">
        <v>209</v>
      </c>
      <c r="Q21" s="7">
        <f t="shared" si="2"/>
        <v>0</v>
      </c>
      <c r="R21" s="7">
        <f t="shared" si="3"/>
        <v>0</v>
      </c>
      <c r="S21" s="16">
        <v>0.59809207916259766</v>
      </c>
      <c r="T21" s="5">
        <v>0.60320591926574707</v>
      </c>
      <c r="U21">
        <v>209</v>
      </c>
      <c r="V21">
        <v>209</v>
      </c>
      <c r="W21" s="7">
        <f t="shared" si="4"/>
        <v>0</v>
      </c>
      <c r="X21" s="7">
        <f t="shared" si="5"/>
        <v>0</v>
      </c>
      <c r="AL21">
        <v>1639</v>
      </c>
      <c r="AM21">
        <v>2177</v>
      </c>
      <c r="AN21">
        <v>2219</v>
      </c>
      <c r="AP21">
        <v>6861</v>
      </c>
      <c r="AQ21">
        <v>14206</v>
      </c>
      <c r="AR21">
        <v>13051</v>
      </c>
      <c r="AT21" s="5">
        <v>9.1988480091094971</v>
      </c>
      <c r="AU21">
        <v>14.944882154464722</v>
      </c>
      <c r="AV21">
        <v>10.168451070785522</v>
      </c>
      <c r="AX21">
        <v>49.236809968948364</v>
      </c>
      <c r="AY21">
        <v>97.448719024658203</v>
      </c>
      <c r="AZ21">
        <v>51.533941984176636</v>
      </c>
    </row>
    <row r="22" spans="1:52" x14ac:dyDescent="0.45">
      <c r="A22" s="1" t="s">
        <v>41</v>
      </c>
      <c r="B22" s="5">
        <v>1.0529439449310303</v>
      </c>
      <c r="C22" s="11">
        <v>213</v>
      </c>
      <c r="D22" s="5">
        <v>1.7335391044616699</v>
      </c>
      <c r="E22" s="5">
        <v>0.99332499504089355</v>
      </c>
      <c r="F22" s="11"/>
      <c r="G22">
        <v>270</v>
      </c>
      <c r="H22">
        <v>133</v>
      </c>
      <c r="J22" s="7">
        <f t="shared" si="0"/>
        <v>-0.26760563380281688</v>
      </c>
      <c r="K22" s="7">
        <f t="shared" si="1"/>
        <v>0.37558685446009388</v>
      </c>
      <c r="L22" s="7"/>
      <c r="M22" s="16">
        <v>0.61061906814575195</v>
      </c>
      <c r="N22" s="16">
        <v>0.63376212120056152</v>
      </c>
      <c r="O22">
        <v>213</v>
      </c>
      <c r="P22">
        <v>213</v>
      </c>
      <c r="Q22" s="7">
        <f t="shared" si="2"/>
        <v>0</v>
      </c>
      <c r="R22" s="7">
        <f t="shared" si="3"/>
        <v>0</v>
      </c>
      <c r="S22" s="16">
        <v>0.62138509750366211</v>
      </c>
      <c r="T22" s="5">
        <v>0.64160895347595215</v>
      </c>
      <c r="U22">
        <v>213</v>
      </c>
      <c r="V22">
        <v>213</v>
      </c>
      <c r="W22" s="7">
        <f t="shared" si="4"/>
        <v>0</v>
      </c>
      <c r="X22" s="7">
        <f t="shared" si="5"/>
        <v>0</v>
      </c>
      <c r="AL22">
        <v>1619</v>
      </c>
      <c r="AM22">
        <v>2121</v>
      </c>
      <c r="AN22">
        <v>2090</v>
      </c>
      <c r="AP22">
        <v>7233</v>
      </c>
      <c r="AQ22">
        <v>10377</v>
      </c>
      <c r="AR22">
        <v>10597</v>
      </c>
      <c r="AT22" s="5">
        <v>9.7855868339538574</v>
      </c>
      <c r="AU22">
        <v>7.9626100063323975</v>
      </c>
      <c r="AV22">
        <v>8.8338370323181152</v>
      </c>
      <c r="AX22">
        <v>51.070115804672241</v>
      </c>
      <c r="AY22">
        <v>326.91587996482849</v>
      </c>
      <c r="AZ22">
        <v>318.04909014701843</v>
      </c>
    </row>
    <row r="23" spans="1:52" x14ac:dyDescent="0.45">
      <c r="A23" s="1" t="s">
        <v>44</v>
      </c>
      <c r="B23" s="5">
        <v>1.1222469806671143</v>
      </c>
      <c r="C23" s="11">
        <v>225</v>
      </c>
      <c r="D23" s="5">
        <v>1.1820769309997559</v>
      </c>
      <c r="E23" s="5">
        <v>1.1263210773468018</v>
      </c>
      <c r="F23" s="11"/>
      <c r="G23">
        <v>189</v>
      </c>
      <c r="H23">
        <v>164</v>
      </c>
      <c r="J23" s="7">
        <f t="shared" si="0"/>
        <v>0.16</v>
      </c>
      <c r="K23" s="7">
        <f t="shared" si="1"/>
        <v>0.27111111111111114</v>
      </c>
      <c r="L23" s="7"/>
      <c r="M23" s="16">
        <v>0.65895509719848633</v>
      </c>
      <c r="N23" s="16">
        <v>0.68091416358947754</v>
      </c>
      <c r="O23">
        <v>225</v>
      </c>
      <c r="P23">
        <v>225</v>
      </c>
      <c r="Q23" s="7">
        <f t="shared" si="2"/>
        <v>0</v>
      </c>
      <c r="R23" s="7">
        <f t="shared" si="3"/>
        <v>0</v>
      </c>
      <c r="S23" s="16">
        <v>0.95042085647583008</v>
      </c>
      <c r="T23" s="5">
        <v>0.66321301460266113</v>
      </c>
      <c r="U23">
        <v>225</v>
      </c>
      <c r="V23">
        <v>225</v>
      </c>
      <c r="W23" s="7">
        <f t="shared" si="4"/>
        <v>0</v>
      </c>
      <c r="X23" s="7">
        <f t="shared" si="5"/>
        <v>0</v>
      </c>
      <c r="AL23">
        <v>3644</v>
      </c>
      <c r="AM23">
        <v>7556</v>
      </c>
      <c r="AN23">
        <v>7326</v>
      </c>
      <c r="AP23">
        <v>8973</v>
      </c>
      <c r="AQ23">
        <v>8973</v>
      </c>
      <c r="AR23">
        <v>8973</v>
      </c>
      <c r="AT23" s="5">
        <v>9.9072611331939697</v>
      </c>
      <c r="AU23">
        <v>27.302087068557739</v>
      </c>
      <c r="AV23">
        <v>28.896600008010864</v>
      </c>
      <c r="AX23">
        <v>52.172922849655151</v>
      </c>
      <c r="AY23">
        <v>132.06535291671753</v>
      </c>
      <c r="AZ23">
        <v>96.244158983230591</v>
      </c>
    </row>
    <row r="24" spans="1:52" x14ac:dyDescent="0.45">
      <c r="A24" s="1" t="s">
        <v>175</v>
      </c>
      <c r="B24" s="5">
        <v>1.1698338985443115</v>
      </c>
      <c r="C24" s="11">
        <v>244</v>
      </c>
      <c r="D24" s="5">
        <v>1.0765340328216553</v>
      </c>
      <c r="E24" s="5">
        <v>0.80209994316101074</v>
      </c>
      <c r="F24" s="11"/>
      <c r="G24">
        <v>65</v>
      </c>
      <c r="H24">
        <v>54</v>
      </c>
      <c r="J24" s="7">
        <f t="shared" si="0"/>
        <v>0.73360655737704916</v>
      </c>
      <c r="K24" s="7">
        <f t="shared" si="1"/>
        <v>0.77868852459016391</v>
      </c>
      <c r="L24" s="7"/>
      <c r="M24" s="16">
        <v>0.70900893211364746</v>
      </c>
      <c r="N24" s="16">
        <v>0.72719907760620117</v>
      </c>
      <c r="O24">
        <v>244</v>
      </c>
      <c r="P24">
        <v>244</v>
      </c>
      <c r="Q24" s="7">
        <f t="shared" si="2"/>
        <v>0</v>
      </c>
      <c r="R24" s="7">
        <f t="shared" si="3"/>
        <v>0</v>
      </c>
      <c r="S24" s="16">
        <v>0.71833205223083496</v>
      </c>
      <c r="T24" s="5">
        <v>0.70941305160522461</v>
      </c>
      <c r="U24">
        <v>244</v>
      </c>
      <c r="V24">
        <v>244</v>
      </c>
      <c r="W24" s="7">
        <f t="shared" si="4"/>
        <v>0</v>
      </c>
      <c r="X24" s="7">
        <f t="shared" si="5"/>
        <v>0</v>
      </c>
      <c r="AA24" s="1" t="s">
        <v>453</v>
      </c>
      <c r="AL24">
        <v>1729</v>
      </c>
      <c r="AM24">
        <v>1034</v>
      </c>
      <c r="AN24">
        <v>1034</v>
      </c>
      <c r="AP24">
        <v>8014</v>
      </c>
      <c r="AQ24">
        <v>13065</v>
      </c>
      <c r="AR24">
        <v>13532</v>
      </c>
      <c r="AT24" s="5">
        <v>10.150254964828491</v>
      </c>
      <c r="AU24">
        <v>13.481518983840942</v>
      </c>
      <c r="AV24">
        <v>15.530813932418823</v>
      </c>
      <c r="AX24">
        <v>52.766669988632202</v>
      </c>
      <c r="AY24">
        <v>16.538933992385864</v>
      </c>
      <c r="AZ24">
        <v>60.162323951721191</v>
      </c>
    </row>
    <row r="25" spans="1:52" x14ac:dyDescent="0.45">
      <c r="A25" s="1" t="s">
        <v>189</v>
      </c>
      <c r="B25" s="5">
        <v>1.1918668746948242</v>
      </c>
      <c r="C25" s="11">
        <v>242</v>
      </c>
      <c r="D25" s="5">
        <v>1.5614609718322754</v>
      </c>
      <c r="E25" s="5">
        <v>1.6212019920349121</v>
      </c>
      <c r="F25" s="11"/>
      <c r="G25">
        <v>265</v>
      </c>
      <c r="H25">
        <v>307</v>
      </c>
      <c r="J25" s="7">
        <f t="shared" si="0"/>
        <v>-9.5041322314049589E-2</v>
      </c>
      <c r="K25" s="7">
        <f t="shared" si="1"/>
        <v>-0.26859504132231404</v>
      </c>
      <c r="L25" s="7"/>
      <c r="M25" s="16">
        <v>0.71129202842712402</v>
      </c>
      <c r="N25" s="16">
        <v>0.72993087768554688</v>
      </c>
      <c r="O25">
        <v>242</v>
      </c>
      <c r="P25">
        <v>242</v>
      </c>
      <c r="Q25" s="7">
        <f t="shared" si="2"/>
        <v>0</v>
      </c>
      <c r="R25" s="7">
        <f t="shared" si="3"/>
        <v>0</v>
      </c>
      <c r="S25" s="16">
        <v>0.71405196189880371</v>
      </c>
      <c r="T25" s="5">
        <v>0.72061705589294434</v>
      </c>
      <c r="U25">
        <v>242</v>
      </c>
      <c r="V25">
        <v>242</v>
      </c>
      <c r="W25" s="7">
        <f t="shared" si="4"/>
        <v>0</v>
      </c>
      <c r="X25" s="7">
        <f t="shared" si="5"/>
        <v>0</v>
      </c>
      <c r="AB25" s="33" t="s">
        <v>449</v>
      </c>
      <c r="AC25" s="34"/>
      <c r="AD25" s="34"/>
      <c r="AE25" s="34"/>
      <c r="AF25" s="35"/>
      <c r="AG25" t="s">
        <v>429</v>
      </c>
      <c r="AL25">
        <v>1790</v>
      </c>
      <c r="AM25">
        <v>3380</v>
      </c>
      <c r="AN25">
        <v>4620</v>
      </c>
      <c r="AP25">
        <v>7746</v>
      </c>
      <c r="AQ25">
        <v>6443</v>
      </c>
      <c r="AR25">
        <v>6443</v>
      </c>
      <c r="AT25" s="5">
        <v>10.292080879211426</v>
      </c>
      <c r="AU25">
        <v>12.666920900344849</v>
      </c>
      <c r="AV25">
        <v>17.910887956619263</v>
      </c>
      <c r="AX25">
        <v>55.121700048446655</v>
      </c>
      <c r="AY25">
        <v>76.881725072860718</v>
      </c>
      <c r="AZ25">
        <v>51.115599870681763</v>
      </c>
    </row>
    <row r="26" spans="1:52" x14ac:dyDescent="0.45">
      <c r="A26" s="1" t="s">
        <v>60</v>
      </c>
      <c r="B26" s="5">
        <v>1.2293009757995605</v>
      </c>
      <c r="C26" s="11">
        <v>251</v>
      </c>
      <c r="D26" s="5">
        <v>0.91383790969848633</v>
      </c>
      <c r="E26" s="5">
        <v>0.96048402786254883</v>
      </c>
      <c r="F26" s="11"/>
      <c r="G26">
        <v>8</v>
      </c>
      <c r="H26">
        <v>24</v>
      </c>
      <c r="J26" s="7">
        <f t="shared" si="0"/>
        <v>0.96812749003984067</v>
      </c>
      <c r="K26" s="7">
        <f t="shared" si="1"/>
        <v>0.90438247011952189</v>
      </c>
      <c r="L26" s="7"/>
      <c r="M26" s="16">
        <v>0.74818086624145508</v>
      </c>
      <c r="N26" s="16">
        <v>0.77743291854858398</v>
      </c>
      <c r="O26">
        <v>251</v>
      </c>
      <c r="P26">
        <v>251</v>
      </c>
      <c r="Q26" s="7">
        <f t="shared" si="2"/>
        <v>0</v>
      </c>
      <c r="R26" s="7">
        <f t="shared" si="3"/>
        <v>0</v>
      </c>
      <c r="S26" s="16">
        <v>0.75236392021179199</v>
      </c>
      <c r="T26" s="5">
        <v>0.77250409126281738</v>
      </c>
      <c r="U26">
        <v>251</v>
      </c>
      <c r="V26">
        <v>251</v>
      </c>
      <c r="W26" s="7">
        <f t="shared" si="4"/>
        <v>0</v>
      </c>
      <c r="X26" s="7">
        <f t="shared" si="5"/>
        <v>0</v>
      </c>
      <c r="AA26" s="3" t="s">
        <v>387</v>
      </c>
      <c r="AB26" s="3" t="s">
        <v>383</v>
      </c>
      <c r="AC26" s="3" t="s">
        <v>418</v>
      </c>
      <c r="AD26" s="3" t="s">
        <v>420</v>
      </c>
      <c r="AE26" s="17" t="s">
        <v>451</v>
      </c>
      <c r="AF26" s="3" t="s">
        <v>422</v>
      </c>
      <c r="AG26" s="3" t="s">
        <v>434</v>
      </c>
      <c r="AH26" s="3" t="s">
        <v>435</v>
      </c>
      <c r="AI26" s="3" t="s">
        <v>436</v>
      </c>
      <c r="AL26">
        <v>1826</v>
      </c>
      <c r="AM26">
        <v>1076</v>
      </c>
      <c r="AN26">
        <v>1076</v>
      </c>
      <c r="AP26">
        <v>9114</v>
      </c>
      <c r="AQ26">
        <v>7007</v>
      </c>
      <c r="AR26">
        <v>7125</v>
      </c>
      <c r="AT26" s="5">
        <v>10.413793087005615</v>
      </c>
      <c r="AU26">
        <v>4.2583441734313965</v>
      </c>
      <c r="AV26">
        <v>3.9142928123474121</v>
      </c>
      <c r="AX26">
        <v>55.882821083068848</v>
      </c>
      <c r="AY26">
        <v>24.172160863876343</v>
      </c>
      <c r="AZ26">
        <v>26.770298004150391</v>
      </c>
    </row>
    <row r="27" spans="1:52" x14ac:dyDescent="0.45">
      <c r="A27" s="1" t="s">
        <v>350</v>
      </c>
      <c r="B27" s="5">
        <v>1.2701878547668457</v>
      </c>
      <c r="C27" s="11">
        <v>349</v>
      </c>
      <c r="D27" s="5">
        <v>1.5482361316680908</v>
      </c>
      <c r="E27" s="5">
        <v>1.5962069034576416</v>
      </c>
      <c r="F27" s="11"/>
      <c r="G27">
        <v>184</v>
      </c>
      <c r="H27">
        <v>223</v>
      </c>
      <c r="J27" s="7">
        <f t="shared" si="0"/>
        <v>0.47277936962750716</v>
      </c>
      <c r="K27" s="7">
        <f t="shared" si="1"/>
        <v>0.36103151862464183</v>
      </c>
      <c r="L27" s="7"/>
      <c r="M27" s="16">
        <v>1.1550290584564209</v>
      </c>
      <c r="N27" s="16">
        <v>1.1946349143981934</v>
      </c>
      <c r="O27">
        <v>349</v>
      </c>
      <c r="P27">
        <v>349</v>
      </c>
      <c r="Q27" s="7">
        <f t="shared" si="2"/>
        <v>0</v>
      </c>
      <c r="R27" s="7">
        <f t="shared" si="3"/>
        <v>0</v>
      </c>
      <c r="S27" s="16">
        <v>1.1564948558807373</v>
      </c>
      <c r="T27" s="5">
        <v>1.1523988246917725</v>
      </c>
      <c r="U27">
        <v>349</v>
      </c>
      <c r="V27">
        <v>349</v>
      </c>
      <c r="W27" s="7">
        <f t="shared" si="4"/>
        <v>0</v>
      </c>
      <c r="X27" s="7">
        <f t="shared" si="5"/>
        <v>0</v>
      </c>
      <c r="AA27" s="2">
        <f>AA5</f>
        <v>235</v>
      </c>
      <c r="AB27" s="14" cm="1">
        <f t="array" ref="AB27">GEOMEAN(B2:B236+10)-10</f>
        <v>38.431178280415054</v>
      </c>
      <c r="AC27" s="14" cm="1">
        <f t="array" ref="AC27">GEOMEAN(_xlfn.ANCHORARRAY(D2)+10)-10</f>
        <v>37.51342580332004</v>
      </c>
      <c r="AD27" s="14" cm="1">
        <f t="array" ref="AD27">GEOMEAN(_xlfn.ANCHORARRAY(E2)+10)-10</f>
        <v>37.314224395466383</v>
      </c>
      <c r="AE27" s="14"/>
      <c r="AF27" s="14" cm="1">
        <f t="array" ref="AF27">GEOMEAN(_xlfn.ANCHORARRAY(M2)+10)-10</f>
        <v>47.648548518369729</v>
      </c>
      <c r="AG27" s="14" cm="1">
        <f t="array" ref="AG27">GEOMEAN(_xlfn.ANCHORARRAY(N2)+10)-10</f>
        <v>49.528983412817936</v>
      </c>
      <c r="AH27" s="14" cm="1">
        <f t="array" ref="AH27">GEOMEAN(_xlfn.ANCHORARRAY(S2)+10)-10</f>
        <v>51.516415703076376</v>
      </c>
      <c r="AI27" s="14" cm="1">
        <f t="array" ref="AI27">GEOMEAN(_xlfn.ANCHORARRAY(T2)+10)-10</f>
        <v>52.657258740534346</v>
      </c>
      <c r="AL27">
        <v>4205</v>
      </c>
      <c r="AM27">
        <v>1035</v>
      </c>
      <c r="AN27">
        <v>1035</v>
      </c>
      <c r="AP27">
        <v>8085</v>
      </c>
      <c r="AQ27">
        <v>11551</v>
      </c>
      <c r="AR27">
        <v>10678</v>
      </c>
      <c r="AT27" s="5">
        <v>10.674376010894775</v>
      </c>
      <c r="AU27">
        <v>603.14543390274048</v>
      </c>
      <c r="AV27">
        <v>603.07836723327637</v>
      </c>
      <c r="AX27">
        <v>56.200402975082397</v>
      </c>
      <c r="AY27">
        <v>132.00170803070068</v>
      </c>
      <c r="AZ27">
        <v>606.59269189834595</v>
      </c>
    </row>
    <row r="28" spans="1:52" x14ac:dyDescent="0.45">
      <c r="A28" s="1" t="s">
        <v>72</v>
      </c>
      <c r="B28" s="5">
        <v>1.5004231929779053</v>
      </c>
      <c r="C28" s="11">
        <v>305</v>
      </c>
      <c r="D28" s="5">
        <v>1.8878440856933594</v>
      </c>
      <c r="E28" s="5">
        <v>1.9327189922332764</v>
      </c>
      <c r="F28" s="11"/>
      <c r="G28">
        <v>334</v>
      </c>
      <c r="H28">
        <v>283</v>
      </c>
      <c r="J28" s="7">
        <f t="shared" si="0"/>
        <v>-9.5081967213114751E-2</v>
      </c>
      <c r="K28" s="7">
        <f t="shared" si="1"/>
        <v>7.2131147540983612E-2</v>
      </c>
      <c r="L28" s="7"/>
      <c r="M28" s="16">
        <v>0.91477203369140625</v>
      </c>
      <c r="N28" s="16">
        <v>0.94878196716308594</v>
      </c>
      <c r="O28">
        <v>305</v>
      </c>
      <c r="P28">
        <v>305</v>
      </c>
      <c r="Q28" s="7">
        <f t="shared" si="2"/>
        <v>0</v>
      </c>
      <c r="R28" s="7">
        <f t="shared" si="3"/>
        <v>0</v>
      </c>
      <c r="S28" s="16">
        <v>0.92884302139282227</v>
      </c>
      <c r="T28" s="5">
        <v>0.92063689231872559</v>
      </c>
      <c r="U28">
        <v>305</v>
      </c>
      <c r="V28">
        <v>305</v>
      </c>
      <c r="W28" s="7">
        <f t="shared" si="4"/>
        <v>0</v>
      </c>
      <c r="X28" s="7">
        <f t="shared" si="5"/>
        <v>0</v>
      </c>
      <c r="AB28" s="15">
        <f>($AB$27-AB27)/$AB$27</f>
        <v>0</v>
      </c>
      <c r="AC28" s="15">
        <f t="shared" ref="AC28:AI28" si="9">($AB$27-AC27)/$AB$27</f>
        <v>2.3880414761124066E-2</v>
      </c>
      <c r="AD28" s="15">
        <f t="shared" si="9"/>
        <v>2.9063742901629514E-2</v>
      </c>
      <c r="AE28" s="15"/>
      <c r="AF28" s="15">
        <f t="shared" si="9"/>
        <v>-0.23984094816712781</v>
      </c>
      <c r="AG28" s="15">
        <f t="shared" si="9"/>
        <v>-0.2887708789833916</v>
      </c>
      <c r="AH28" s="15">
        <f t="shared" si="9"/>
        <v>-0.34048493978467742</v>
      </c>
      <c r="AI28" s="15">
        <f t="shared" si="9"/>
        <v>-0.37017029132747298</v>
      </c>
      <c r="AL28">
        <v>2048</v>
      </c>
      <c r="AM28">
        <v>3236</v>
      </c>
      <c r="AN28">
        <v>3214</v>
      </c>
      <c r="AP28">
        <v>9253</v>
      </c>
      <c r="AQ28">
        <v>6397</v>
      </c>
      <c r="AR28">
        <v>6397</v>
      </c>
      <c r="AT28" s="5">
        <v>10.915977001190186</v>
      </c>
      <c r="AU28">
        <v>18.876885175704956</v>
      </c>
      <c r="AV28">
        <v>20.050496101379395</v>
      </c>
      <c r="AX28">
        <v>58.777665138244629</v>
      </c>
      <c r="AY28">
        <v>21.808256864547729</v>
      </c>
      <c r="AZ28">
        <v>21.085333108901978</v>
      </c>
    </row>
    <row r="29" spans="1:52" x14ac:dyDescent="0.45">
      <c r="A29" s="1" t="s">
        <v>71</v>
      </c>
      <c r="B29" s="5">
        <v>1.5710430145263672</v>
      </c>
      <c r="C29" s="11">
        <v>311</v>
      </c>
      <c r="D29" s="5">
        <v>1.7586870193481445</v>
      </c>
      <c r="E29" s="5">
        <v>1.872546911239624</v>
      </c>
      <c r="F29" s="11"/>
      <c r="G29">
        <v>432</v>
      </c>
      <c r="H29">
        <v>342</v>
      </c>
      <c r="J29" s="7">
        <f t="shared" si="0"/>
        <v>-0.38906752411575563</v>
      </c>
      <c r="K29" s="7">
        <f t="shared" si="1"/>
        <v>-9.9678456591639875E-2</v>
      </c>
      <c r="L29" s="7"/>
      <c r="M29" s="16">
        <v>0.92556381225585938</v>
      </c>
      <c r="N29" s="16">
        <v>0.9582669734954834</v>
      </c>
      <c r="O29">
        <v>311</v>
      </c>
      <c r="P29">
        <v>311</v>
      </c>
      <c r="Q29" s="7">
        <f t="shared" si="2"/>
        <v>0</v>
      </c>
      <c r="R29" s="7">
        <f t="shared" si="3"/>
        <v>0</v>
      </c>
      <c r="S29" s="16">
        <v>0.92614507675170898</v>
      </c>
      <c r="T29" s="5">
        <v>0.93154001235961914</v>
      </c>
      <c r="U29">
        <v>311</v>
      </c>
      <c r="V29">
        <v>311</v>
      </c>
      <c r="W29" s="7">
        <f t="shared" si="4"/>
        <v>0</v>
      </c>
      <c r="X29" s="7">
        <f t="shared" si="5"/>
        <v>0</v>
      </c>
      <c r="AL29">
        <v>1816</v>
      </c>
      <c r="AM29">
        <v>1816</v>
      </c>
      <c r="AN29">
        <v>1816</v>
      </c>
      <c r="AP29">
        <v>8402</v>
      </c>
      <c r="AQ29">
        <v>11282</v>
      </c>
      <c r="AR29">
        <v>14745</v>
      </c>
      <c r="AT29" s="5">
        <v>10.962887048721313</v>
      </c>
      <c r="AU29">
        <v>6.9180960655212402</v>
      </c>
      <c r="AV29">
        <v>8.0985300540924072</v>
      </c>
      <c r="AX29">
        <v>58.848572015762329</v>
      </c>
      <c r="AY29">
        <v>29.103547096252441</v>
      </c>
      <c r="AZ29">
        <v>38.400069952011108</v>
      </c>
    </row>
    <row r="30" spans="1:52" x14ac:dyDescent="0.45">
      <c r="A30" s="1" t="s">
        <v>107</v>
      </c>
      <c r="B30" s="5">
        <v>1.5966958999633789</v>
      </c>
      <c r="C30" s="11">
        <v>324</v>
      </c>
      <c r="D30" s="5">
        <v>6.7000038623809814</v>
      </c>
      <c r="E30" s="5">
        <v>11.557729005813599</v>
      </c>
      <c r="F30" s="11"/>
      <c r="G30">
        <v>255</v>
      </c>
      <c r="H30">
        <v>201</v>
      </c>
      <c r="J30" s="7">
        <f t="shared" si="0"/>
        <v>0.21296296296296297</v>
      </c>
      <c r="K30" s="7">
        <f t="shared" si="1"/>
        <v>0.37962962962962965</v>
      </c>
      <c r="L30" s="7"/>
      <c r="M30" s="16">
        <v>0.96020293235778809</v>
      </c>
      <c r="N30" s="16">
        <v>0.98801589012145996</v>
      </c>
      <c r="O30">
        <v>324</v>
      </c>
      <c r="P30">
        <v>324</v>
      </c>
      <c r="Q30" s="7">
        <f t="shared" si="2"/>
        <v>0</v>
      </c>
      <c r="R30" s="7">
        <f t="shared" si="3"/>
        <v>0</v>
      </c>
      <c r="S30" s="16">
        <v>0.97870683670043945</v>
      </c>
      <c r="T30" s="5">
        <v>0.8599250316619873</v>
      </c>
      <c r="U30">
        <v>324</v>
      </c>
      <c r="V30">
        <v>324</v>
      </c>
      <c r="W30" s="7">
        <f t="shared" si="4"/>
        <v>0</v>
      </c>
      <c r="X30" s="7">
        <f t="shared" si="5"/>
        <v>0</v>
      </c>
      <c r="AL30">
        <v>1827</v>
      </c>
      <c r="AM30">
        <v>3940</v>
      </c>
      <c r="AN30">
        <v>2369</v>
      </c>
      <c r="AP30">
        <v>11875</v>
      </c>
      <c r="AQ30">
        <v>14021</v>
      </c>
      <c r="AR30">
        <v>10162</v>
      </c>
      <c r="AT30" s="5">
        <v>11.275972127914429</v>
      </c>
      <c r="AU30">
        <v>18.769927978515625</v>
      </c>
      <c r="AV30">
        <v>14.341649055480957</v>
      </c>
      <c r="AX30">
        <v>62.63916802406311</v>
      </c>
      <c r="AY30">
        <v>172.06292390823364</v>
      </c>
      <c r="AZ30">
        <v>170.03724694252014</v>
      </c>
    </row>
    <row r="31" spans="1:52" x14ac:dyDescent="0.45">
      <c r="A31" s="1" t="s">
        <v>50</v>
      </c>
      <c r="B31" s="5">
        <v>1.6815431118011475</v>
      </c>
      <c r="C31" s="11">
        <v>336</v>
      </c>
      <c r="D31" s="5">
        <v>1.471829891204834</v>
      </c>
      <c r="E31" s="5">
        <v>1.5768859386444092</v>
      </c>
      <c r="F31" s="11"/>
      <c r="G31">
        <v>229</v>
      </c>
      <c r="H31">
        <v>302</v>
      </c>
      <c r="J31" s="7">
        <f t="shared" si="0"/>
        <v>0.31845238095238093</v>
      </c>
      <c r="K31" s="7">
        <f t="shared" si="1"/>
        <v>0.10119047619047619</v>
      </c>
      <c r="L31" s="7"/>
      <c r="M31" s="16">
        <v>1.0051369667053223</v>
      </c>
      <c r="N31" s="16">
        <v>1.0347831249237061</v>
      </c>
      <c r="O31">
        <v>336</v>
      </c>
      <c r="P31">
        <v>336</v>
      </c>
      <c r="Q31" s="7">
        <f t="shared" si="2"/>
        <v>0</v>
      </c>
      <c r="R31" s="7">
        <f t="shared" si="3"/>
        <v>0</v>
      </c>
      <c r="S31" s="16">
        <v>1.2837910652160645</v>
      </c>
      <c r="T31" s="5">
        <v>0.90892577171325684</v>
      </c>
      <c r="U31">
        <v>336</v>
      </c>
      <c r="V31">
        <v>336</v>
      </c>
      <c r="W31" s="7">
        <f t="shared" si="4"/>
        <v>0</v>
      </c>
      <c r="X31" s="7">
        <f t="shared" si="5"/>
        <v>0</v>
      </c>
      <c r="AC31" t="s">
        <v>441</v>
      </c>
      <c r="AL31">
        <v>2232</v>
      </c>
      <c r="AM31">
        <v>1215</v>
      </c>
      <c r="AN31">
        <v>1215</v>
      </c>
      <c r="AP31">
        <v>12062</v>
      </c>
      <c r="AQ31">
        <v>22449</v>
      </c>
      <c r="AR31">
        <v>18839</v>
      </c>
      <c r="AT31" s="5">
        <v>11.387347936630249</v>
      </c>
      <c r="AU31">
        <v>605.14113593101501</v>
      </c>
      <c r="AV31">
        <v>606.18563103675842</v>
      </c>
      <c r="AX31">
        <v>63.538861989974976</v>
      </c>
      <c r="AY31">
        <v>21.726629972457886</v>
      </c>
      <c r="AZ31">
        <v>18.531302928924561</v>
      </c>
    </row>
    <row r="32" spans="1:52" x14ac:dyDescent="0.45">
      <c r="A32" s="1" t="s">
        <v>61</v>
      </c>
      <c r="B32" s="5">
        <v>1.708920955657959</v>
      </c>
      <c r="C32" s="11">
        <v>388</v>
      </c>
      <c r="D32" s="5">
        <v>1.3592300415039063</v>
      </c>
      <c r="E32" s="5">
        <v>1.3697109222412109</v>
      </c>
      <c r="F32" s="11"/>
      <c r="G32">
        <v>7</v>
      </c>
      <c r="H32">
        <v>44</v>
      </c>
      <c r="J32" s="7">
        <f t="shared" si="0"/>
        <v>0.98195876288659789</v>
      </c>
      <c r="K32" s="7">
        <f t="shared" si="1"/>
        <v>0.88659793814432986</v>
      </c>
      <c r="L32" s="7"/>
      <c r="M32" s="16">
        <v>1.2655751705169678</v>
      </c>
      <c r="N32" s="16">
        <v>1.3109169006347656</v>
      </c>
      <c r="O32">
        <v>388</v>
      </c>
      <c r="P32">
        <v>388</v>
      </c>
      <c r="Q32" s="7">
        <f t="shared" si="2"/>
        <v>0</v>
      </c>
      <c r="R32" s="7">
        <f t="shared" si="3"/>
        <v>0</v>
      </c>
      <c r="S32" s="16">
        <v>1.2821259498596191</v>
      </c>
      <c r="T32" s="5">
        <v>1.162283182144165</v>
      </c>
      <c r="U32">
        <v>388</v>
      </c>
      <c r="V32">
        <v>388</v>
      </c>
      <c r="W32" s="7">
        <f t="shared" si="4"/>
        <v>0</v>
      </c>
      <c r="X32" s="7">
        <f t="shared" si="5"/>
        <v>0</v>
      </c>
      <c r="AC32" s="32" t="s">
        <v>452</v>
      </c>
      <c r="AD32" s="32"/>
      <c r="AE32" s="32"/>
      <c r="AL32">
        <v>2059</v>
      </c>
      <c r="AM32">
        <v>3460</v>
      </c>
      <c r="AN32">
        <v>4010</v>
      </c>
      <c r="AP32">
        <v>23838</v>
      </c>
      <c r="AQ32">
        <v>29549</v>
      </c>
      <c r="AR32">
        <v>5546</v>
      </c>
      <c r="AT32" s="5">
        <v>12.226747989654541</v>
      </c>
      <c r="AU32">
        <v>22.457756042480469</v>
      </c>
      <c r="AV32">
        <v>25.636833906173706</v>
      </c>
      <c r="AX32">
        <v>64.150496959686279</v>
      </c>
      <c r="AY32">
        <v>96.065288066864014</v>
      </c>
      <c r="AZ32">
        <v>606.31100797653198</v>
      </c>
    </row>
    <row r="33" spans="1:52" x14ac:dyDescent="0.45">
      <c r="A33" s="1" t="s">
        <v>48</v>
      </c>
      <c r="B33" s="5">
        <v>1.7973160743713379</v>
      </c>
      <c r="C33" s="11">
        <v>422</v>
      </c>
      <c r="D33" s="5">
        <v>2.128061056137085</v>
      </c>
      <c r="E33" s="5">
        <v>1.9264900684356689</v>
      </c>
      <c r="F33" s="11"/>
      <c r="G33">
        <v>487</v>
      </c>
      <c r="H33">
        <v>334</v>
      </c>
      <c r="J33" s="7">
        <f t="shared" si="0"/>
        <v>-0.15402843601895735</v>
      </c>
      <c r="K33" s="7">
        <f t="shared" si="1"/>
        <v>0.20853080568720378</v>
      </c>
      <c r="L33" s="7"/>
      <c r="M33" s="16">
        <v>1.2733919620513916</v>
      </c>
      <c r="N33" s="16">
        <v>1.3105490207672119</v>
      </c>
      <c r="O33">
        <v>422</v>
      </c>
      <c r="P33">
        <v>422</v>
      </c>
      <c r="Q33" s="7">
        <f t="shared" si="2"/>
        <v>0</v>
      </c>
      <c r="R33" s="7">
        <f t="shared" si="3"/>
        <v>0</v>
      </c>
      <c r="S33" s="16">
        <v>1.2931230068206787</v>
      </c>
      <c r="T33" s="5">
        <v>1.1658060550689697</v>
      </c>
      <c r="U33">
        <v>422</v>
      </c>
      <c r="V33">
        <v>422</v>
      </c>
      <c r="W33" s="7">
        <f t="shared" si="4"/>
        <v>0</v>
      </c>
      <c r="X33" s="7">
        <f t="shared" si="5"/>
        <v>0</v>
      </c>
      <c r="AB33" s="3" t="s">
        <v>387</v>
      </c>
      <c r="AC33" s="3" t="s">
        <v>383</v>
      </c>
      <c r="AD33" s="3" t="s">
        <v>422</v>
      </c>
      <c r="AE33" s="3" t="s">
        <v>434</v>
      </c>
      <c r="AL33">
        <v>2236</v>
      </c>
      <c r="AM33">
        <v>2221</v>
      </c>
      <c r="AN33">
        <v>3025</v>
      </c>
      <c r="AP33">
        <v>22697</v>
      </c>
      <c r="AQ33">
        <v>29108</v>
      </c>
      <c r="AR33">
        <v>34506</v>
      </c>
      <c r="AT33" s="5">
        <v>12.429828882217407</v>
      </c>
      <c r="AU33">
        <v>26.050954103469849</v>
      </c>
      <c r="AV33">
        <v>28.020657062530518</v>
      </c>
      <c r="AX33">
        <v>67.004534006118774</v>
      </c>
      <c r="AY33">
        <v>214.11949896812439</v>
      </c>
      <c r="AZ33">
        <v>146.74441909790039</v>
      </c>
    </row>
    <row r="34" spans="1:52" x14ac:dyDescent="0.45">
      <c r="A34" s="1" t="s">
        <v>28</v>
      </c>
      <c r="B34" s="5">
        <v>1.80159592628479</v>
      </c>
      <c r="C34" s="11">
        <v>352</v>
      </c>
      <c r="D34" s="5">
        <v>2.2879939079284668</v>
      </c>
      <c r="E34" s="5">
        <v>1.4788939952850342</v>
      </c>
      <c r="F34" s="11"/>
      <c r="G34">
        <v>365</v>
      </c>
      <c r="H34">
        <v>311</v>
      </c>
      <c r="J34" s="7">
        <f t="shared" si="0"/>
        <v>-3.6931818181818184E-2</v>
      </c>
      <c r="K34" s="7">
        <f t="shared" si="1"/>
        <v>0.11647727272727272</v>
      </c>
      <c r="L34" s="7"/>
      <c r="M34" s="16">
        <v>1.0391058921813965</v>
      </c>
      <c r="N34" s="16">
        <v>1.0698661804199219</v>
      </c>
      <c r="O34">
        <v>352</v>
      </c>
      <c r="P34">
        <v>352</v>
      </c>
      <c r="Q34" s="7">
        <f t="shared" si="2"/>
        <v>0</v>
      </c>
      <c r="R34" s="7">
        <f t="shared" si="3"/>
        <v>0</v>
      </c>
      <c r="S34" s="16">
        <v>1.0596678256988525</v>
      </c>
      <c r="T34" s="5">
        <v>0.94292998313903809</v>
      </c>
      <c r="U34">
        <v>352</v>
      </c>
      <c r="V34">
        <v>352</v>
      </c>
      <c r="W34" s="7">
        <f t="shared" si="4"/>
        <v>0</v>
      </c>
      <c r="X34" s="7">
        <f t="shared" si="5"/>
        <v>0</v>
      </c>
      <c r="AB34" s="2">
        <f>AB12</f>
        <v>170</v>
      </c>
      <c r="AC34" s="14" cm="1">
        <f t="array" ref="AC34">GEOMEAN(_xlfn.ANCHORARRAY(AT2)+10)-10</f>
        <v>72.760849060761757</v>
      </c>
      <c r="AD34" s="14" cm="1">
        <f t="array" ref="AD34">GEOMEAN(_xlfn.ANCHORARRAY(AU2)+10)-10</f>
        <v>97.552015227798648</v>
      </c>
      <c r="AE34" s="14" cm="1">
        <f t="array" ref="AE34">GEOMEAN(_xlfn.ANCHORARRAY(AV2)+10)-10</f>
        <v>102.2962662237491</v>
      </c>
      <c r="AL34">
        <v>2117</v>
      </c>
      <c r="AM34">
        <v>3335</v>
      </c>
      <c r="AN34">
        <v>2476</v>
      </c>
      <c r="AP34">
        <v>9860</v>
      </c>
      <c r="AQ34">
        <v>17103</v>
      </c>
      <c r="AR34">
        <v>17211</v>
      </c>
      <c r="AT34" s="5">
        <v>12.982614994049072</v>
      </c>
      <c r="AU34">
        <v>23.576488018035889</v>
      </c>
      <c r="AV34">
        <v>18.230112075805664</v>
      </c>
      <c r="AX34">
        <v>71.915448904037476</v>
      </c>
      <c r="AY34">
        <v>47.83083701133728</v>
      </c>
      <c r="AZ34">
        <v>43.226428031921387</v>
      </c>
    </row>
    <row r="35" spans="1:52" x14ac:dyDescent="0.45">
      <c r="A35" s="1" t="s">
        <v>192</v>
      </c>
      <c r="B35" s="5">
        <v>1.8124990463256836</v>
      </c>
      <c r="C35" s="11">
        <v>369</v>
      </c>
      <c r="D35" s="5">
        <v>1.9888489246368408</v>
      </c>
      <c r="E35" s="5">
        <v>2.4578289985656738</v>
      </c>
      <c r="F35" s="11"/>
      <c r="G35">
        <v>473</v>
      </c>
      <c r="H35">
        <v>621</v>
      </c>
      <c r="J35" s="7">
        <f t="shared" si="0"/>
        <v>-0.28184281842818426</v>
      </c>
      <c r="K35" s="7">
        <f t="shared" si="1"/>
        <v>-0.68292682926829273</v>
      </c>
      <c r="L35" s="7"/>
      <c r="M35" s="16">
        <v>1.0803849697113037</v>
      </c>
      <c r="N35" s="16">
        <v>1.121239185333252</v>
      </c>
      <c r="O35">
        <v>369</v>
      </c>
      <c r="P35">
        <v>369</v>
      </c>
      <c r="Q35" s="7">
        <f t="shared" si="2"/>
        <v>0</v>
      </c>
      <c r="R35" s="7">
        <f t="shared" si="3"/>
        <v>0</v>
      </c>
      <c r="S35" s="16">
        <v>1.1046619415283203</v>
      </c>
      <c r="T35" s="5">
        <v>0.97797822952270508</v>
      </c>
      <c r="U35">
        <v>369</v>
      </c>
      <c r="V35">
        <v>369</v>
      </c>
      <c r="W35" s="7">
        <f t="shared" si="4"/>
        <v>0</v>
      </c>
      <c r="X35" s="7">
        <f t="shared" si="5"/>
        <v>0</v>
      </c>
      <c r="AB35" s="1" t="s">
        <v>440</v>
      </c>
      <c r="AC35" s="15">
        <f>($AC$34-AC34)/$AC$34</f>
        <v>0</v>
      </c>
      <c r="AD35" s="15">
        <f t="shared" ref="AD35:AE35" si="10">($AC$34-AD34)/$AC$34</f>
        <v>-0.34072123246299768</v>
      </c>
      <c r="AE35" s="15">
        <f t="shared" si="10"/>
        <v>-0.40592458092844208</v>
      </c>
      <c r="AL35">
        <v>2508</v>
      </c>
      <c r="AM35">
        <v>2799</v>
      </c>
      <c r="AN35">
        <v>3081</v>
      </c>
      <c r="AP35">
        <v>10779</v>
      </c>
      <c r="AQ35">
        <v>20479</v>
      </c>
      <c r="AR35">
        <v>34219</v>
      </c>
      <c r="AT35" s="5">
        <v>13.356060028076172</v>
      </c>
      <c r="AU35">
        <v>19.640522003173828</v>
      </c>
      <c r="AV35">
        <v>20.762758016586304</v>
      </c>
      <c r="AX35">
        <v>73.838406085968018</v>
      </c>
      <c r="AY35">
        <v>23.662730932235718</v>
      </c>
      <c r="AZ35">
        <v>55.216837882995605</v>
      </c>
    </row>
    <row r="36" spans="1:52" x14ac:dyDescent="0.45">
      <c r="A36" s="1" t="s">
        <v>214</v>
      </c>
      <c r="B36" s="5">
        <v>1.9590661525726318</v>
      </c>
      <c r="C36" s="11">
        <v>397</v>
      </c>
      <c r="D36" s="5">
        <v>5.075523853302002</v>
      </c>
      <c r="E36" s="5">
        <v>8.7261481285095215</v>
      </c>
      <c r="F36" s="11"/>
      <c r="G36">
        <v>421</v>
      </c>
      <c r="H36">
        <v>150</v>
      </c>
      <c r="J36" s="7">
        <f t="shared" si="0"/>
        <v>-6.0453400503778336E-2</v>
      </c>
      <c r="K36" s="7">
        <f t="shared" si="1"/>
        <v>0.62216624685138544</v>
      </c>
      <c r="L36" s="7"/>
      <c r="M36" s="16">
        <v>1.0519938468933105</v>
      </c>
      <c r="N36" s="16">
        <v>1.0884959697723389</v>
      </c>
      <c r="O36">
        <v>397</v>
      </c>
      <c r="P36">
        <v>397</v>
      </c>
      <c r="Q36" s="7">
        <f t="shared" si="2"/>
        <v>0</v>
      </c>
      <c r="R36" s="7">
        <f t="shared" si="3"/>
        <v>0</v>
      </c>
      <c r="S36" s="16">
        <v>1.1868879795074463</v>
      </c>
      <c r="T36" s="5">
        <v>1.0598280429840088</v>
      </c>
      <c r="U36">
        <v>397</v>
      </c>
      <c r="V36">
        <v>397</v>
      </c>
      <c r="W36" s="7">
        <f t="shared" si="4"/>
        <v>0</v>
      </c>
      <c r="X36" s="7">
        <f t="shared" si="5"/>
        <v>0</v>
      </c>
      <c r="AL36">
        <v>2663</v>
      </c>
      <c r="AM36">
        <v>3088</v>
      </c>
      <c r="AN36">
        <v>3703</v>
      </c>
      <c r="AP36">
        <v>10924</v>
      </c>
      <c r="AQ36">
        <v>6389</v>
      </c>
      <c r="AR36">
        <v>6389</v>
      </c>
      <c r="AT36" s="5">
        <v>14.143576145172119</v>
      </c>
      <c r="AU36">
        <v>22.004759788513184</v>
      </c>
      <c r="AV36">
        <v>26.028826951980591</v>
      </c>
      <c r="AX36">
        <v>77.690142869949341</v>
      </c>
      <c r="AY36">
        <v>577.2350480556488</v>
      </c>
      <c r="AZ36">
        <v>607.13149094581604</v>
      </c>
    </row>
    <row r="37" spans="1:52" x14ac:dyDescent="0.45">
      <c r="A37" s="1" t="s">
        <v>193</v>
      </c>
      <c r="B37" s="5">
        <v>1.9833049774169922</v>
      </c>
      <c r="C37" s="11">
        <v>399</v>
      </c>
      <c r="D37" s="5">
        <v>2.1305379867553711</v>
      </c>
      <c r="E37" s="5">
        <v>1.771075963973999</v>
      </c>
      <c r="F37" s="11"/>
      <c r="G37">
        <v>544</v>
      </c>
      <c r="H37">
        <v>450</v>
      </c>
      <c r="J37" s="7">
        <f t="shared" si="0"/>
        <v>-0.36340852130325813</v>
      </c>
      <c r="K37" s="7">
        <f t="shared" si="1"/>
        <v>-0.12781954887218044</v>
      </c>
      <c r="L37" s="7"/>
      <c r="M37" s="16">
        <v>1.1338798999786377</v>
      </c>
      <c r="N37" s="16">
        <v>1.1758480072021484</v>
      </c>
      <c r="O37">
        <v>427</v>
      </c>
      <c r="P37">
        <v>427</v>
      </c>
      <c r="Q37" s="7">
        <f t="shared" si="2"/>
        <v>-7.0175438596491224E-2</v>
      </c>
      <c r="R37" s="7">
        <f t="shared" si="3"/>
        <v>-7.0175438596491224E-2</v>
      </c>
      <c r="S37" s="16">
        <v>1.2710700035095215</v>
      </c>
      <c r="T37" s="5">
        <v>1.5118391513824463</v>
      </c>
      <c r="U37">
        <v>427</v>
      </c>
      <c r="V37">
        <v>427</v>
      </c>
      <c r="W37" s="7">
        <f t="shared" si="4"/>
        <v>-7.0175438596491224E-2</v>
      </c>
      <c r="X37" s="7">
        <f t="shared" si="5"/>
        <v>-7.0175438596491224E-2</v>
      </c>
      <c r="AL37">
        <v>2522</v>
      </c>
      <c r="AM37">
        <v>2487</v>
      </c>
      <c r="AN37">
        <v>2625</v>
      </c>
      <c r="AP37">
        <v>13423</v>
      </c>
      <c r="AQ37">
        <v>30221</v>
      </c>
      <c r="AR37">
        <v>15057</v>
      </c>
      <c r="AT37" s="5">
        <v>14.66938304901123</v>
      </c>
      <c r="AU37">
        <v>17.147342920303345</v>
      </c>
      <c r="AV37">
        <v>18.130986928939819</v>
      </c>
      <c r="AX37">
        <v>78.198858022689819</v>
      </c>
      <c r="AY37">
        <v>87.701924085617065</v>
      </c>
      <c r="AZ37">
        <v>65.581418037414551</v>
      </c>
    </row>
    <row r="38" spans="1:52" x14ac:dyDescent="0.45">
      <c r="A38" s="1" t="s">
        <v>225</v>
      </c>
      <c r="B38" s="5">
        <v>1.9944300651550293</v>
      </c>
      <c r="C38" s="11">
        <v>423</v>
      </c>
      <c r="D38" s="5">
        <v>4.9111149311065674</v>
      </c>
      <c r="E38" s="5">
        <v>14.18259596824646</v>
      </c>
      <c r="F38" s="11"/>
      <c r="G38">
        <v>241</v>
      </c>
      <c r="H38">
        <v>208</v>
      </c>
      <c r="J38" s="7">
        <f t="shared" si="0"/>
        <v>0.43026004728132389</v>
      </c>
      <c r="K38" s="7">
        <f t="shared" si="1"/>
        <v>0.50827423167848695</v>
      </c>
      <c r="L38" s="7"/>
      <c r="M38" s="16">
        <v>1.1356668472290039</v>
      </c>
      <c r="N38" s="16">
        <v>1.1822760105133057</v>
      </c>
      <c r="O38">
        <v>423</v>
      </c>
      <c r="P38">
        <v>423</v>
      </c>
      <c r="Q38" s="7">
        <f t="shared" si="2"/>
        <v>0</v>
      </c>
      <c r="R38" s="7">
        <f t="shared" si="3"/>
        <v>0</v>
      </c>
      <c r="S38" s="16">
        <v>1.1563570499420166</v>
      </c>
      <c r="T38" s="5">
        <v>1.1432359218597412</v>
      </c>
      <c r="U38">
        <v>423</v>
      </c>
      <c r="V38">
        <v>423</v>
      </c>
      <c r="W38" s="7">
        <f t="shared" si="4"/>
        <v>0</v>
      </c>
      <c r="X38" s="7">
        <f t="shared" si="5"/>
        <v>0</v>
      </c>
      <c r="AC38" t="s">
        <v>442</v>
      </c>
      <c r="AL38">
        <v>2541</v>
      </c>
      <c r="AM38">
        <v>4793</v>
      </c>
      <c r="AN38">
        <v>2703</v>
      </c>
      <c r="AP38">
        <v>11096</v>
      </c>
      <c r="AQ38">
        <v>14038</v>
      </c>
      <c r="AR38">
        <v>11227</v>
      </c>
      <c r="AT38" s="5">
        <v>14.862200975418091</v>
      </c>
      <c r="AU38">
        <v>39.013766050338745</v>
      </c>
      <c r="AV38">
        <v>23.728608846664429</v>
      </c>
      <c r="AX38">
        <v>79.435075998306274</v>
      </c>
      <c r="AY38">
        <v>61.005337953567505</v>
      </c>
      <c r="AZ38">
        <v>41.933961868286133</v>
      </c>
    </row>
    <row r="39" spans="1:52" x14ac:dyDescent="0.45">
      <c r="A39" s="1" t="s">
        <v>131</v>
      </c>
      <c r="B39" s="5">
        <v>2.0510590076446533</v>
      </c>
      <c r="C39" s="11">
        <v>430</v>
      </c>
      <c r="D39" s="5">
        <v>2.3556571006774902</v>
      </c>
      <c r="E39" s="5">
        <v>2.0269861221313477</v>
      </c>
      <c r="F39" s="11"/>
      <c r="G39">
        <v>444</v>
      </c>
      <c r="H39">
        <v>404</v>
      </c>
      <c r="J39" s="7">
        <f t="shared" si="0"/>
        <v>-3.255813953488372E-2</v>
      </c>
      <c r="K39" s="7">
        <f t="shared" si="1"/>
        <v>6.0465116279069767E-2</v>
      </c>
      <c r="L39" s="7"/>
      <c r="M39" s="16">
        <v>1.1799240112304688</v>
      </c>
      <c r="N39" s="16">
        <v>1.2246048450469971</v>
      </c>
      <c r="O39">
        <v>430</v>
      </c>
      <c r="P39">
        <v>430</v>
      </c>
      <c r="Q39" s="7">
        <f t="shared" si="2"/>
        <v>0</v>
      </c>
      <c r="R39" s="7">
        <f t="shared" si="3"/>
        <v>0</v>
      </c>
      <c r="S39" s="16">
        <v>1.2018330097198486</v>
      </c>
      <c r="T39" s="5">
        <v>1.1894090175628662</v>
      </c>
      <c r="U39">
        <v>430</v>
      </c>
      <c r="V39">
        <v>430</v>
      </c>
      <c r="W39" s="7">
        <f t="shared" si="4"/>
        <v>0</v>
      </c>
      <c r="X39" s="7">
        <f t="shared" si="5"/>
        <v>0</v>
      </c>
      <c r="AC39" s="32" t="s">
        <v>452</v>
      </c>
      <c r="AD39" s="32"/>
      <c r="AE39" s="32"/>
      <c r="AL39">
        <v>2312</v>
      </c>
      <c r="AM39">
        <v>3684</v>
      </c>
      <c r="AN39">
        <v>2429</v>
      </c>
      <c r="AP39">
        <v>11456</v>
      </c>
      <c r="AQ39">
        <v>13767</v>
      </c>
      <c r="AR39">
        <v>14219</v>
      </c>
      <c r="AT39" s="5">
        <v>14.884612083435059</v>
      </c>
      <c r="AU39">
        <v>27.683556795120239</v>
      </c>
      <c r="AV39">
        <v>17.764975070953369</v>
      </c>
      <c r="AX39">
        <v>81.485804796218872</v>
      </c>
      <c r="AY39">
        <v>39.100533962249756</v>
      </c>
      <c r="AZ39">
        <v>50.496511936187744</v>
      </c>
    </row>
    <row r="40" spans="1:52" x14ac:dyDescent="0.45">
      <c r="A40" s="1" t="s">
        <v>191</v>
      </c>
      <c r="B40" s="5">
        <v>2.0722122192382813</v>
      </c>
      <c r="C40" s="11">
        <v>401</v>
      </c>
      <c r="D40" s="5">
        <v>2.0419349670410156</v>
      </c>
      <c r="E40" s="5">
        <v>2.1233530044555664</v>
      </c>
      <c r="F40" s="11"/>
      <c r="G40">
        <v>407</v>
      </c>
      <c r="H40">
        <v>455</v>
      </c>
      <c r="J40" s="7">
        <f t="shared" si="0"/>
        <v>-1.4962593516209476E-2</v>
      </c>
      <c r="K40" s="7">
        <f t="shared" si="1"/>
        <v>-0.13466334164588528</v>
      </c>
      <c r="L40" s="7"/>
      <c r="M40" s="16">
        <v>1.0665159225463867</v>
      </c>
      <c r="N40" s="16">
        <v>1.1082749366760254</v>
      </c>
      <c r="O40">
        <v>401</v>
      </c>
      <c r="P40">
        <v>401</v>
      </c>
      <c r="Q40" s="7">
        <f t="shared" si="2"/>
        <v>0</v>
      </c>
      <c r="R40" s="7">
        <f t="shared" si="3"/>
        <v>0</v>
      </c>
      <c r="S40" s="16">
        <v>1.0835621356964111</v>
      </c>
      <c r="T40" s="5">
        <v>1.0759580135345459</v>
      </c>
      <c r="U40">
        <v>401</v>
      </c>
      <c r="V40">
        <v>401</v>
      </c>
      <c r="W40" s="7">
        <f t="shared" si="4"/>
        <v>0</v>
      </c>
      <c r="X40" s="7">
        <f t="shared" si="5"/>
        <v>0</v>
      </c>
      <c r="AB40" s="3" t="s">
        <v>387</v>
      </c>
      <c r="AC40" s="3" t="s">
        <v>383</v>
      </c>
      <c r="AD40" s="3" t="s">
        <v>435</v>
      </c>
      <c r="AE40" s="3" t="s">
        <v>436</v>
      </c>
      <c r="AL40">
        <v>2852</v>
      </c>
      <c r="AM40">
        <v>3994</v>
      </c>
      <c r="AN40">
        <v>3252</v>
      </c>
      <c r="AP40">
        <v>18105</v>
      </c>
      <c r="AQ40">
        <v>5084</v>
      </c>
      <c r="AR40">
        <v>5084</v>
      </c>
      <c r="AT40" s="5">
        <v>15.173067808151245</v>
      </c>
      <c r="AU40">
        <v>30.31725287437439</v>
      </c>
      <c r="AV40">
        <v>31.788356065750122</v>
      </c>
      <c r="AX40">
        <v>82.426683902740479</v>
      </c>
      <c r="AY40">
        <v>607.96245193481445</v>
      </c>
      <c r="AZ40">
        <v>608.0307080745697</v>
      </c>
    </row>
    <row r="41" spans="1:52" x14ac:dyDescent="0.45">
      <c r="A41" s="1" t="s">
        <v>73</v>
      </c>
      <c r="B41" s="5">
        <v>2.0772700309753418</v>
      </c>
      <c r="C41" s="11">
        <v>399</v>
      </c>
      <c r="D41" s="5">
        <v>3.4536209106445313</v>
      </c>
      <c r="E41" s="5">
        <v>2.79640793800354</v>
      </c>
      <c r="F41" s="11"/>
      <c r="G41">
        <v>673</v>
      </c>
      <c r="H41">
        <v>475</v>
      </c>
      <c r="J41" s="7">
        <f t="shared" si="0"/>
        <v>-0.68671679197994984</v>
      </c>
      <c r="K41" s="7">
        <f t="shared" si="1"/>
        <v>-0.19047619047619047</v>
      </c>
      <c r="L41" s="7"/>
      <c r="M41" s="16">
        <v>1.1291029453277588</v>
      </c>
      <c r="N41" s="16">
        <v>1.1732480525970459</v>
      </c>
      <c r="O41">
        <v>399</v>
      </c>
      <c r="P41">
        <v>399</v>
      </c>
      <c r="Q41" s="7">
        <f t="shared" si="2"/>
        <v>0</v>
      </c>
      <c r="R41" s="7">
        <f t="shared" si="3"/>
        <v>0</v>
      </c>
      <c r="S41" s="16">
        <v>1.1590840816497803</v>
      </c>
      <c r="T41" s="5">
        <v>1.1453959941864014</v>
      </c>
      <c r="U41">
        <v>399</v>
      </c>
      <c r="V41">
        <v>399</v>
      </c>
      <c r="W41" s="7">
        <f t="shared" si="4"/>
        <v>0</v>
      </c>
      <c r="X41" s="7">
        <f t="shared" si="5"/>
        <v>0</v>
      </c>
      <c r="AB41" s="2">
        <f>AB19</f>
        <v>117</v>
      </c>
      <c r="AC41" s="14" cm="1">
        <f t="array" ref="AC41">GEOMEAN(AX2:AX171+10)-10</f>
        <v>54.528923203690923</v>
      </c>
      <c r="AD41" s="14" cm="1">
        <f t="array" ref="AD41">GEOMEAN(AY2:AY171+10)-10</f>
        <v>60.4467955019812</v>
      </c>
      <c r="AE41" s="14" cm="1">
        <f t="array" ref="AE41">GEOMEAN(AZ2:AZ171+10)-10</f>
        <v>62.936804141391221</v>
      </c>
      <c r="AL41">
        <v>5893</v>
      </c>
      <c r="AM41">
        <v>4962</v>
      </c>
      <c r="AN41">
        <v>5171</v>
      </c>
      <c r="AP41">
        <v>25615</v>
      </c>
      <c r="AQ41">
        <v>24178</v>
      </c>
      <c r="AR41">
        <v>25066</v>
      </c>
      <c r="AT41" s="5">
        <v>18.105472803115845</v>
      </c>
      <c r="AU41">
        <v>44.41590404510498</v>
      </c>
      <c r="AV41">
        <v>45.237236976623535</v>
      </c>
      <c r="AX41">
        <v>85.612778902053833</v>
      </c>
      <c r="AY41">
        <v>222.57582211494446</v>
      </c>
      <c r="AZ41">
        <v>198.03338193893433</v>
      </c>
    </row>
    <row r="42" spans="1:52" x14ac:dyDescent="0.45">
      <c r="A42" s="1" t="s">
        <v>219</v>
      </c>
      <c r="B42" s="5">
        <v>2.1203629970550537</v>
      </c>
      <c r="C42" s="11">
        <v>421</v>
      </c>
      <c r="D42" s="5">
        <v>3.8385980129241943</v>
      </c>
      <c r="E42" s="5">
        <v>4.5938930511474609</v>
      </c>
      <c r="F42" s="11"/>
      <c r="G42">
        <v>276</v>
      </c>
      <c r="H42">
        <v>277</v>
      </c>
      <c r="J42" s="7">
        <f t="shared" si="0"/>
        <v>0.34441805225653205</v>
      </c>
      <c r="K42" s="7">
        <f t="shared" si="1"/>
        <v>0.34204275534441803</v>
      </c>
      <c r="L42" s="7"/>
      <c r="M42" s="16">
        <v>1.1243448257446289</v>
      </c>
      <c r="N42" s="16">
        <v>1.1669609546661377</v>
      </c>
      <c r="O42">
        <v>421</v>
      </c>
      <c r="P42">
        <v>421</v>
      </c>
      <c r="Q42" s="7">
        <f t="shared" si="2"/>
        <v>0</v>
      </c>
      <c r="R42" s="7">
        <f t="shared" si="3"/>
        <v>0</v>
      </c>
      <c r="S42" s="16">
        <v>1.1440658569335938</v>
      </c>
      <c r="T42" s="5">
        <v>1.1416258811950684</v>
      </c>
      <c r="U42">
        <v>421</v>
      </c>
      <c r="V42">
        <v>421</v>
      </c>
      <c r="W42" s="7">
        <f t="shared" si="4"/>
        <v>0</v>
      </c>
      <c r="X42" s="7">
        <f t="shared" si="5"/>
        <v>0</v>
      </c>
      <c r="AB42" s="1" t="s">
        <v>440</v>
      </c>
      <c r="AC42" s="15">
        <f>($AC$41-AC41)/$AC$41</f>
        <v>0</v>
      </c>
      <c r="AD42" s="15">
        <f>($AC$41-AD41)/$AC$41</f>
        <v>-0.10852721731152233</v>
      </c>
      <c r="AE42" s="15">
        <f>($AC$41-AE41)/$AC$41</f>
        <v>-0.15419121529858471</v>
      </c>
      <c r="AL42">
        <v>3484</v>
      </c>
      <c r="AM42">
        <v>3474</v>
      </c>
      <c r="AN42">
        <v>5632</v>
      </c>
      <c r="AP42">
        <v>12481</v>
      </c>
      <c r="AQ42">
        <v>11814</v>
      </c>
      <c r="AR42">
        <v>11798</v>
      </c>
      <c r="AT42" s="5">
        <v>18.767342805862427</v>
      </c>
      <c r="AU42">
        <v>36.806997060775757</v>
      </c>
      <c r="AV42">
        <v>48.812430143356323</v>
      </c>
      <c r="AX42">
        <v>86.645426988601685</v>
      </c>
      <c r="AY42">
        <v>47.846349954605103</v>
      </c>
      <c r="AZ42">
        <v>23.538026094436646</v>
      </c>
    </row>
    <row r="43" spans="1:52" x14ac:dyDescent="0.45">
      <c r="A43" s="1" t="s">
        <v>42</v>
      </c>
      <c r="B43" s="5">
        <v>2.1557648181915283</v>
      </c>
      <c r="C43" s="11">
        <v>415</v>
      </c>
      <c r="D43" s="5">
        <v>1.7837049961090088</v>
      </c>
      <c r="E43" s="5">
        <v>1.8434550762176514</v>
      </c>
      <c r="F43" s="11"/>
      <c r="G43">
        <v>337</v>
      </c>
      <c r="H43">
        <v>312</v>
      </c>
      <c r="J43" s="7">
        <f t="shared" si="0"/>
        <v>0.18795180722891566</v>
      </c>
      <c r="K43" s="7">
        <f t="shared" si="1"/>
        <v>0.24819277108433735</v>
      </c>
      <c r="L43" s="7"/>
      <c r="M43" s="16">
        <v>1.1141819953918457</v>
      </c>
      <c r="N43" s="16">
        <v>1.1580190658569336</v>
      </c>
      <c r="O43">
        <v>415</v>
      </c>
      <c r="P43">
        <v>415</v>
      </c>
      <c r="Q43" s="7">
        <f t="shared" si="2"/>
        <v>0</v>
      </c>
      <c r="R43" s="7">
        <f t="shared" si="3"/>
        <v>0</v>
      </c>
      <c r="S43" s="16">
        <v>1.1370170116424561</v>
      </c>
      <c r="T43" s="5">
        <v>1.1268229484558105</v>
      </c>
      <c r="U43">
        <v>415</v>
      </c>
      <c r="V43">
        <v>415</v>
      </c>
      <c r="W43" s="7">
        <f t="shared" si="4"/>
        <v>0</v>
      </c>
      <c r="X43" s="7">
        <f t="shared" si="5"/>
        <v>0</v>
      </c>
      <c r="AL43">
        <v>3170</v>
      </c>
      <c r="AM43">
        <v>1047</v>
      </c>
      <c r="AN43">
        <v>1047</v>
      </c>
      <c r="AP43">
        <v>25452</v>
      </c>
      <c r="AQ43">
        <v>39655</v>
      </c>
      <c r="AR43">
        <v>27203</v>
      </c>
      <c r="AT43" s="5">
        <v>19.947128057479858</v>
      </c>
      <c r="AU43">
        <v>606.78836488723755</v>
      </c>
      <c r="AV43">
        <v>607.11645412445068</v>
      </c>
      <c r="AX43">
        <v>89.102338075637817</v>
      </c>
      <c r="AY43">
        <v>205.27380084991455</v>
      </c>
      <c r="AZ43">
        <v>242.71255302429199</v>
      </c>
    </row>
    <row r="44" spans="1:52" x14ac:dyDescent="0.45">
      <c r="A44" s="1" t="s">
        <v>76</v>
      </c>
      <c r="B44" s="5">
        <v>2.1622049808502197</v>
      </c>
      <c r="C44" s="11">
        <v>427</v>
      </c>
      <c r="D44" s="5">
        <v>1.7027587890625</v>
      </c>
      <c r="E44" s="5">
        <v>1.3729109764099121</v>
      </c>
      <c r="F44" s="11"/>
      <c r="G44">
        <v>231</v>
      </c>
      <c r="H44">
        <v>239</v>
      </c>
      <c r="J44" s="7">
        <f t="shared" si="0"/>
        <v>0.45901639344262296</v>
      </c>
      <c r="K44" s="7">
        <f t="shared" si="1"/>
        <v>0.44028103044496486</v>
      </c>
      <c r="L44" s="7"/>
      <c r="M44" s="16">
        <v>1.148496150970459</v>
      </c>
      <c r="N44" s="16">
        <v>1.178325891494751</v>
      </c>
      <c r="O44">
        <v>427</v>
      </c>
      <c r="P44">
        <v>427</v>
      </c>
      <c r="Q44" s="7">
        <f t="shared" si="2"/>
        <v>0</v>
      </c>
      <c r="R44" s="7">
        <f t="shared" si="3"/>
        <v>0</v>
      </c>
      <c r="S44" s="16">
        <v>1.1604180335998535</v>
      </c>
      <c r="T44" s="5">
        <v>1.1524100303649902</v>
      </c>
      <c r="U44">
        <v>427</v>
      </c>
      <c r="V44">
        <v>427</v>
      </c>
      <c r="W44" s="7">
        <f t="shared" si="4"/>
        <v>0</v>
      </c>
      <c r="X44" s="7">
        <f t="shared" si="5"/>
        <v>0</v>
      </c>
      <c r="AL44">
        <v>3696</v>
      </c>
      <c r="AM44">
        <v>1178</v>
      </c>
      <c r="AN44">
        <v>1178</v>
      </c>
      <c r="AP44">
        <v>16673</v>
      </c>
      <c r="AQ44">
        <v>7658</v>
      </c>
      <c r="AR44">
        <v>7658</v>
      </c>
      <c r="AT44" s="5">
        <v>21.902240991592407</v>
      </c>
      <c r="AU44">
        <v>607.43155598640442</v>
      </c>
      <c r="AV44">
        <v>607.35383319854736</v>
      </c>
      <c r="AX44">
        <v>89.212729930877686</v>
      </c>
      <c r="AY44">
        <v>607.62302303314209</v>
      </c>
      <c r="AZ44">
        <v>607.83674597740173</v>
      </c>
    </row>
    <row r="45" spans="1:52" x14ac:dyDescent="0.45">
      <c r="A45" s="1" t="s">
        <v>197</v>
      </c>
      <c r="B45" s="5">
        <v>2.2068710327148438</v>
      </c>
      <c r="C45" s="11">
        <v>499</v>
      </c>
      <c r="D45" s="5">
        <v>6.0804879665374756</v>
      </c>
      <c r="E45" s="5">
        <v>4.35194993019104</v>
      </c>
      <c r="F45" s="11"/>
      <c r="G45">
        <v>365</v>
      </c>
      <c r="H45">
        <v>317</v>
      </c>
      <c r="J45" s="7">
        <f t="shared" si="0"/>
        <v>0.26853707414829658</v>
      </c>
      <c r="K45" s="7">
        <f t="shared" si="1"/>
        <v>0.36472945891783565</v>
      </c>
      <c r="L45" s="7"/>
      <c r="M45" s="16">
        <v>1.6066091060638428</v>
      </c>
      <c r="N45" s="16">
        <v>1.6698160171508789</v>
      </c>
      <c r="O45">
        <v>499</v>
      </c>
      <c r="P45">
        <v>499</v>
      </c>
      <c r="Q45" s="7">
        <f t="shared" si="2"/>
        <v>0</v>
      </c>
      <c r="R45" s="7">
        <f t="shared" si="3"/>
        <v>0</v>
      </c>
      <c r="S45" s="16">
        <v>1.383357048034668</v>
      </c>
      <c r="T45" s="5">
        <v>1.3760659694671631</v>
      </c>
      <c r="U45">
        <v>499</v>
      </c>
      <c r="V45">
        <v>499</v>
      </c>
      <c r="W45" s="7">
        <f t="shared" si="4"/>
        <v>0</v>
      </c>
      <c r="X45" s="7">
        <f t="shared" si="5"/>
        <v>0</v>
      </c>
      <c r="AL45">
        <v>3424</v>
      </c>
      <c r="AM45">
        <v>3447</v>
      </c>
      <c r="AN45">
        <v>1483</v>
      </c>
      <c r="AP45">
        <v>13120</v>
      </c>
      <c r="AQ45">
        <v>37577</v>
      </c>
      <c r="AR45">
        <v>26484</v>
      </c>
      <c r="AT45" s="5">
        <v>22.950435876846313</v>
      </c>
      <c r="AU45">
        <v>32.047610998153687</v>
      </c>
      <c r="AV45">
        <v>24.609215974807739</v>
      </c>
      <c r="AX45">
        <v>90.810755014419556</v>
      </c>
      <c r="AY45">
        <v>81.393817901611328</v>
      </c>
      <c r="AZ45">
        <v>66.396388053894043</v>
      </c>
    </row>
    <row r="46" spans="1:52" x14ac:dyDescent="0.45">
      <c r="A46" s="1" t="s">
        <v>147</v>
      </c>
      <c r="B46" s="5">
        <v>2.3454759120941162</v>
      </c>
      <c r="C46" s="11">
        <v>576</v>
      </c>
      <c r="D46" s="5">
        <v>1.3831198215484619</v>
      </c>
      <c r="E46" s="5">
        <v>1.5182969570159912</v>
      </c>
      <c r="F46" s="11"/>
      <c r="G46">
        <v>296</v>
      </c>
      <c r="H46">
        <v>328</v>
      </c>
      <c r="J46" s="7">
        <f t="shared" si="0"/>
        <v>0.4861111111111111</v>
      </c>
      <c r="K46" s="7">
        <f t="shared" si="1"/>
        <v>0.43055555555555558</v>
      </c>
      <c r="L46" s="7"/>
      <c r="M46" s="16">
        <v>1.5271830558776855</v>
      </c>
      <c r="N46" s="16">
        <v>1.5887670516967773</v>
      </c>
      <c r="O46">
        <v>576</v>
      </c>
      <c r="P46">
        <v>576</v>
      </c>
      <c r="Q46" s="7">
        <f t="shared" si="2"/>
        <v>0</v>
      </c>
      <c r="R46" s="7">
        <f t="shared" si="3"/>
        <v>0</v>
      </c>
      <c r="S46" s="16">
        <v>1.8106210231781006</v>
      </c>
      <c r="T46" s="5">
        <v>1.5792791843414307</v>
      </c>
      <c r="U46">
        <v>576</v>
      </c>
      <c r="V46">
        <v>576</v>
      </c>
      <c r="W46" s="7">
        <f t="shared" si="4"/>
        <v>0</v>
      </c>
      <c r="X46" s="7">
        <f t="shared" si="5"/>
        <v>0</v>
      </c>
      <c r="AL46">
        <v>3409</v>
      </c>
      <c r="AM46">
        <v>2997</v>
      </c>
      <c r="AN46">
        <v>2742</v>
      </c>
      <c r="AP46">
        <v>13702</v>
      </c>
      <c r="AQ46">
        <v>15884</v>
      </c>
      <c r="AR46">
        <v>17565</v>
      </c>
      <c r="AT46" s="5">
        <v>23.687546968460083</v>
      </c>
      <c r="AU46">
        <v>64.71855902671814</v>
      </c>
      <c r="AV46">
        <v>75.414677858352661</v>
      </c>
      <c r="AX46">
        <v>99.790318965911865</v>
      </c>
      <c r="AY46">
        <v>60.572285890579224</v>
      </c>
      <c r="AZ46">
        <v>146.59927606582642</v>
      </c>
    </row>
    <row r="47" spans="1:52" x14ac:dyDescent="0.45">
      <c r="A47" s="1" t="s">
        <v>217</v>
      </c>
      <c r="B47" s="5">
        <v>2.4846079349517822</v>
      </c>
      <c r="C47" s="11">
        <v>573</v>
      </c>
      <c r="D47" s="5">
        <v>1.9012019634246826</v>
      </c>
      <c r="E47" s="5">
        <v>1.9950761795043945</v>
      </c>
      <c r="F47" s="11"/>
      <c r="G47">
        <v>371</v>
      </c>
      <c r="H47">
        <v>361</v>
      </c>
      <c r="J47" s="7">
        <f t="shared" si="0"/>
        <v>0.35253054101221643</v>
      </c>
      <c r="K47" s="7">
        <f t="shared" si="1"/>
        <v>0.36998254799301922</v>
      </c>
      <c r="L47" s="7"/>
      <c r="M47" s="16">
        <v>1.5275170803070068</v>
      </c>
      <c r="N47" s="16">
        <v>1.5747299194335938</v>
      </c>
      <c r="O47">
        <v>573</v>
      </c>
      <c r="P47">
        <v>573</v>
      </c>
      <c r="Q47" s="7">
        <f t="shared" si="2"/>
        <v>0</v>
      </c>
      <c r="R47" s="7">
        <f t="shared" si="3"/>
        <v>0</v>
      </c>
      <c r="S47" s="16">
        <v>1.9019100666046143</v>
      </c>
      <c r="T47" s="5">
        <v>1.555682897567749</v>
      </c>
      <c r="U47">
        <v>573</v>
      </c>
      <c r="V47">
        <v>573</v>
      </c>
      <c r="W47" s="7">
        <f t="shared" si="4"/>
        <v>0</v>
      </c>
      <c r="X47" s="7">
        <f t="shared" si="5"/>
        <v>0</v>
      </c>
      <c r="AL47">
        <v>4680</v>
      </c>
      <c r="AM47">
        <v>3290</v>
      </c>
      <c r="AN47">
        <v>3124</v>
      </c>
      <c r="AP47">
        <v>14314</v>
      </c>
      <c r="AQ47">
        <v>10695</v>
      </c>
      <c r="AR47">
        <v>16873</v>
      </c>
      <c r="AT47" s="5">
        <v>24.187726020812988</v>
      </c>
      <c r="AU47">
        <v>23.068603038787842</v>
      </c>
      <c r="AV47">
        <v>22.216336965560913</v>
      </c>
      <c r="AX47">
        <v>105.08645606040955</v>
      </c>
      <c r="AY47">
        <v>57.767935991287231</v>
      </c>
      <c r="AZ47">
        <v>44.379337072372437</v>
      </c>
    </row>
    <row r="48" spans="1:52" x14ac:dyDescent="0.45">
      <c r="A48" s="1" t="s">
        <v>3</v>
      </c>
      <c r="B48" s="5">
        <v>2.5812649726867676</v>
      </c>
      <c r="C48" s="11">
        <v>1051</v>
      </c>
      <c r="D48" s="5">
        <v>9.6803169250488281</v>
      </c>
      <c r="E48" s="5">
        <v>68.388659954071045</v>
      </c>
      <c r="F48" s="11"/>
      <c r="G48">
        <v>852</v>
      </c>
      <c r="H48">
        <v>713</v>
      </c>
      <c r="J48" s="7">
        <f t="shared" si="0"/>
        <v>0.18934348239771645</v>
      </c>
      <c r="K48" s="7">
        <f t="shared" si="1"/>
        <v>0.32159847764034255</v>
      </c>
      <c r="L48" s="7"/>
      <c r="M48" s="16">
        <v>3.0670790672302246</v>
      </c>
      <c r="N48" s="16">
        <v>3.1732208728790283</v>
      </c>
      <c r="O48">
        <v>1051</v>
      </c>
      <c r="P48">
        <v>1051</v>
      </c>
      <c r="Q48" s="7">
        <f t="shared" si="2"/>
        <v>0</v>
      </c>
      <c r="R48" s="7">
        <f t="shared" si="3"/>
        <v>0</v>
      </c>
      <c r="S48" s="16">
        <v>2.7258100509643555</v>
      </c>
      <c r="T48" s="5">
        <v>2.7103731632232666</v>
      </c>
      <c r="U48">
        <v>1051</v>
      </c>
      <c r="V48">
        <v>1051</v>
      </c>
      <c r="W48" s="7">
        <f t="shared" si="4"/>
        <v>0</v>
      </c>
      <c r="X48" s="7">
        <f t="shared" si="5"/>
        <v>0</v>
      </c>
      <c r="AL48">
        <v>3949</v>
      </c>
      <c r="AM48">
        <v>9914</v>
      </c>
      <c r="AN48">
        <v>10251</v>
      </c>
      <c r="AP48">
        <v>14589</v>
      </c>
      <c r="AQ48">
        <v>8585</v>
      </c>
      <c r="AR48">
        <v>8552</v>
      </c>
      <c r="AT48" s="5">
        <v>24.327174186706543</v>
      </c>
      <c r="AU48">
        <v>89.292783975601196</v>
      </c>
      <c r="AV48">
        <v>92.352219104766846</v>
      </c>
      <c r="AX48">
        <v>105.97600603103638</v>
      </c>
      <c r="AY48">
        <v>48.342344045639038</v>
      </c>
      <c r="AZ48">
        <v>53.153320074081421</v>
      </c>
    </row>
    <row r="49" spans="1:52" x14ac:dyDescent="0.45">
      <c r="A49" s="1" t="s">
        <v>356</v>
      </c>
      <c r="B49" s="5">
        <v>2.6596550941467285</v>
      </c>
      <c r="C49" s="11">
        <v>524</v>
      </c>
      <c r="D49" s="5">
        <v>1.9834740161895752</v>
      </c>
      <c r="E49" s="5">
        <v>2.1292438507080078</v>
      </c>
      <c r="F49" s="11"/>
      <c r="G49">
        <v>373</v>
      </c>
      <c r="H49">
        <v>380</v>
      </c>
      <c r="J49" s="7">
        <f t="shared" si="0"/>
        <v>0.28816793893129772</v>
      </c>
      <c r="K49" s="7">
        <f t="shared" si="1"/>
        <v>0.27480916030534353</v>
      </c>
      <c r="L49" s="7"/>
      <c r="M49" s="16">
        <v>1.4263529777526855</v>
      </c>
      <c r="N49" s="16">
        <v>1.482356071472168</v>
      </c>
      <c r="O49">
        <v>524</v>
      </c>
      <c r="P49">
        <v>524</v>
      </c>
      <c r="Q49" s="7">
        <f t="shared" si="2"/>
        <v>0</v>
      </c>
      <c r="R49" s="7">
        <f t="shared" si="3"/>
        <v>0</v>
      </c>
      <c r="S49" s="16">
        <v>1.4478960037231445</v>
      </c>
      <c r="T49" s="5">
        <v>1.4526298046112061</v>
      </c>
      <c r="U49">
        <v>524</v>
      </c>
      <c r="V49">
        <v>524</v>
      </c>
      <c r="W49" s="7">
        <f t="shared" si="4"/>
        <v>0</v>
      </c>
      <c r="X49" s="7">
        <f t="shared" si="5"/>
        <v>0</v>
      </c>
      <c r="AL49">
        <v>3814</v>
      </c>
      <c r="AM49">
        <v>17760</v>
      </c>
      <c r="AN49">
        <v>4666</v>
      </c>
      <c r="AP49">
        <v>14808</v>
      </c>
      <c r="AQ49">
        <v>19350</v>
      </c>
      <c r="AR49">
        <v>21536</v>
      </c>
      <c r="AT49" s="5">
        <v>24.757382869720459</v>
      </c>
      <c r="AU49">
        <v>139.21431493759155</v>
      </c>
      <c r="AV49">
        <v>39.339226961135864</v>
      </c>
      <c r="AX49">
        <v>107.08373808860779</v>
      </c>
      <c r="AY49">
        <v>126.1792459487915</v>
      </c>
      <c r="AZ49">
        <v>116.08724904060364</v>
      </c>
    </row>
    <row r="50" spans="1:52" x14ac:dyDescent="0.45">
      <c r="A50" s="1" t="s">
        <v>343</v>
      </c>
      <c r="B50" s="5">
        <v>2.6702308654785156</v>
      </c>
      <c r="C50" s="11">
        <v>574</v>
      </c>
      <c r="D50" s="5">
        <v>3.1076171398162842</v>
      </c>
      <c r="E50" s="5">
        <v>2.8118820190429688</v>
      </c>
      <c r="F50" s="11"/>
      <c r="G50">
        <v>339</v>
      </c>
      <c r="H50">
        <v>241</v>
      </c>
      <c r="J50" s="7">
        <f t="shared" si="0"/>
        <v>0.4094076655052265</v>
      </c>
      <c r="K50" s="7">
        <f t="shared" si="1"/>
        <v>0.58013937282229966</v>
      </c>
      <c r="L50" s="7"/>
      <c r="M50" s="16">
        <v>1.734807014465332</v>
      </c>
      <c r="N50" s="16">
        <v>1.7849009037017822</v>
      </c>
      <c r="O50">
        <v>574</v>
      </c>
      <c r="P50">
        <v>574</v>
      </c>
      <c r="Q50" s="7">
        <f t="shared" si="2"/>
        <v>0</v>
      </c>
      <c r="R50" s="7">
        <f t="shared" si="3"/>
        <v>0</v>
      </c>
      <c r="S50" s="16">
        <v>1.7702410221099854</v>
      </c>
      <c r="T50" s="5">
        <v>1.781217098236084</v>
      </c>
      <c r="U50">
        <v>574</v>
      </c>
      <c r="V50">
        <v>574</v>
      </c>
      <c r="W50" s="7">
        <f t="shared" si="4"/>
        <v>0</v>
      </c>
      <c r="X50" s="7">
        <f t="shared" si="5"/>
        <v>0</v>
      </c>
      <c r="AL50">
        <v>4183</v>
      </c>
      <c r="AM50">
        <v>3499</v>
      </c>
      <c r="AN50">
        <v>7815</v>
      </c>
      <c r="AP50">
        <v>20721</v>
      </c>
      <c r="AQ50">
        <v>38899</v>
      </c>
      <c r="AR50">
        <v>21747</v>
      </c>
      <c r="AT50" s="5">
        <v>24.861380815505981</v>
      </c>
      <c r="AU50">
        <v>25.541370153427124</v>
      </c>
      <c r="AV50">
        <v>51.137550830841064</v>
      </c>
      <c r="AX50">
        <v>108.315269947052</v>
      </c>
      <c r="AY50">
        <v>142.672691822052</v>
      </c>
      <c r="AZ50">
        <v>201.6369469165802</v>
      </c>
    </row>
    <row r="51" spans="1:52" x14ac:dyDescent="0.45">
      <c r="A51" s="1" t="s">
        <v>190</v>
      </c>
      <c r="B51" s="5">
        <v>2.7135660648345947</v>
      </c>
      <c r="C51" s="11">
        <v>525</v>
      </c>
      <c r="D51" s="5">
        <v>2.7447891235351563</v>
      </c>
      <c r="E51" s="5">
        <v>3.3080968856811523</v>
      </c>
      <c r="F51" s="11"/>
      <c r="G51">
        <v>576</v>
      </c>
      <c r="H51">
        <v>669</v>
      </c>
      <c r="J51" s="7">
        <f t="shared" si="0"/>
        <v>-9.7142857142857142E-2</v>
      </c>
      <c r="K51" s="7">
        <f t="shared" si="1"/>
        <v>-0.2742857142857143</v>
      </c>
      <c r="L51" s="7"/>
      <c r="M51" s="16">
        <v>1.4190640449523926</v>
      </c>
      <c r="N51" s="16">
        <v>1.4793109893798828</v>
      </c>
      <c r="O51">
        <v>525</v>
      </c>
      <c r="P51">
        <v>525</v>
      </c>
      <c r="Q51" s="7">
        <f t="shared" si="2"/>
        <v>0</v>
      </c>
      <c r="R51" s="7">
        <f t="shared" si="3"/>
        <v>0</v>
      </c>
      <c r="S51" s="16">
        <v>1.4358749389648438</v>
      </c>
      <c r="T51" s="5">
        <v>1.4656801223754883</v>
      </c>
      <c r="U51">
        <v>525</v>
      </c>
      <c r="V51">
        <v>525</v>
      </c>
      <c r="W51" s="7">
        <f t="shared" si="4"/>
        <v>0</v>
      </c>
      <c r="X51" s="7">
        <f t="shared" si="5"/>
        <v>0</v>
      </c>
      <c r="AL51">
        <v>4519</v>
      </c>
      <c r="AM51">
        <v>3230</v>
      </c>
      <c r="AN51">
        <v>2522</v>
      </c>
      <c r="AP51">
        <v>15430</v>
      </c>
      <c r="AQ51">
        <v>17620</v>
      </c>
      <c r="AR51">
        <v>15165</v>
      </c>
      <c r="AT51" s="5">
        <v>25.397213935852051</v>
      </c>
      <c r="AU51">
        <v>24.895081996917725</v>
      </c>
      <c r="AV51">
        <v>20.317700147628784</v>
      </c>
      <c r="AX51">
        <v>114.70562195777893</v>
      </c>
      <c r="AY51">
        <v>92.219628810882568</v>
      </c>
      <c r="AZ51">
        <v>100.22695088386536</v>
      </c>
    </row>
    <row r="52" spans="1:52" x14ac:dyDescent="0.45">
      <c r="A52" s="1" t="s">
        <v>171</v>
      </c>
      <c r="B52" s="5">
        <v>2.934952974319458</v>
      </c>
      <c r="C52" s="11">
        <v>611</v>
      </c>
      <c r="D52" s="5">
        <v>3.9189050197601318</v>
      </c>
      <c r="E52" s="5">
        <v>4.0086259841918945</v>
      </c>
      <c r="F52" s="11"/>
      <c r="G52">
        <v>492</v>
      </c>
      <c r="H52">
        <v>596</v>
      </c>
      <c r="J52" s="7">
        <f t="shared" si="0"/>
        <v>0.19476268412438624</v>
      </c>
      <c r="K52" s="7">
        <f t="shared" si="1"/>
        <v>2.4549918166939442E-2</v>
      </c>
      <c r="L52" s="7"/>
      <c r="M52" s="16">
        <v>2.0377480983734131</v>
      </c>
      <c r="N52" s="16">
        <v>2.0918121337890625</v>
      </c>
      <c r="O52">
        <v>611</v>
      </c>
      <c r="P52">
        <v>611</v>
      </c>
      <c r="Q52" s="7">
        <f t="shared" si="2"/>
        <v>0</v>
      </c>
      <c r="R52" s="7">
        <f t="shared" si="3"/>
        <v>0</v>
      </c>
      <c r="S52" s="16">
        <v>2.1334080696105957</v>
      </c>
      <c r="T52" s="5">
        <v>2.1889660358428955</v>
      </c>
      <c r="U52">
        <v>611</v>
      </c>
      <c r="V52">
        <v>611</v>
      </c>
      <c r="W52" s="7">
        <f t="shared" si="4"/>
        <v>0</v>
      </c>
      <c r="X52" s="7">
        <f t="shared" si="5"/>
        <v>0</v>
      </c>
      <c r="AL52">
        <v>3925</v>
      </c>
      <c r="AM52">
        <v>1812</v>
      </c>
      <c r="AN52">
        <v>1946</v>
      </c>
      <c r="AP52">
        <v>21881</v>
      </c>
      <c r="AQ52">
        <v>49959</v>
      </c>
      <c r="AR52">
        <v>45007</v>
      </c>
      <c r="AT52" s="5">
        <v>25.447890043258667</v>
      </c>
      <c r="AU52">
        <v>51.69566011428833</v>
      </c>
      <c r="AV52">
        <v>75.312887191772461</v>
      </c>
      <c r="AX52">
        <v>114.86144089698792</v>
      </c>
      <c r="AY52">
        <v>223.70011115074158</v>
      </c>
      <c r="AZ52">
        <v>129.61001896858215</v>
      </c>
    </row>
    <row r="53" spans="1:52" x14ac:dyDescent="0.45">
      <c r="A53" s="1" t="s">
        <v>144</v>
      </c>
      <c r="B53" s="5">
        <v>3.2380571365356445</v>
      </c>
      <c r="C53" s="11">
        <v>630</v>
      </c>
      <c r="D53" s="5">
        <v>2.6628530025482178</v>
      </c>
      <c r="E53" s="5">
        <v>4.1073398590087891</v>
      </c>
      <c r="F53" s="11"/>
      <c r="G53">
        <v>393</v>
      </c>
      <c r="H53">
        <v>868</v>
      </c>
      <c r="J53" s="7">
        <f t="shared" si="0"/>
        <v>0.37619047619047619</v>
      </c>
      <c r="K53" s="7">
        <f t="shared" si="1"/>
        <v>-0.37777777777777777</v>
      </c>
      <c r="L53" s="7"/>
      <c r="M53" s="16">
        <v>1.7050349712371826</v>
      </c>
      <c r="N53" s="16">
        <v>1.7775890827178955</v>
      </c>
      <c r="O53">
        <v>630</v>
      </c>
      <c r="P53">
        <v>630</v>
      </c>
      <c r="Q53" s="7">
        <f t="shared" si="2"/>
        <v>0</v>
      </c>
      <c r="R53" s="7">
        <f t="shared" si="3"/>
        <v>0</v>
      </c>
      <c r="S53" s="16">
        <v>1.9859380722045898</v>
      </c>
      <c r="T53" s="5">
        <v>1.7867460250854492</v>
      </c>
      <c r="U53">
        <v>630</v>
      </c>
      <c r="V53">
        <v>630</v>
      </c>
      <c r="W53" s="7">
        <f t="shared" si="4"/>
        <v>0</v>
      </c>
      <c r="X53" s="7">
        <f t="shared" si="5"/>
        <v>0</v>
      </c>
      <c r="AL53">
        <v>6341</v>
      </c>
      <c r="AM53">
        <v>7849</v>
      </c>
      <c r="AN53">
        <v>10793</v>
      </c>
      <c r="AP53">
        <v>16028</v>
      </c>
      <c r="AQ53">
        <v>12500</v>
      </c>
      <c r="AR53">
        <v>12018</v>
      </c>
      <c r="AT53" s="5">
        <v>25.525493144989014</v>
      </c>
      <c r="AU53">
        <v>58.414780855178833</v>
      </c>
      <c r="AV53">
        <v>74.121937036514282</v>
      </c>
      <c r="AX53">
        <v>115.37392807006836</v>
      </c>
      <c r="AY53">
        <v>40.961138010025024</v>
      </c>
      <c r="AZ53">
        <v>31.672317028045654</v>
      </c>
    </row>
    <row r="54" spans="1:52" x14ac:dyDescent="0.45">
      <c r="A54" s="1" t="s">
        <v>114</v>
      </c>
      <c r="B54" s="5">
        <v>3.3166930675506592</v>
      </c>
      <c r="C54" s="11">
        <v>898</v>
      </c>
      <c r="D54" s="5">
        <v>3.0570149421691895</v>
      </c>
      <c r="E54" s="5">
        <v>3.0818178653717041</v>
      </c>
      <c r="F54" s="11"/>
      <c r="G54">
        <v>715</v>
      </c>
      <c r="H54">
        <v>634</v>
      </c>
      <c r="J54" s="7">
        <f t="shared" si="0"/>
        <v>0.20378619153674832</v>
      </c>
      <c r="K54" s="7">
        <f t="shared" si="1"/>
        <v>0.29398663697104677</v>
      </c>
      <c r="L54" s="7"/>
      <c r="M54" s="16">
        <v>2.470189094543457</v>
      </c>
      <c r="N54" s="16">
        <v>2.5702710151672363</v>
      </c>
      <c r="O54">
        <v>898</v>
      </c>
      <c r="P54">
        <v>898</v>
      </c>
      <c r="Q54" s="7">
        <f t="shared" si="2"/>
        <v>0</v>
      </c>
      <c r="R54" s="7">
        <f t="shared" si="3"/>
        <v>0</v>
      </c>
      <c r="S54" s="16">
        <v>2.4971990585327148</v>
      </c>
      <c r="T54" s="5">
        <v>2.6613831520080566</v>
      </c>
      <c r="U54">
        <v>898</v>
      </c>
      <c r="V54">
        <v>898</v>
      </c>
      <c r="W54" s="7">
        <f t="shared" si="4"/>
        <v>0</v>
      </c>
      <c r="X54" s="7">
        <f t="shared" si="5"/>
        <v>0</v>
      </c>
      <c r="AL54">
        <v>5128</v>
      </c>
      <c r="AM54">
        <v>4788</v>
      </c>
      <c r="AN54">
        <v>5125</v>
      </c>
      <c r="AP54">
        <v>16577</v>
      </c>
      <c r="AQ54">
        <v>24816</v>
      </c>
      <c r="AR54">
        <v>7865</v>
      </c>
      <c r="AT54" s="5">
        <v>26.791998863220215</v>
      </c>
      <c r="AU54">
        <v>32.226843118667603</v>
      </c>
      <c r="AV54">
        <v>36.154545783996582</v>
      </c>
      <c r="AX54">
        <v>119.55609393119812</v>
      </c>
      <c r="AY54">
        <v>199.96347498893738</v>
      </c>
      <c r="AZ54">
        <v>295.05856204032898</v>
      </c>
    </row>
    <row r="55" spans="1:52" x14ac:dyDescent="0.45">
      <c r="A55" s="1" t="s">
        <v>218</v>
      </c>
      <c r="B55" s="5">
        <v>3.3702480792999268</v>
      </c>
      <c r="C55" s="11">
        <v>638</v>
      </c>
      <c r="D55" s="5">
        <v>5.173738956451416</v>
      </c>
      <c r="E55" s="5">
        <v>16.155485153198242</v>
      </c>
      <c r="F55" s="11"/>
      <c r="G55">
        <v>534</v>
      </c>
      <c r="H55">
        <v>503</v>
      </c>
      <c r="J55" s="7">
        <f t="shared" si="0"/>
        <v>0.16300940438871472</v>
      </c>
      <c r="K55" s="7">
        <f t="shared" si="1"/>
        <v>0.2115987460815047</v>
      </c>
      <c r="L55" s="7"/>
      <c r="M55" s="16">
        <v>1.7606148719787598</v>
      </c>
      <c r="N55" s="16">
        <v>1.8479199409484863</v>
      </c>
      <c r="O55">
        <v>638</v>
      </c>
      <c r="P55">
        <v>638</v>
      </c>
      <c r="Q55" s="7">
        <f t="shared" si="2"/>
        <v>0</v>
      </c>
      <c r="R55" s="7">
        <f t="shared" si="3"/>
        <v>0</v>
      </c>
      <c r="S55" s="16">
        <v>1.7740280628204346</v>
      </c>
      <c r="T55" s="5">
        <v>1.9280819892883301</v>
      </c>
      <c r="U55">
        <v>638</v>
      </c>
      <c r="V55">
        <v>638</v>
      </c>
      <c r="W55" s="7">
        <f t="shared" si="4"/>
        <v>0</v>
      </c>
      <c r="X55" s="7">
        <f t="shared" si="5"/>
        <v>0</v>
      </c>
      <c r="AL55">
        <v>4034</v>
      </c>
      <c r="AM55">
        <v>2576</v>
      </c>
      <c r="AN55">
        <v>3788</v>
      </c>
      <c r="AP55">
        <v>29504</v>
      </c>
      <c r="AQ55">
        <v>35874</v>
      </c>
      <c r="AR55">
        <v>16891</v>
      </c>
      <c r="AT55" s="5">
        <v>27.491873979568481</v>
      </c>
      <c r="AU55">
        <v>19.99021315574646</v>
      </c>
      <c r="AV55">
        <v>30.621118783950806</v>
      </c>
      <c r="AX55">
        <v>121.99550890922546</v>
      </c>
      <c r="AY55">
        <v>136.90440011024475</v>
      </c>
      <c r="AZ55">
        <v>159.83688402175903</v>
      </c>
    </row>
    <row r="56" spans="1:52" x14ac:dyDescent="0.45">
      <c r="A56" s="1" t="s">
        <v>302</v>
      </c>
      <c r="B56" s="5">
        <v>3.4248478412628174</v>
      </c>
      <c r="C56" s="11">
        <v>609</v>
      </c>
      <c r="D56" s="5">
        <v>3.7521240711212158</v>
      </c>
      <c r="E56" s="5">
        <v>4.2800948619842529</v>
      </c>
      <c r="F56" s="11"/>
      <c r="G56">
        <v>627</v>
      </c>
      <c r="H56">
        <v>505</v>
      </c>
      <c r="J56" s="7">
        <f t="shared" si="0"/>
        <v>-2.9556650246305417E-2</v>
      </c>
      <c r="K56" s="7">
        <f t="shared" si="1"/>
        <v>0.17077175697865354</v>
      </c>
      <c r="L56" s="7"/>
      <c r="M56" s="16">
        <v>2.154155969619751</v>
      </c>
      <c r="N56" s="16">
        <v>2.2646210193634033</v>
      </c>
      <c r="O56">
        <v>609</v>
      </c>
      <c r="P56">
        <v>609</v>
      </c>
      <c r="Q56" s="7">
        <f t="shared" si="2"/>
        <v>0</v>
      </c>
      <c r="R56" s="7">
        <f t="shared" si="3"/>
        <v>0</v>
      </c>
      <c r="S56" s="16">
        <v>2.1444220542907715</v>
      </c>
      <c r="T56" s="5">
        <v>2.3120520114898682</v>
      </c>
      <c r="U56">
        <v>609</v>
      </c>
      <c r="V56">
        <v>609</v>
      </c>
      <c r="W56" s="7">
        <f t="shared" si="4"/>
        <v>0</v>
      </c>
      <c r="X56" s="7">
        <f t="shared" si="5"/>
        <v>0</v>
      </c>
      <c r="AL56">
        <v>4740</v>
      </c>
      <c r="AM56">
        <v>1088</v>
      </c>
      <c r="AN56">
        <v>1088</v>
      </c>
      <c r="AP56">
        <v>17633</v>
      </c>
      <c r="AQ56">
        <v>40069</v>
      </c>
      <c r="AR56">
        <v>35192</v>
      </c>
      <c r="AT56" s="5">
        <v>27.543037176132202</v>
      </c>
      <c r="AU56">
        <v>59.614151954650879</v>
      </c>
      <c r="AV56">
        <v>65.742151975631714</v>
      </c>
      <c r="AX56">
        <v>123.97960686683655</v>
      </c>
      <c r="AY56">
        <v>217.75524997711182</v>
      </c>
      <c r="AZ56">
        <v>185.77705383300781</v>
      </c>
    </row>
    <row r="57" spans="1:52" x14ac:dyDescent="0.45">
      <c r="A57" s="1" t="s">
        <v>9</v>
      </c>
      <c r="B57" s="5">
        <v>3.4671881198883057</v>
      </c>
      <c r="C57" s="11">
        <v>663</v>
      </c>
      <c r="D57" s="5">
        <v>5.1350219249725342</v>
      </c>
      <c r="E57" s="5">
        <v>4.4703459739685059</v>
      </c>
      <c r="F57" s="11"/>
      <c r="G57">
        <v>1067</v>
      </c>
      <c r="H57">
        <v>901</v>
      </c>
      <c r="J57" s="7">
        <f t="shared" si="0"/>
        <v>-0.60935143288084459</v>
      </c>
      <c r="K57" s="7">
        <f t="shared" si="1"/>
        <v>-0.35897435897435898</v>
      </c>
      <c r="L57" s="7"/>
      <c r="M57" s="16">
        <v>1.986569881439209</v>
      </c>
      <c r="N57" s="16">
        <v>2.061629056930542</v>
      </c>
      <c r="O57">
        <v>663</v>
      </c>
      <c r="P57">
        <v>663</v>
      </c>
      <c r="Q57" s="7">
        <f t="shared" si="2"/>
        <v>0</v>
      </c>
      <c r="R57" s="7">
        <f t="shared" si="3"/>
        <v>0</v>
      </c>
      <c r="S57" s="16">
        <v>1.965076208114624</v>
      </c>
      <c r="T57" s="5">
        <v>2.2643570899963379</v>
      </c>
      <c r="U57">
        <v>663</v>
      </c>
      <c r="V57">
        <v>663</v>
      </c>
      <c r="W57" s="7">
        <f t="shared" si="4"/>
        <v>0</v>
      </c>
      <c r="X57" s="7">
        <f t="shared" si="5"/>
        <v>0</v>
      </c>
      <c r="AL57">
        <v>3807</v>
      </c>
      <c r="AM57">
        <v>3264</v>
      </c>
      <c r="AN57">
        <v>4279</v>
      </c>
      <c r="AP57">
        <v>18156</v>
      </c>
      <c r="AQ57">
        <v>20865</v>
      </c>
      <c r="AR57">
        <v>30236</v>
      </c>
      <c r="AT57" s="5">
        <v>27.814985036849976</v>
      </c>
      <c r="AU57">
        <v>29.020161151885986</v>
      </c>
      <c r="AV57">
        <v>43.264035940170288</v>
      </c>
      <c r="AX57">
        <v>125.43103504180908</v>
      </c>
      <c r="AY57">
        <v>268.74996399879456</v>
      </c>
      <c r="AZ57">
        <v>110.01901602745056</v>
      </c>
    </row>
    <row r="58" spans="1:52" x14ac:dyDescent="0.45">
      <c r="A58" s="1" t="s">
        <v>222</v>
      </c>
      <c r="B58" s="5">
        <v>3.5043108463287354</v>
      </c>
      <c r="C58" s="11">
        <v>1352</v>
      </c>
      <c r="D58" s="5">
        <v>3.8616189956665039</v>
      </c>
      <c r="E58" s="5">
        <v>4.3862330913543701</v>
      </c>
      <c r="F58" s="11"/>
      <c r="G58">
        <v>697</v>
      </c>
      <c r="H58">
        <v>881</v>
      </c>
      <c r="J58" s="7">
        <f t="shared" si="0"/>
        <v>0.48446745562130178</v>
      </c>
      <c r="K58" s="7">
        <f t="shared" si="1"/>
        <v>0.34837278106508873</v>
      </c>
      <c r="L58" s="7"/>
      <c r="M58" s="16">
        <v>11.357763051986694</v>
      </c>
      <c r="N58" s="16">
        <v>12.701424837112427</v>
      </c>
      <c r="O58">
        <v>1051</v>
      </c>
      <c r="P58">
        <v>1051</v>
      </c>
      <c r="Q58" s="7">
        <f t="shared" si="2"/>
        <v>0.22263313609467456</v>
      </c>
      <c r="R58" s="7">
        <f t="shared" si="3"/>
        <v>0.22263313609467456</v>
      </c>
      <c r="S58" s="16">
        <v>4.0433001518249512</v>
      </c>
      <c r="T58" s="5">
        <v>4.6476449966430664</v>
      </c>
      <c r="U58">
        <v>1352</v>
      </c>
      <c r="V58">
        <v>1352</v>
      </c>
      <c r="W58" s="7">
        <f t="shared" si="4"/>
        <v>0</v>
      </c>
      <c r="X58" s="7">
        <f t="shared" si="5"/>
        <v>0</v>
      </c>
      <c r="AL58">
        <v>9611</v>
      </c>
      <c r="AM58">
        <v>1234</v>
      </c>
      <c r="AN58">
        <v>1234</v>
      </c>
      <c r="AP58">
        <v>17693</v>
      </c>
      <c r="AQ58">
        <v>17783</v>
      </c>
      <c r="AR58">
        <v>15970</v>
      </c>
      <c r="AT58" s="5">
        <v>27.8664870262146</v>
      </c>
      <c r="AU58">
        <v>301.66972899436951</v>
      </c>
      <c r="AV58">
        <v>607.82843399047852</v>
      </c>
      <c r="AX58">
        <v>130.69572997093201</v>
      </c>
      <c r="AY58">
        <v>98.460580110549927</v>
      </c>
      <c r="AZ58">
        <v>135.62061190605164</v>
      </c>
    </row>
    <row r="59" spans="1:52" x14ac:dyDescent="0.45">
      <c r="A59" s="1" t="s">
        <v>74</v>
      </c>
      <c r="B59" s="5">
        <v>3.5973680019378662</v>
      </c>
      <c r="C59" s="11">
        <v>696</v>
      </c>
      <c r="D59" s="5">
        <v>6.1521668434143066</v>
      </c>
      <c r="E59" s="5">
        <v>5.1719310283660889</v>
      </c>
      <c r="F59" s="11"/>
      <c r="G59">
        <v>747</v>
      </c>
      <c r="H59">
        <v>533</v>
      </c>
      <c r="J59" s="7">
        <f t="shared" si="0"/>
        <v>-7.3275862068965511E-2</v>
      </c>
      <c r="K59" s="7">
        <f t="shared" si="1"/>
        <v>0.23419540229885058</v>
      </c>
      <c r="L59" s="7"/>
      <c r="M59" s="16">
        <v>2.8976681232452393</v>
      </c>
      <c r="N59" s="16">
        <v>3.0220179557800293</v>
      </c>
      <c r="O59">
        <v>696</v>
      </c>
      <c r="P59">
        <v>696</v>
      </c>
      <c r="Q59" s="7">
        <f t="shared" si="2"/>
        <v>0</v>
      </c>
      <c r="R59" s="7">
        <f t="shared" si="3"/>
        <v>0</v>
      </c>
      <c r="S59" s="16">
        <v>2.9127159118652344</v>
      </c>
      <c r="T59" s="5">
        <v>2.7470669746398926</v>
      </c>
      <c r="U59">
        <v>696</v>
      </c>
      <c r="V59">
        <v>696</v>
      </c>
      <c r="W59" s="7">
        <f t="shared" si="4"/>
        <v>0</v>
      </c>
      <c r="X59" s="7">
        <f t="shared" si="5"/>
        <v>0</v>
      </c>
      <c r="AL59">
        <v>9682</v>
      </c>
      <c r="AM59">
        <v>9650</v>
      </c>
      <c r="AN59">
        <v>8169</v>
      </c>
      <c r="AP59">
        <v>18497</v>
      </c>
      <c r="AQ59">
        <v>28400</v>
      </c>
      <c r="AR59">
        <v>43388</v>
      </c>
      <c r="AT59" s="5">
        <v>31.754511117935181</v>
      </c>
      <c r="AU59">
        <v>80.694123983383179</v>
      </c>
      <c r="AV59">
        <v>74.248727798461914</v>
      </c>
      <c r="AX59">
        <v>133.8153829574585</v>
      </c>
      <c r="AY59">
        <v>135.26639580726624</v>
      </c>
      <c r="AZ59">
        <v>154.99716591835022</v>
      </c>
    </row>
    <row r="60" spans="1:52" x14ac:dyDescent="0.45">
      <c r="A60" s="1" t="s">
        <v>231</v>
      </c>
      <c r="B60" s="5">
        <v>3.7950160503387451</v>
      </c>
      <c r="C60" s="11">
        <v>712</v>
      </c>
      <c r="D60" s="5">
        <v>4.8802571296691895</v>
      </c>
      <c r="E60" s="5">
        <v>6.6649320125579834</v>
      </c>
      <c r="F60" s="11"/>
      <c r="G60">
        <v>927</v>
      </c>
      <c r="H60">
        <v>1257</v>
      </c>
      <c r="J60" s="7">
        <f t="shared" si="0"/>
        <v>-0.30196629213483145</v>
      </c>
      <c r="K60" s="7">
        <f t="shared" si="1"/>
        <v>-0.7654494382022472</v>
      </c>
      <c r="L60" s="7"/>
      <c r="M60" s="16">
        <v>2.5001718997955322</v>
      </c>
      <c r="N60" s="16">
        <v>2.615886926651001</v>
      </c>
      <c r="O60">
        <v>712</v>
      </c>
      <c r="P60">
        <v>712</v>
      </c>
      <c r="Q60" s="7">
        <f t="shared" si="2"/>
        <v>0</v>
      </c>
      <c r="R60" s="7">
        <f t="shared" si="3"/>
        <v>0</v>
      </c>
      <c r="S60" s="16">
        <v>2.5443539619445801</v>
      </c>
      <c r="T60" s="5">
        <v>2.2480909824371338</v>
      </c>
      <c r="U60">
        <v>712</v>
      </c>
      <c r="V60">
        <v>712</v>
      </c>
      <c r="W60" s="7">
        <f t="shared" si="4"/>
        <v>0</v>
      </c>
      <c r="X60" s="7">
        <f t="shared" si="5"/>
        <v>0</v>
      </c>
      <c r="AL60">
        <v>5132</v>
      </c>
      <c r="AM60">
        <v>5370</v>
      </c>
      <c r="AN60">
        <v>4915</v>
      </c>
      <c r="AP60">
        <v>18339</v>
      </c>
      <c r="AQ60">
        <v>13472</v>
      </c>
      <c r="AR60">
        <v>14890</v>
      </c>
      <c r="AT60" s="5">
        <v>36.293833017349243</v>
      </c>
      <c r="AU60">
        <v>46.015398979187012</v>
      </c>
      <c r="AV60">
        <v>43.056815147399902</v>
      </c>
      <c r="AX60">
        <v>135.56674194335938</v>
      </c>
      <c r="AY60">
        <v>52.991044998168945</v>
      </c>
      <c r="AZ60">
        <v>55.085906982421875</v>
      </c>
    </row>
    <row r="61" spans="1:52" x14ac:dyDescent="0.45">
      <c r="A61" s="1" t="s">
        <v>233</v>
      </c>
      <c r="B61" s="5">
        <v>3.9028470516204834</v>
      </c>
      <c r="C61" s="11">
        <v>730</v>
      </c>
      <c r="D61" s="5">
        <v>3.3077559471130371</v>
      </c>
      <c r="E61" s="5">
        <v>3.7284619808197021</v>
      </c>
      <c r="F61" s="11"/>
      <c r="G61">
        <v>554</v>
      </c>
      <c r="H61">
        <v>659</v>
      </c>
      <c r="J61" s="7">
        <f t="shared" si="0"/>
        <v>0.24109589041095891</v>
      </c>
      <c r="K61" s="7">
        <f t="shared" si="1"/>
        <v>9.7260273972602743E-2</v>
      </c>
      <c r="L61" s="7"/>
      <c r="M61" s="16">
        <v>2.8904259204864502</v>
      </c>
      <c r="N61" s="16">
        <v>2.9479141235351563</v>
      </c>
      <c r="O61">
        <v>730</v>
      </c>
      <c r="P61">
        <v>730</v>
      </c>
      <c r="Q61" s="7">
        <f t="shared" si="2"/>
        <v>0</v>
      </c>
      <c r="R61" s="7">
        <f t="shared" si="3"/>
        <v>0</v>
      </c>
      <c r="S61" s="16">
        <v>3.014955997467041</v>
      </c>
      <c r="T61" s="5">
        <v>2.4228861331939697</v>
      </c>
      <c r="U61">
        <v>730</v>
      </c>
      <c r="V61">
        <v>730</v>
      </c>
      <c r="W61" s="7">
        <f t="shared" si="4"/>
        <v>0</v>
      </c>
      <c r="X61" s="7">
        <f t="shared" si="5"/>
        <v>0</v>
      </c>
      <c r="AL61">
        <v>13004</v>
      </c>
      <c r="AM61">
        <v>12403</v>
      </c>
      <c r="AN61">
        <v>11505</v>
      </c>
      <c r="AP61">
        <v>19662</v>
      </c>
      <c r="AQ61">
        <v>72966</v>
      </c>
      <c r="AR61">
        <v>71124</v>
      </c>
      <c r="AT61" s="5">
        <v>36.727617025375366</v>
      </c>
      <c r="AU61">
        <v>103.68209886550903</v>
      </c>
      <c r="AV61">
        <v>96.58513879776001</v>
      </c>
      <c r="AX61">
        <v>144.39668083190918</v>
      </c>
      <c r="AY61">
        <v>471.58769011497498</v>
      </c>
      <c r="AZ61">
        <v>600.00438690185547</v>
      </c>
    </row>
    <row r="62" spans="1:52" x14ac:dyDescent="0.45">
      <c r="A62" s="1" t="s">
        <v>234</v>
      </c>
      <c r="B62" s="5">
        <v>4.2135038375854492</v>
      </c>
      <c r="C62" s="11">
        <v>797</v>
      </c>
      <c r="D62" s="5">
        <v>2.6145720481872559</v>
      </c>
      <c r="E62" s="5">
        <v>2.1419069766998291</v>
      </c>
      <c r="F62" s="11"/>
      <c r="G62">
        <v>162</v>
      </c>
      <c r="H62">
        <v>140</v>
      </c>
      <c r="J62" s="7">
        <f t="shared" si="0"/>
        <v>0.79673776662484319</v>
      </c>
      <c r="K62" s="7">
        <f t="shared" si="1"/>
        <v>0.82434127979924721</v>
      </c>
      <c r="L62" s="7"/>
      <c r="M62" s="16">
        <v>2.883803129196167</v>
      </c>
      <c r="N62" s="16">
        <v>2.8864889144897461</v>
      </c>
      <c r="O62">
        <v>778</v>
      </c>
      <c r="P62">
        <v>778</v>
      </c>
      <c r="Q62" s="7">
        <f t="shared" si="2"/>
        <v>2.3839397741530741E-2</v>
      </c>
      <c r="R62" s="7">
        <f t="shared" si="3"/>
        <v>2.3839397741530741E-2</v>
      </c>
      <c r="S62" s="16">
        <v>2.9589970111846924</v>
      </c>
      <c r="T62" s="5">
        <v>2.4154961109161377</v>
      </c>
      <c r="U62">
        <v>778</v>
      </c>
      <c r="V62">
        <v>778</v>
      </c>
      <c r="W62" s="7">
        <f t="shared" si="4"/>
        <v>2.3839397741530741E-2</v>
      </c>
      <c r="X62" s="7">
        <f t="shared" si="5"/>
        <v>2.3839397741530741E-2</v>
      </c>
      <c r="AL62">
        <v>7039</v>
      </c>
      <c r="AM62">
        <v>4464</v>
      </c>
      <c r="AN62">
        <v>4464</v>
      </c>
      <c r="AP62">
        <v>20507</v>
      </c>
      <c r="AQ62">
        <v>11645</v>
      </c>
      <c r="AR62">
        <v>10319</v>
      </c>
      <c r="AT62" s="5">
        <v>37.486289024353027</v>
      </c>
      <c r="AU62">
        <v>626.80652499198914</v>
      </c>
      <c r="AV62">
        <v>627.22949695587158</v>
      </c>
      <c r="AX62">
        <v>152.02278614044189</v>
      </c>
      <c r="AY62">
        <v>151.65611505508423</v>
      </c>
      <c r="AZ62">
        <v>137.1062548160553</v>
      </c>
    </row>
    <row r="63" spans="1:52" x14ac:dyDescent="0.45">
      <c r="A63" s="1" t="s">
        <v>226</v>
      </c>
      <c r="B63" s="5">
        <v>4.423043966293335</v>
      </c>
      <c r="C63" s="11">
        <v>834</v>
      </c>
      <c r="D63" s="5">
        <v>6.126978874206543</v>
      </c>
      <c r="E63" s="5">
        <v>16.326300144195557</v>
      </c>
      <c r="F63" s="11"/>
      <c r="G63">
        <v>598</v>
      </c>
      <c r="H63">
        <v>760</v>
      </c>
      <c r="J63" s="7">
        <f t="shared" si="0"/>
        <v>0.28297362110311752</v>
      </c>
      <c r="K63" s="7">
        <f t="shared" si="1"/>
        <v>8.8729016786570747E-2</v>
      </c>
      <c r="L63" s="7"/>
      <c r="M63" s="16">
        <v>3.2630970478057861</v>
      </c>
      <c r="N63" s="16">
        <v>3.2143299579620361</v>
      </c>
      <c r="O63">
        <v>834</v>
      </c>
      <c r="P63">
        <v>834</v>
      </c>
      <c r="Q63" s="7">
        <f t="shared" si="2"/>
        <v>0</v>
      </c>
      <c r="R63" s="7">
        <f t="shared" si="3"/>
        <v>0</v>
      </c>
      <c r="S63" s="16">
        <v>3.3214728832244873</v>
      </c>
      <c r="T63" s="5">
        <v>2.5961780548095703</v>
      </c>
      <c r="U63">
        <v>834</v>
      </c>
      <c r="V63">
        <v>834</v>
      </c>
      <c r="W63" s="7">
        <f t="shared" si="4"/>
        <v>0</v>
      </c>
      <c r="X63" s="7">
        <f t="shared" si="5"/>
        <v>0</v>
      </c>
      <c r="AL63">
        <v>13203</v>
      </c>
      <c r="AM63">
        <v>7633</v>
      </c>
      <c r="AN63">
        <v>7597</v>
      </c>
      <c r="AP63">
        <v>20987</v>
      </c>
      <c r="AQ63">
        <v>25860</v>
      </c>
      <c r="AR63">
        <v>27004</v>
      </c>
      <c r="AT63" s="5">
        <v>37.918842077255249</v>
      </c>
      <c r="AU63">
        <v>93.361236095428467</v>
      </c>
      <c r="AV63">
        <v>84.103326082229614</v>
      </c>
      <c r="AX63">
        <v>153.36179399490356</v>
      </c>
      <c r="AY63">
        <v>310.54661512374878</v>
      </c>
      <c r="AZ63">
        <v>291.52794098854065</v>
      </c>
    </row>
    <row r="64" spans="1:52" x14ac:dyDescent="0.45">
      <c r="A64" s="1" t="s">
        <v>136</v>
      </c>
      <c r="B64" s="5">
        <v>4.4796688556671143</v>
      </c>
      <c r="C64" s="11">
        <v>841</v>
      </c>
      <c r="D64" s="5">
        <v>4.033146858215332</v>
      </c>
      <c r="E64" s="5">
        <v>3.8060610294342041</v>
      </c>
      <c r="F64" s="11"/>
      <c r="G64">
        <v>703</v>
      </c>
      <c r="H64">
        <v>652</v>
      </c>
      <c r="J64" s="7">
        <f t="shared" si="0"/>
        <v>0.16409036860879905</v>
      </c>
      <c r="K64" s="7">
        <f t="shared" si="1"/>
        <v>0.22473246135552913</v>
      </c>
      <c r="L64" s="7"/>
      <c r="M64" s="16">
        <v>3.1662280559539795</v>
      </c>
      <c r="N64" s="16">
        <v>3.1311368942260742</v>
      </c>
      <c r="O64">
        <v>841</v>
      </c>
      <c r="P64">
        <v>841</v>
      </c>
      <c r="Q64" s="7">
        <f t="shared" si="2"/>
        <v>0</v>
      </c>
      <c r="R64" s="7">
        <f t="shared" si="3"/>
        <v>0</v>
      </c>
      <c r="S64" s="16">
        <v>3.1325030326843262</v>
      </c>
      <c r="T64" s="5">
        <v>2.3324129581451416</v>
      </c>
      <c r="U64">
        <v>841</v>
      </c>
      <c r="V64">
        <v>841</v>
      </c>
      <c r="W64" s="7">
        <f t="shared" si="4"/>
        <v>0</v>
      </c>
      <c r="X64" s="7">
        <f t="shared" si="5"/>
        <v>0</v>
      </c>
      <c r="AL64">
        <v>5551</v>
      </c>
      <c r="AM64">
        <v>25796</v>
      </c>
      <c r="AN64">
        <v>11400</v>
      </c>
      <c r="AP64">
        <v>21625</v>
      </c>
      <c r="AQ64">
        <v>17037</v>
      </c>
      <c r="AR64">
        <v>15065</v>
      </c>
      <c r="AT64" s="5">
        <v>38.226590156555176</v>
      </c>
      <c r="AU64">
        <v>77.680514097213745</v>
      </c>
      <c r="AV64">
        <v>88.089821100234985</v>
      </c>
      <c r="AX64">
        <v>158.78544807434082</v>
      </c>
      <c r="AY64">
        <v>156.54011702537537</v>
      </c>
      <c r="AZ64">
        <v>132.81517791748047</v>
      </c>
    </row>
    <row r="65" spans="1:52" x14ac:dyDescent="0.45">
      <c r="A65" s="1" t="s">
        <v>185</v>
      </c>
      <c r="B65" s="5">
        <v>5.0871360301971436</v>
      </c>
      <c r="C65" s="11">
        <v>943</v>
      </c>
      <c r="D65" s="5">
        <v>9.9934251308441162</v>
      </c>
      <c r="E65" s="5">
        <v>9.3267261981964111</v>
      </c>
      <c r="F65" s="11"/>
      <c r="G65">
        <v>1065</v>
      </c>
      <c r="H65">
        <v>963</v>
      </c>
      <c r="J65" s="7">
        <f t="shared" si="0"/>
        <v>-0.12937433722163308</v>
      </c>
      <c r="K65" s="7">
        <f t="shared" si="1"/>
        <v>-2.1208907741251327E-2</v>
      </c>
      <c r="L65" s="7"/>
      <c r="M65" s="16">
        <v>4.5982170104980469</v>
      </c>
      <c r="N65" s="16">
        <v>4.6827018260955811</v>
      </c>
      <c r="O65">
        <v>943</v>
      </c>
      <c r="P65">
        <v>943</v>
      </c>
      <c r="Q65" s="7">
        <f t="shared" si="2"/>
        <v>0</v>
      </c>
      <c r="R65" s="7">
        <f t="shared" si="3"/>
        <v>0</v>
      </c>
      <c r="S65" s="16">
        <v>4.5672459602355957</v>
      </c>
      <c r="T65" s="5">
        <v>3.9345309734344482</v>
      </c>
      <c r="U65">
        <v>943</v>
      </c>
      <c r="V65">
        <v>943</v>
      </c>
      <c r="W65" s="7">
        <f t="shared" si="4"/>
        <v>0</v>
      </c>
      <c r="X65" s="7">
        <f t="shared" si="5"/>
        <v>0</v>
      </c>
      <c r="AL65">
        <v>6179</v>
      </c>
      <c r="AM65">
        <v>1092</v>
      </c>
      <c r="AN65">
        <v>1092</v>
      </c>
      <c r="AP65">
        <v>31507</v>
      </c>
      <c r="AQ65">
        <v>86159</v>
      </c>
      <c r="AR65">
        <v>86288</v>
      </c>
      <c r="AT65" s="5">
        <v>39.796469926834106</v>
      </c>
      <c r="AU65">
        <v>91.553864002227783</v>
      </c>
      <c r="AV65">
        <v>85.016629934310913</v>
      </c>
      <c r="AX65">
        <v>159.2557110786438</v>
      </c>
      <c r="AY65">
        <v>352.94567608833313</v>
      </c>
      <c r="AZ65">
        <v>317.11447596549988</v>
      </c>
    </row>
    <row r="66" spans="1:52" x14ac:dyDescent="0.45">
      <c r="A66" s="1" t="s">
        <v>139</v>
      </c>
      <c r="B66" s="5">
        <v>5.2526900768280029</v>
      </c>
      <c r="C66" s="11">
        <v>970</v>
      </c>
      <c r="D66" s="5">
        <v>3.2658839225769043</v>
      </c>
      <c r="E66" s="5">
        <v>4.4316818714141846</v>
      </c>
      <c r="F66" s="11"/>
      <c r="G66">
        <v>522</v>
      </c>
      <c r="H66">
        <v>711</v>
      </c>
      <c r="J66" s="7">
        <f t="shared" ref="J66:J129" si="11">IF(G66="","",($C66-G66)/$C66)</f>
        <v>0.46185567010309281</v>
      </c>
      <c r="K66" s="7">
        <f t="shared" ref="K66:K129" si="12">IF(H66="","",($C66-H66)/$C66)</f>
        <v>0.26701030927835051</v>
      </c>
      <c r="L66" s="7"/>
      <c r="M66" s="16">
        <v>3.7371690273284912</v>
      </c>
      <c r="N66" s="16">
        <v>3.8229780197143555</v>
      </c>
      <c r="O66">
        <v>970</v>
      </c>
      <c r="P66">
        <v>970</v>
      </c>
      <c r="Q66" s="7">
        <f t="shared" ref="Q66:Q129" si="13">IF(O66="","",($C66-O66)/$C66)</f>
        <v>0</v>
      </c>
      <c r="R66" s="7">
        <f t="shared" ref="R66:R129" si="14">IF(P66="","",($C66-P66)/$C66)</f>
        <v>0</v>
      </c>
      <c r="S66" s="16">
        <v>3.6726870536804199</v>
      </c>
      <c r="T66" s="5">
        <v>2.9921061992645264</v>
      </c>
      <c r="U66">
        <v>970</v>
      </c>
      <c r="V66">
        <v>970</v>
      </c>
      <c r="W66" s="7">
        <f t="shared" ref="W66:W129" si="15">IF(U66="","",($C66-U66)/$C66)</f>
        <v>0</v>
      </c>
      <c r="X66" s="7">
        <f t="shared" ref="X66:X129" si="16">IF(V66="","",($C66-V66)/$C66)</f>
        <v>0</v>
      </c>
      <c r="AL66">
        <v>5949</v>
      </c>
      <c r="AM66">
        <v>5566</v>
      </c>
      <c r="AN66">
        <v>7390</v>
      </c>
      <c r="AP66">
        <v>22930</v>
      </c>
      <c r="AQ66">
        <v>34230</v>
      </c>
      <c r="AR66">
        <v>32348</v>
      </c>
      <c r="AT66" s="5">
        <v>40.848654985427856</v>
      </c>
      <c r="AU66">
        <v>49.325685024261475</v>
      </c>
      <c r="AV66">
        <v>66.736855030059814</v>
      </c>
      <c r="AX66">
        <v>169.02877187728882</v>
      </c>
      <c r="AY66">
        <v>205.29611706733704</v>
      </c>
      <c r="AZ66">
        <v>288.63087582588196</v>
      </c>
    </row>
    <row r="67" spans="1:52" x14ac:dyDescent="0.45">
      <c r="A67" s="1" t="s">
        <v>182</v>
      </c>
      <c r="B67" s="5">
        <v>5.2556819915771484</v>
      </c>
      <c r="C67" s="11">
        <v>818</v>
      </c>
      <c r="D67" s="5">
        <v>8.1563711166381836</v>
      </c>
      <c r="E67" s="5">
        <v>8.8671679496765137</v>
      </c>
      <c r="F67" s="11"/>
      <c r="G67">
        <v>761</v>
      </c>
      <c r="H67">
        <v>1024</v>
      </c>
      <c r="J67" s="7">
        <f t="shared" si="11"/>
        <v>6.9682151589242056E-2</v>
      </c>
      <c r="K67" s="7">
        <f t="shared" si="12"/>
        <v>-0.25183374083129584</v>
      </c>
      <c r="L67" s="7"/>
      <c r="M67" s="16">
        <v>4.1524138450622559</v>
      </c>
      <c r="N67" s="16">
        <v>4.1989901065826416</v>
      </c>
      <c r="O67">
        <v>818</v>
      </c>
      <c r="P67">
        <v>818</v>
      </c>
      <c r="Q67" s="7">
        <f t="shared" si="13"/>
        <v>0</v>
      </c>
      <c r="R67" s="7">
        <f t="shared" si="14"/>
        <v>0</v>
      </c>
      <c r="S67" s="16">
        <v>4.1145009994506836</v>
      </c>
      <c r="T67" s="5">
        <v>3.6272962093353271</v>
      </c>
      <c r="U67">
        <v>818</v>
      </c>
      <c r="V67">
        <v>818</v>
      </c>
      <c r="W67" s="7">
        <f t="shared" si="15"/>
        <v>0</v>
      </c>
      <c r="X67" s="7">
        <f t="shared" si="16"/>
        <v>0</v>
      </c>
      <c r="AL67">
        <v>14070</v>
      </c>
      <c r="AM67">
        <v>12005</v>
      </c>
      <c r="AN67">
        <v>9925</v>
      </c>
      <c r="AP67">
        <v>23038</v>
      </c>
      <c r="AQ67">
        <v>11039</v>
      </c>
      <c r="AR67">
        <v>9730</v>
      </c>
      <c r="AT67" s="5">
        <v>41.436996936798096</v>
      </c>
      <c r="AU67">
        <v>80.167232990264893</v>
      </c>
      <c r="AV67">
        <v>66.709380149841309</v>
      </c>
      <c r="AX67">
        <v>169.62386202812195</v>
      </c>
      <c r="AY67">
        <v>45.142447948455811</v>
      </c>
      <c r="AZ67">
        <v>51.635290861129761</v>
      </c>
    </row>
    <row r="68" spans="1:52" x14ac:dyDescent="0.45">
      <c r="A68" s="1" t="s">
        <v>312</v>
      </c>
      <c r="B68" s="5">
        <v>5.3050529956817627</v>
      </c>
      <c r="C68" s="11">
        <v>1369</v>
      </c>
      <c r="D68" s="5">
        <v>5.7429740428924561</v>
      </c>
      <c r="E68" s="5">
        <v>6.7557370662689209</v>
      </c>
      <c r="F68" s="11"/>
      <c r="G68">
        <v>989</v>
      </c>
      <c r="H68">
        <v>1283</v>
      </c>
      <c r="J68" s="7">
        <f t="shared" si="11"/>
        <v>0.27757487216946675</v>
      </c>
      <c r="K68" s="7">
        <f t="shared" si="12"/>
        <v>6.2819576333089849E-2</v>
      </c>
      <c r="L68" s="7"/>
      <c r="M68" s="16">
        <v>15.644248008728027</v>
      </c>
      <c r="N68" s="16">
        <v>16.083767890930176</v>
      </c>
      <c r="O68">
        <v>2643</v>
      </c>
      <c r="P68">
        <v>2884</v>
      </c>
      <c r="Q68" s="7">
        <f t="shared" si="13"/>
        <v>-0.93060628195763329</v>
      </c>
      <c r="R68" s="7">
        <f t="shared" si="14"/>
        <v>-1.1066471877282689</v>
      </c>
      <c r="S68" s="16">
        <v>5.8005521297454834</v>
      </c>
      <c r="T68" s="5">
        <v>4.2615220546722412</v>
      </c>
      <c r="U68">
        <v>1369</v>
      </c>
      <c r="V68">
        <v>1369</v>
      </c>
      <c r="W68" s="7">
        <f t="shared" si="15"/>
        <v>0</v>
      </c>
      <c r="X68" s="7">
        <f t="shared" si="16"/>
        <v>0</v>
      </c>
      <c r="AL68">
        <v>7619</v>
      </c>
      <c r="AM68">
        <v>20148</v>
      </c>
      <c r="AN68">
        <v>11685</v>
      </c>
      <c r="AP68">
        <v>29255</v>
      </c>
      <c r="AQ68">
        <v>7778</v>
      </c>
      <c r="AR68">
        <v>7778</v>
      </c>
      <c r="AT68" s="5">
        <v>42.319550037384033</v>
      </c>
      <c r="AU68">
        <v>110.83524703979492</v>
      </c>
      <c r="AV68">
        <v>81.263054847717285</v>
      </c>
      <c r="AX68">
        <v>169.79795098304749</v>
      </c>
      <c r="AY68">
        <v>603.59296798706055</v>
      </c>
      <c r="AZ68">
        <v>603.73518896102905</v>
      </c>
    </row>
    <row r="69" spans="1:52" x14ac:dyDescent="0.45">
      <c r="A69" s="1" t="s">
        <v>79</v>
      </c>
      <c r="B69" s="5">
        <v>5.399522066116333</v>
      </c>
      <c r="C69" s="11">
        <v>1065</v>
      </c>
      <c r="D69" s="5">
        <v>5.2817120552062988</v>
      </c>
      <c r="E69" s="5">
        <v>5.0307090282440186</v>
      </c>
      <c r="F69" s="11"/>
      <c r="G69">
        <v>1053</v>
      </c>
      <c r="H69">
        <v>962</v>
      </c>
      <c r="J69" s="7">
        <f t="shared" si="11"/>
        <v>1.1267605633802818E-2</v>
      </c>
      <c r="K69" s="7">
        <f t="shared" si="12"/>
        <v>9.6713615023474184E-2</v>
      </c>
      <c r="L69" s="7"/>
      <c r="M69" s="16">
        <v>4.2004051208496094</v>
      </c>
      <c r="N69" s="16">
        <v>4.3199410438537598</v>
      </c>
      <c r="O69">
        <v>1026</v>
      </c>
      <c r="P69">
        <v>1026</v>
      </c>
      <c r="Q69" s="7">
        <f t="shared" si="13"/>
        <v>3.6619718309859155E-2</v>
      </c>
      <c r="R69" s="7">
        <f t="shared" si="14"/>
        <v>3.6619718309859155E-2</v>
      </c>
      <c r="S69" s="16">
        <v>4.2277359962463379</v>
      </c>
      <c r="T69" s="5">
        <v>3.4585371017456055</v>
      </c>
      <c r="U69">
        <v>1026</v>
      </c>
      <c r="V69">
        <v>1026</v>
      </c>
      <c r="W69" s="7">
        <f t="shared" si="15"/>
        <v>3.6619718309859155E-2</v>
      </c>
      <c r="X69" s="7">
        <f t="shared" si="16"/>
        <v>3.6619718309859155E-2</v>
      </c>
      <c r="AL69">
        <v>6222</v>
      </c>
      <c r="AM69">
        <v>5266</v>
      </c>
      <c r="AN69">
        <v>4628</v>
      </c>
      <c r="AP69">
        <v>25803</v>
      </c>
      <c r="AQ69">
        <v>46257</v>
      </c>
      <c r="AR69">
        <v>48345</v>
      </c>
      <c r="AT69" s="5">
        <v>43.320418119430542</v>
      </c>
      <c r="AU69">
        <v>42.616246938705444</v>
      </c>
      <c r="AV69">
        <v>35.020237922668457</v>
      </c>
      <c r="AX69">
        <v>174.35764193534851</v>
      </c>
      <c r="AY69">
        <v>136.45587182044983</v>
      </c>
      <c r="AZ69">
        <v>76.789300918579102</v>
      </c>
    </row>
    <row r="70" spans="1:52" x14ac:dyDescent="0.45">
      <c r="A70" s="1" t="s">
        <v>183</v>
      </c>
      <c r="B70" s="5">
        <v>5.432049036026001</v>
      </c>
      <c r="C70" s="11">
        <v>936</v>
      </c>
      <c r="D70" s="5">
        <v>7.2780301570892334</v>
      </c>
      <c r="E70" s="5">
        <v>5.8134260177612305</v>
      </c>
      <c r="F70" s="11"/>
      <c r="G70">
        <v>900</v>
      </c>
      <c r="H70">
        <v>718</v>
      </c>
      <c r="J70" s="7">
        <f t="shared" si="11"/>
        <v>3.8461538461538464E-2</v>
      </c>
      <c r="K70" s="7">
        <f t="shared" si="12"/>
        <v>0.23290598290598291</v>
      </c>
      <c r="L70" s="7"/>
      <c r="M70" s="16">
        <v>4.2427070140838623</v>
      </c>
      <c r="N70" s="16">
        <v>4.3134307861328125</v>
      </c>
      <c r="O70">
        <v>936</v>
      </c>
      <c r="P70">
        <v>936</v>
      </c>
      <c r="Q70" s="7">
        <f t="shared" si="13"/>
        <v>0</v>
      </c>
      <c r="R70" s="7">
        <f t="shared" si="14"/>
        <v>0</v>
      </c>
      <c r="S70" s="16">
        <v>4.3117020130157471</v>
      </c>
      <c r="T70" s="5">
        <v>3.5773119926452637</v>
      </c>
      <c r="U70">
        <v>936</v>
      </c>
      <c r="V70">
        <v>936</v>
      </c>
      <c r="W70" s="7">
        <f t="shared" si="15"/>
        <v>0</v>
      </c>
      <c r="X70" s="7">
        <f t="shared" si="16"/>
        <v>0</v>
      </c>
      <c r="AL70">
        <v>8845</v>
      </c>
      <c r="AM70">
        <v>8016</v>
      </c>
      <c r="AN70">
        <v>10015</v>
      </c>
      <c r="AP70">
        <v>25594</v>
      </c>
      <c r="AQ70">
        <v>5056</v>
      </c>
      <c r="AR70">
        <v>13883</v>
      </c>
      <c r="AT70" s="5">
        <v>43.759760856628418</v>
      </c>
      <c r="AU70">
        <v>63.387946128845215</v>
      </c>
      <c r="AV70">
        <v>78.861449956893921</v>
      </c>
      <c r="AX70">
        <v>178.83507990837097</v>
      </c>
      <c r="AY70">
        <v>127.80960893630981</v>
      </c>
      <c r="AZ70">
        <v>603.6447479724884</v>
      </c>
    </row>
    <row r="71" spans="1:52" x14ac:dyDescent="0.45">
      <c r="A71" s="1" t="s">
        <v>200</v>
      </c>
      <c r="B71" s="5">
        <v>5.4853520393371582</v>
      </c>
      <c r="C71" s="11">
        <v>1966</v>
      </c>
      <c r="D71" s="5">
        <v>5.3918778896331787</v>
      </c>
      <c r="E71" s="5">
        <v>4.0941519737243652</v>
      </c>
      <c r="F71" s="11"/>
      <c r="G71">
        <v>1176</v>
      </c>
      <c r="H71">
        <v>791</v>
      </c>
      <c r="J71" s="7">
        <f t="shared" si="11"/>
        <v>0.40183112919633773</v>
      </c>
      <c r="K71" s="7">
        <f t="shared" si="12"/>
        <v>0.59766022380467954</v>
      </c>
      <c r="L71" s="7"/>
      <c r="M71" s="16">
        <v>9.9668300151824951</v>
      </c>
      <c r="N71" s="16">
        <v>11.232257127761841</v>
      </c>
      <c r="O71">
        <v>1924</v>
      </c>
      <c r="P71">
        <v>1927</v>
      </c>
      <c r="Q71" s="7">
        <f t="shared" si="13"/>
        <v>2.1363173957273652E-2</v>
      </c>
      <c r="R71" s="7">
        <f t="shared" si="14"/>
        <v>1.9837232960325534E-2</v>
      </c>
      <c r="S71" s="16">
        <v>8.1891160011291504</v>
      </c>
      <c r="T71" s="5">
        <v>5.3116729259490967</v>
      </c>
      <c r="U71">
        <v>1968</v>
      </c>
      <c r="V71">
        <v>1968</v>
      </c>
      <c r="W71" s="7">
        <f t="shared" si="15"/>
        <v>-1.017293997965412E-3</v>
      </c>
      <c r="X71" s="7">
        <f t="shared" si="16"/>
        <v>-1.017293997965412E-3</v>
      </c>
      <c r="AL71">
        <v>6569</v>
      </c>
      <c r="AM71">
        <v>6873</v>
      </c>
      <c r="AN71">
        <v>4389</v>
      </c>
      <c r="AP71">
        <v>24308</v>
      </c>
      <c r="AQ71">
        <v>11096</v>
      </c>
      <c r="AR71">
        <v>12143</v>
      </c>
      <c r="AT71" s="5">
        <v>44.935367107391357</v>
      </c>
      <c r="AU71">
        <v>57.09328293800354</v>
      </c>
      <c r="AV71">
        <v>36.979456186294556</v>
      </c>
      <c r="AX71">
        <v>179.40538096427917</v>
      </c>
      <c r="AY71">
        <v>78.896628856658936</v>
      </c>
      <c r="AZ71">
        <v>70.55504584312439</v>
      </c>
    </row>
    <row r="72" spans="1:52" x14ac:dyDescent="0.45">
      <c r="A72" s="1" t="s">
        <v>103</v>
      </c>
      <c r="B72" s="5">
        <v>5.6673800945281982</v>
      </c>
      <c r="C72" s="11">
        <v>1049</v>
      </c>
      <c r="D72" s="5">
        <v>6.9603290557861328</v>
      </c>
      <c r="E72" s="5">
        <v>6.1192691326141357</v>
      </c>
      <c r="F72" s="11"/>
      <c r="G72">
        <v>1497</v>
      </c>
      <c r="H72">
        <v>1276</v>
      </c>
      <c r="J72" s="7">
        <f t="shared" si="11"/>
        <v>-0.42707340324118209</v>
      </c>
      <c r="K72" s="7">
        <f t="shared" si="12"/>
        <v>-0.21639656816015251</v>
      </c>
      <c r="L72" s="7"/>
      <c r="M72" s="16">
        <v>4.0408098697662354</v>
      </c>
      <c r="N72" s="16">
        <v>4.2227652072906494</v>
      </c>
      <c r="O72">
        <v>1049</v>
      </c>
      <c r="P72">
        <v>1049</v>
      </c>
      <c r="Q72" s="7">
        <f t="shared" si="13"/>
        <v>0</v>
      </c>
      <c r="R72" s="7">
        <f t="shared" si="14"/>
        <v>0</v>
      </c>
      <c r="S72" s="16">
        <v>4.1246111392974854</v>
      </c>
      <c r="T72" s="5">
        <v>2.787261962890625</v>
      </c>
      <c r="U72">
        <v>1049</v>
      </c>
      <c r="V72">
        <v>1049</v>
      </c>
      <c r="W72" s="7">
        <f t="shared" si="15"/>
        <v>0</v>
      </c>
      <c r="X72" s="7">
        <f t="shared" si="16"/>
        <v>0</v>
      </c>
      <c r="AL72">
        <v>7705</v>
      </c>
      <c r="AM72">
        <v>3006</v>
      </c>
      <c r="AN72">
        <v>2439</v>
      </c>
      <c r="AP72">
        <v>34614</v>
      </c>
      <c r="AQ72">
        <v>9115</v>
      </c>
      <c r="AR72">
        <v>8773</v>
      </c>
      <c r="AT72" s="5">
        <v>46.326600790023804</v>
      </c>
      <c r="AU72">
        <v>129.9363420009613</v>
      </c>
      <c r="AV72">
        <v>88.066931009292603</v>
      </c>
      <c r="AX72">
        <v>180.33240795135498</v>
      </c>
      <c r="AY72">
        <v>66.585469961166382</v>
      </c>
      <c r="AZ72">
        <v>64.938452005386353</v>
      </c>
    </row>
    <row r="73" spans="1:52" x14ac:dyDescent="0.45">
      <c r="A73" s="1" t="s">
        <v>205</v>
      </c>
      <c r="B73" s="5">
        <v>5.7563760280609131</v>
      </c>
      <c r="C73" s="11">
        <v>1027</v>
      </c>
      <c r="D73" s="5">
        <v>10.811079978942871</v>
      </c>
      <c r="E73" s="5">
        <v>9.0374891757965088</v>
      </c>
      <c r="F73" s="11"/>
      <c r="G73">
        <v>2380</v>
      </c>
      <c r="H73">
        <v>2047</v>
      </c>
      <c r="J73" s="7">
        <f t="shared" si="11"/>
        <v>-1.3174294060370009</v>
      </c>
      <c r="K73" s="7">
        <f t="shared" si="12"/>
        <v>-0.99318403115871468</v>
      </c>
      <c r="L73" s="7"/>
      <c r="M73" s="16">
        <v>4.2272171974182129</v>
      </c>
      <c r="N73" s="16">
        <v>4.1575729846954346</v>
      </c>
      <c r="O73">
        <v>1027</v>
      </c>
      <c r="P73">
        <v>1027</v>
      </c>
      <c r="Q73" s="7">
        <f t="shared" si="13"/>
        <v>0</v>
      </c>
      <c r="R73" s="7">
        <f t="shared" si="14"/>
        <v>0</v>
      </c>
      <c r="S73" s="16">
        <v>4.2380549907684326</v>
      </c>
      <c r="T73" s="5">
        <v>2.8605060577392578</v>
      </c>
      <c r="U73">
        <v>1027</v>
      </c>
      <c r="V73">
        <v>1027</v>
      </c>
      <c r="W73" s="7">
        <f t="shared" si="15"/>
        <v>0</v>
      </c>
      <c r="X73" s="7">
        <f t="shared" si="16"/>
        <v>0</v>
      </c>
      <c r="AL73">
        <v>9582</v>
      </c>
      <c r="AM73">
        <v>9682</v>
      </c>
      <c r="AN73">
        <v>5680</v>
      </c>
      <c r="AP73">
        <v>27076</v>
      </c>
      <c r="AQ73">
        <v>22171</v>
      </c>
      <c r="AR73">
        <v>45117</v>
      </c>
      <c r="AT73" s="5">
        <v>48.664314985275269</v>
      </c>
      <c r="AU73">
        <v>44.633607149124146</v>
      </c>
      <c r="AV73">
        <v>43.229745149612427</v>
      </c>
      <c r="AX73">
        <v>197.95633697509766</v>
      </c>
      <c r="AY73">
        <v>152.46825098991394</v>
      </c>
      <c r="AZ73">
        <v>171.7823748588562</v>
      </c>
    </row>
    <row r="74" spans="1:52" x14ac:dyDescent="0.45">
      <c r="A74" s="1" t="s">
        <v>257</v>
      </c>
      <c r="B74" s="5">
        <v>6.4717979431152344</v>
      </c>
      <c r="C74" s="11">
        <v>1660</v>
      </c>
      <c r="D74" s="5">
        <v>6.4266259670257568</v>
      </c>
      <c r="E74" s="5">
        <v>9.7579700946807861</v>
      </c>
      <c r="F74" s="11"/>
      <c r="G74">
        <v>1374</v>
      </c>
      <c r="H74">
        <v>2130</v>
      </c>
      <c r="J74" s="7">
        <f t="shared" si="11"/>
        <v>0.17228915662650601</v>
      </c>
      <c r="K74" s="7">
        <f t="shared" si="12"/>
        <v>-0.28313253012048195</v>
      </c>
      <c r="L74" s="7"/>
      <c r="M74" s="16">
        <v>14.536146879196167</v>
      </c>
      <c r="N74" s="16">
        <v>14.655840873718262</v>
      </c>
      <c r="O74">
        <v>2639</v>
      </c>
      <c r="P74">
        <v>2665</v>
      </c>
      <c r="Q74" s="7">
        <f t="shared" si="13"/>
        <v>-0.58975903614457836</v>
      </c>
      <c r="R74" s="7">
        <f t="shared" si="14"/>
        <v>-0.60542168674698793</v>
      </c>
      <c r="S74" s="16">
        <v>6.5647919178009033</v>
      </c>
      <c r="T74" s="5">
        <v>4.4547059535980225</v>
      </c>
      <c r="U74">
        <v>1660</v>
      </c>
      <c r="V74">
        <v>1660</v>
      </c>
      <c r="W74" s="7">
        <f t="shared" si="15"/>
        <v>0</v>
      </c>
      <c r="X74" s="7">
        <f t="shared" si="16"/>
        <v>0</v>
      </c>
      <c r="AL74">
        <v>6861</v>
      </c>
      <c r="AM74">
        <v>11991</v>
      </c>
      <c r="AN74">
        <v>5732</v>
      </c>
      <c r="AP74">
        <v>27064</v>
      </c>
      <c r="AQ74">
        <v>13287</v>
      </c>
      <c r="AR74">
        <v>13522</v>
      </c>
      <c r="AT74" s="5">
        <v>49.236809968948364</v>
      </c>
      <c r="AU74">
        <v>97.448719024658203</v>
      </c>
      <c r="AV74">
        <v>51.533941984176636</v>
      </c>
      <c r="AX74">
        <v>202.20479488372803</v>
      </c>
      <c r="AY74">
        <v>56.578866004943848</v>
      </c>
      <c r="AZ74">
        <v>59.473817110061646</v>
      </c>
    </row>
    <row r="75" spans="1:52" x14ac:dyDescent="0.45">
      <c r="A75" s="1" t="s">
        <v>142</v>
      </c>
      <c r="B75" s="5">
        <v>6.6774659156799316</v>
      </c>
      <c r="C75" s="11">
        <v>1235</v>
      </c>
      <c r="D75" s="5">
        <v>6.3326380252838135</v>
      </c>
      <c r="E75" s="5">
        <v>5.5540499687194824</v>
      </c>
      <c r="F75" s="11"/>
      <c r="G75">
        <v>1219</v>
      </c>
      <c r="H75">
        <v>1024</v>
      </c>
      <c r="J75" s="7">
        <f t="shared" si="11"/>
        <v>1.2955465587044534E-2</v>
      </c>
      <c r="K75" s="7">
        <f t="shared" si="12"/>
        <v>0.17085020242914981</v>
      </c>
      <c r="L75" s="7"/>
      <c r="M75" s="16">
        <v>11.532318115234375</v>
      </c>
      <c r="N75" s="16">
        <v>13.480383157730103</v>
      </c>
      <c r="O75">
        <v>1998</v>
      </c>
      <c r="P75">
        <v>2202</v>
      </c>
      <c r="Q75" s="7">
        <f t="shared" si="13"/>
        <v>-0.61781376518218623</v>
      </c>
      <c r="R75" s="7">
        <f t="shared" si="14"/>
        <v>-0.78299595141700407</v>
      </c>
      <c r="S75" s="16">
        <v>4.9544100761413574</v>
      </c>
      <c r="T75" s="5">
        <v>3.4057719707489014</v>
      </c>
      <c r="U75">
        <v>1235</v>
      </c>
      <c r="V75">
        <v>1235</v>
      </c>
      <c r="W75" s="7">
        <f t="shared" si="15"/>
        <v>0</v>
      </c>
      <c r="X75" s="7">
        <f t="shared" si="16"/>
        <v>0</v>
      </c>
      <c r="AL75">
        <v>7233</v>
      </c>
      <c r="AM75">
        <v>12877</v>
      </c>
      <c r="AN75">
        <v>13103</v>
      </c>
      <c r="AP75">
        <v>32037</v>
      </c>
      <c r="AQ75">
        <v>37584</v>
      </c>
      <c r="AR75">
        <v>45517</v>
      </c>
      <c r="AT75" s="5">
        <v>51.070115804672241</v>
      </c>
      <c r="AU75">
        <v>326.91587996482849</v>
      </c>
      <c r="AV75">
        <v>318.04909014701843</v>
      </c>
      <c r="AX75">
        <v>207.08564901351929</v>
      </c>
      <c r="AY75">
        <v>276.15143513679504</v>
      </c>
      <c r="AZ75">
        <v>183.61319804191589</v>
      </c>
    </row>
    <row r="76" spans="1:52" x14ac:dyDescent="0.45">
      <c r="A76" s="1" t="s">
        <v>180</v>
      </c>
      <c r="B76" s="5">
        <v>6.7231519222259521</v>
      </c>
      <c r="C76" s="11">
        <v>1228</v>
      </c>
      <c r="D76" s="5">
        <v>7.4307529926300049</v>
      </c>
      <c r="E76" s="5">
        <v>8.5091211795806885</v>
      </c>
      <c r="F76" s="11"/>
      <c r="G76">
        <v>821</v>
      </c>
      <c r="H76">
        <v>1200</v>
      </c>
      <c r="J76" s="7">
        <f t="shared" si="11"/>
        <v>0.33143322475570031</v>
      </c>
      <c r="K76" s="7">
        <f t="shared" si="12"/>
        <v>2.2801302931596091E-2</v>
      </c>
      <c r="L76" s="7"/>
      <c r="M76" s="16">
        <v>15.852827072143555</v>
      </c>
      <c r="N76" s="16">
        <v>15.254502058029175</v>
      </c>
      <c r="O76">
        <v>2205</v>
      </c>
      <c r="P76">
        <v>2039</v>
      </c>
      <c r="Q76" s="7">
        <f t="shared" si="13"/>
        <v>-0.7956026058631922</v>
      </c>
      <c r="R76" s="7">
        <f t="shared" si="14"/>
        <v>-0.6604234527687296</v>
      </c>
      <c r="S76" s="16">
        <v>5.6758248805999756</v>
      </c>
      <c r="T76" s="5">
        <v>4.6977798938751221</v>
      </c>
      <c r="U76">
        <v>1228</v>
      </c>
      <c r="V76">
        <v>1228</v>
      </c>
      <c r="W76" s="7">
        <f t="shared" si="15"/>
        <v>0</v>
      </c>
      <c r="X76" s="7">
        <f t="shared" si="16"/>
        <v>0</v>
      </c>
      <c r="AL76">
        <v>8973</v>
      </c>
      <c r="AM76">
        <v>1630</v>
      </c>
      <c r="AN76">
        <v>1672</v>
      </c>
      <c r="AP76">
        <v>28585</v>
      </c>
      <c r="AQ76">
        <v>20073</v>
      </c>
      <c r="AR76">
        <v>27693</v>
      </c>
      <c r="AT76" s="5">
        <v>52.172922849655151</v>
      </c>
      <c r="AU76">
        <v>132.06535291671753</v>
      </c>
      <c r="AV76">
        <v>96.244158983230591</v>
      </c>
      <c r="AX76">
        <v>210.62600517272949</v>
      </c>
      <c r="AY76">
        <v>278.67712593078613</v>
      </c>
      <c r="AZ76">
        <v>301.09326815605164</v>
      </c>
    </row>
    <row r="77" spans="1:52" x14ac:dyDescent="0.45">
      <c r="A77" s="1" t="s">
        <v>89</v>
      </c>
      <c r="B77" s="5">
        <v>6.7701890468597412</v>
      </c>
      <c r="C77" s="11">
        <v>1343</v>
      </c>
      <c r="D77" s="5">
        <v>9.0691170692443848</v>
      </c>
      <c r="E77" s="5">
        <v>9.2552039623260498</v>
      </c>
      <c r="F77" s="11"/>
      <c r="G77">
        <v>1678</v>
      </c>
      <c r="H77">
        <v>1721</v>
      </c>
      <c r="J77" s="7">
        <f t="shared" si="11"/>
        <v>-0.24944154877140728</v>
      </c>
      <c r="K77" s="7">
        <f t="shared" si="12"/>
        <v>-0.28145941921072226</v>
      </c>
      <c r="L77" s="7"/>
      <c r="M77" s="16">
        <v>15.789574146270752</v>
      </c>
      <c r="N77" s="16">
        <v>18.077451944351196</v>
      </c>
      <c r="O77">
        <v>2491</v>
      </c>
      <c r="P77">
        <v>2721</v>
      </c>
      <c r="Q77" s="7">
        <f t="shared" si="13"/>
        <v>-0.85480268056589725</v>
      </c>
      <c r="R77" s="7">
        <f t="shared" si="14"/>
        <v>-1.0260610573343261</v>
      </c>
      <c r="S77" s="16">
        <v>6.6108329296112061</v>
      </c>
      <c r="T77" s="5">
        <v>5.3858649730682373</v>
      </c>
      <c r="U77">
        <v>1497</v>
      </c>
      <c r="V77">
        <v>1497</v>
      </c>
      <c r="W77" s="7">
        <f t="shared" si="15"/>
        <v>-0.114668652271035</v>
      </c>
      <c r="X77" s="7">
        <f t="shared" si="16"/>
        <v>-0.114668652271035</v>
      </c>
      <c r="AL77">
        <v>8014</v>
      </c>
      <c r="AM77">
        <v>1719</v>
      </c>
      <c r="AN77">
        <v>7806</v>
      </c>
      <c r="AP77">
        <v>37299</v>
      </c>
      <c r="AQ77">
        <v>20591</v>
      </c>
      <c r="AR77">
        <v>26042</v>
      </c>
      <c r="AT77" s="5">
        <v>52.766669988632202</v>
      </c>
      <c r="AU77">
        <v>16.538933992385864</v>
      </c>
      <c r="AV77">
        <v>60.162323951721191</v>
      </c>
      <c r="AX77">
        <v>211.47857904434204</v>
      </c>
      <c r="AY77">
        <v>129.75484991073608</v>
      </c>
      <c r="AZ77">
        <v>127.42237091064453</v>
      </c>
    </row>
    <row r="78" spans="1:52" x14ac:dyDescent="0.45">
      <c r="A78" s="1" t="s">
        <v>221</v>
      </c>
      <c r="B78" s="5">
        <v>7.184736967086792</v>
      </c>
      <c r="C78" s="11">
        <v>1270</v>
      </c>
      <c r="D78" s="5">
        <v>6.5609760284423828</v>
      </c>
      <c r="E78" s="5">
        <v>37.570466995239258</v>
      </c>
      <c r="F78" s="11"/>
      <c r="G78">
        <v>278</v>
      </c>
      <c r="H78">
        <v>188</v>
      </c>
      <c r="J78" s="7">
        <f t="shared" si="11"/>
        <v>0.7811023622047244</v>
      </c>
      <c r="K78" s="7">
        <f t="shared" si="12"/>
        <v>0.85196850393700785</v>
      </c>
      <c r="L78" s="7"/>
      <c r="M78" s="16">
        <v>8.4638900756835938</v>
      </c>
      <c r="N78" s="16">
        <v>19.651023864746094</v>
      </c>
      <c r="O78">
        <v>1425</v>
      </c>
      <c r="P78">
        <v>1411</v>
      </c>
      <c r="Q78" s="7">
        <f t="shared" si="13"/>
        <v>-0.12204724409448819</v>
      </c>
      <c r="R78" s="7">
        <f t="shared" si="14"/>
        <v>-0.1110236220472441</v>
      </c>
      <c r="S78" s="16">
        <v>5.0519778728485107</v>
      </c>
      <c r="T78" s="5">
        <v>3.4499249458312988</v>
      </c>
      <c r="U78">
        <v>1270</v>
      </c>
      <c r="V78">
        <v>1270</v>
      </c>
      <c r="W78" s="7">
        <f t="shared" si="15"/>
        <v>0</v>
      </c>
      <c r="X78" s="7">
        <f t="shared" si="16"/>
        <v>0</v>
      </c>
      <c r="AL78">
        <v>7746</v>
      </c>
      <c r="AM78">
        <v>8144</v>
      </c>
      <c r="AN78">
        <v>6016</v>
      </c>
      <c r="AP78">
        <v>43008</v>
      </c>
      <c r="AQ78">
        <v>60965</v>
      </c>
      <c r="AR78">
        <v>72268</v>
      </c>
      <c r="AT78" s="5">
        <v>55.121700048446655</v>
      </c>
      <c r="AU78">
        <v>76.881725072860718</v>
      </c>
      <c r="AV78">
        <v>51.115599870681763</v>
      </c>
      <c r="AX78">
        <v>218.42968606948853</v>
      </c>
      <c r="AY78">
        <v>417.77138495445251</v>
      </c>
      <c r="AZ78">
        <v>477.41240501403809</v>
      </c>
    </row>
    <row r="79" spans="1:52" x14ac:dyDescent="0.45">
      <c r="A79" s="1" t="s">
        <v>143</v>
      </c>
      <c r="B79" s="5">
        <v>7.3060920238494873</v>
      </c>
      <c r="C79" s="11">
        <v>1260</v>
      </c>
      <c r="D79" s="5">
        <v>4.004472017288208</v>
      </c>
      <c r="E79" s="5">
        <v>3.6565468311309814</v>
      </c>
      <c r="F79" s="11"/>
      <c r="G79">
        <v>569</v>
      </c>
      <c r="H79">
        <v>526</v>
      </c>
      <c r="J79" s="7">
        <f t="shared" si="11"/>
        <v>0.54841269841269846</v>
      </c>
      <c r="K79" s="7">
        <f t="shared" si="12"/>
        <v>0.58253968253968258</v>
      </c>
      <c r="L79" s="7"/>
      <c r="M79" s="16">
        <v>7.0123560428619385</v>
      </c>
      <c r="N79" s="16">
        <v>8.3370199203491211</v>
      </c>
      <c r="O79">
        <v>1100</v>
      </c>
      <c r="P79">
        <v>1809</v>
      </c>
      <c r="Q79" s="7">
        <f t="shared" si="13"/>
        <v>0.12698412698412698</v>
      </c>
      <c r="R79" s="7">
        <f t="shared" si="14"/>
        <v>-0.43571428571428572</v>
      </c>
      <c r="S79" s="16">
        <v>5.0692291259765625</v>
      </c>
      <c r="T79" s="5">
        <v>3.3684868812561035</v>
      </c>
      <c r="U79">
        <v>1260</v>
      </c>
      <c r="V79">
        <v>1260</v>
      </c>
      <c r="W79" s="7">
        <f t="shared" si="15"/>
        <v>0</v>
      </c>
      <c r="X79" s="7">
        <f t="shared" si="16"/>
        <v>0</v>
      </c>
      <c r="AL79">
        <v>9114</v>
      </c>
      <c r="AM79">
        <v>3130</v>
      </c>
      <c r="AN79">
        <v>3127</v>
      </c>
      <c r="AP79">
        <v>29296</v>
      </c>
      <c r="AQ79">
        <v>7630</v>
      </c>
      <c r="AR79">
        <v>7630</v>
      </c>
      <c r="AT79" s="5">
        <v>55.882821083068848</v>
      </c>
      <c r="AU79">
        <v>24.172160863876343</v>
      </c>
      <c r="AV79">
        <v>26.770298004150391</v>
      </c>
      <c r="AX79">
        <v>219.26387310028076</v>
      </c>
      <c r="AY79">
        <v>614.72745203971863</v>
      </c>
      <c r="AZ79">
        <v>614.6315450668335</v>
      </c>
    </row>
    <row r="80" spans="1:52" x14ac:dyDescent="0.45">
      <c r="A80" s="1" t="s">
        <v>380</v>
      </c>
      <c r="B80" s="5">
        <v>7.5993661880493164</v>
      </c>
      <c r="C80" s="11">
        <v>1394</v>
      </c>
      <c r="D80" s="5">
        <v>13.314620971679688</v>
      </c>
      <c r="E80" s="5">
        <v>16.613232851028442</v>
      </c>
      <c r="F80" s="11"/>
      <c r="G80">
        <v>1223</v>
      </c>
      <c r="H80">
        <v>1651</v>
      </c>
      <c r="J80" s="7">
        <f t="shared" si="11"/>
        <v>0.12266857962697274</v>
      </c>
      <c r="K80" s="7">
        <f t="shared" si="12"/>
        <v>-0.18436154949784792</v>
      </c>
      <c r="L80" s="7"/>
      <c r="M80" s="16">
        <v>24.865241050720215</v>
      </c>
      <c r="N80" s="16">
        <v>20.854359149932861</v>
      </c>
      <c r="O80">
        <v>3356</v>
      </c>
      <c r="P80">
        <v>3158</v>
      </c>
      <c r="Q80" s="7">
        <f t="shared" si="13"/>
        <v>-1.4074605451936872</v>
      </c>
      <c r="R80" s="7">
        <f t="shared" si="14"/>
        <v>-1.2654232424677188</v>
      </c>
      <c r="S80" s="16">
        <v>5.9020578861236572</v>
      </c>
      <c r="T80" s="5">
        <v>4.6577880382537842</v>
      </c>
      <c r="U80">
        <v>1394</v>
      </c>
      <c r="V80">
        <v>1394</v>
      </c>
      <c r="W80" s="7">
        <f t="shared" si="15"/>
        <v>0</v>
      </c>
      <c r="X80" s="7">
        <f t="shared" si="16"/>
        <v>0</v>
      </c>
      <c r="AL80">
        <v>8085</v>
      </c>
      <c r="AM80">
        <v>6505</v>
      </c>
      <c r="AN80">
        <v>1071</v>
      </c>
      <c r="AP80">
        <v>32214</v>
      </c>
      <c r="AQ80">
        <v>22900</v>
      </c>
      <c r="AR80">
        <v>6409</v>
      </c>
      <c r="AT80" s="5">
        <v>56.200402975082397</v>
      </c>
      <c r="AU80">
        <v>132.00170803070068</v>
      </c>
      <c r="AV80">
        <v>606.59269189834595</v>
      </c>
      <c r="AX80">
        <v>237.73955011367798</v>
      </c>
      <c r="AY80">
        <v>197.90664410591125</v>
      </c>
      <c r="AZ80">
        <v>606.50225877761841</v>
      </c>
    </row>
    <row r="81" spans="1:52" x14ac:dyDescent="0.45">
      <c r="A81" s="1" t="s">
        <v>110</v>
      </c>
      <c r="B81" s="5">
        <v>7.620995044708252</v>
      </c>
      <c r="C81" s="11">
        <v>1362</v>
      </c>
      <c r="D81" s="5">
        <v>9.1567189693450928</v>
      </c>
      <c r="E81" s="5">
        <v>8.03507399559021</v>
      </c>
      <c r="F81" s="11"/>
      <c r="G81">
        <v>2163</v>
      </c>
      <c r="H81">
        <v>1920</v>
      </c>
      <c r="J81" s="7">
        <f t="shared" si="11"/>
        <v>-0.58810572687224671</v>
      </c>
      <c r="K81" s="7">
        <f t="shared" si="12"/>
        <v>-0.40969162995594716</v>
      </c>
      <c r="L81" s="7"/>
      <c r="M81" s="16">
        <v>12.883955001831055</v>
      </c>
      <c r="N81" s="16">
        <v>11.767417907714844</v>
      </c>
      <c r="O81">
        <v>3145</v>
      </c>
      <c r="P81">
        <v>3453</v>
      </c>
      <c r="Q81" s="7">
        <f t="shared" si="13"/>
        <v>-1.3091042584434656</v>
      </c>
      <c r="R81" s="7">
        <f t="shared" si="14"/>
        <v>-1.5352422907488987</v>
      </c>
      <c r="S81" s="16">
        <v>5.4950170516967773</v>
      </c>
      <c r="T81" s="5">
        <v>3.6677350997924805</v>
      </c>
      <c r="U81">
        <v>1362</v>
      </c>
      <c r="V81">
        <v>1362</v>
      </c>
      <c r="W81" s="7">
        <f t="shared" si="15"/>
        <v>0</v>
      </c>
      <c r="X81" s="7">
        <f t="shared" si="16"/>
        <v>0</v>
      </c>
      <c r="AL81">
        <v>9253</v>
      </c>
      <c r="AM81">
        <v>2048</v>
      </c>
      <c r="AN81">
        <v>1796</v>
      </c>
      <c r="AP81">
        <v>42511</v>
      </c>
      <c r="AQ81">
        <v>6309</v>
      </c>
      <c r="AR81">
        <v>30144</v>
      </c>
      <c r="AT81" s="5">
        <v>58.777665138244629</v>
      </c>
      <c r="AU81">
        <v>21.808256864547729</v>
      </c>
      <c r="AV81">
        <v>21.085333108901978</v>
      </c>
      <c r="AX81">
        <v>241.91369915008545</v>
      </c>
      <c r="AY81">
        <v>588.18110489845276</v>
      </c>
      <c r="AZ81">
        <v>196.40353512763977</v>
      </c>
    </row>
    <row r="82" spans="1:52" x14ac:dyDescent="0.45">
      <c r="A82" s="1" t="s">
        <v>34</v>
      </c>
      <c r="B82" s="5">
        <v>7.9115381240844727</v>
      </c>
      <c r="C82" s="11">
        <v>1356</v>
      </c>
      <c r="D82" s="5">
        <v>4.34194016456604</v>
      </c>
      <c r="E82" s="5">
        <v>5.0840070247650146</v>
      </c>
      <c r="F82" s="11"/>
      <c r="G82">
        <v>1220</v>
      </c>
      <c r="H82">
        <v>1487</v>
      </c>
      <c r="J82" s="7">
        <f t="shared" si="11"/>
        <v>0.10029498525073746</v>
      </c>
      <c r="K82" s="7">
        <f t="shared" si="12"/>
        <v>-9.6607669616519176E-2</v>
      </c>
      <c r="L82" s="7"/>
      <c r="M82" s="16">
        <v>4.962615966796875</v>
      </c>
      <c r="N82" s="16">
        <v>15.590203046798706</v>
      </c>
      <c r="O82">
        <v>1072</v>
      </c>
      <c r="P82">
        <v>1073</v>
      </c>
      <c r="Q82" s="7">
        <f t="shared" si="13"/>
        <v>0.20943952802359883</v>
      </c>
      <c r="R82" s="7">
        <f t="shared" si="14"/>
        <v>0.20870206489675516</v>
      </c>
      <c r="S82" s="16">
        <v>5.5087440013885498</v>
      </c>
      <c r="T82" s="5">
        <v>4.1174509525299072</v>
      </c>
      <c r="U82">
        <v>1356</v>
      </c>
      <c r="V82">
        <v>1356</v>
      </c>
      <c r="W82" s="7">
        <f t="shared" si="15"/>
        <v>0</v>
      </c>
      <c r="X82" s="7">
        <f t="shared" si="16"/>
        <v>0</v>
      </c>
      <c r="AL82">
        <v>8402</v>
      </c>
      <c r="AM82">
        <v>2900</v>
      </c>
      <c r="AN82">
        <v>4726</v>
      </c>
      <c r="AP82">
        <v>33518</v>
      </c>
      <c r="AQ82">
        <v>18368</v>
      </c>
      <c r="AR82">
        <v>18736</v>
      </c>
      <c r="AT82" s="5">
        <v>58.848572015762329</v>
      </c>
      <c r="AU82">
        <v>29.103547096252441</v>
      </c>
      <c r="AV82">
        <v>38.400069952011108</v>
      </c>
      <c r="AX82">
        <v>243.78016400337219</v>
      </c>
      <c r="AY82">
        <v>96.64238715171814</v>
      </c>
      <c r="AZ82">
        <v>107.3443489074707</v>
      </c>
    </row>
    <row r="83" spans="1:52" x14ac:dyDescent="0.45">
      <c r="A83" s="1" t="s">
        <v>62</v>
      </c>
      <c r="B83" s="5">
        <v>8.2952609062194824</v>
      </c>
      <c r="C83" s="11">
        <v>3110</v>
      </c>
      <c r="D83" s="5">
        <v>4.943166971206665</v>
      </c>
      <c r="E83" s="5">
        <v>11.323853015899658</v>
      </c>
      <c r="F83" s="11"/>
      <c r="G83">
        <v>1381</v>
      </c>
      <c r="H83">
        <v>3776</v>
      </c>
      <c r="J83" s="7">
        <f t="shared" si="11"/>
        <v>0.5559485530546624</v>
      </c>
      <c r="K83" s="7">
        <f t="shared" si="12"/>
        <v>-0.21414790996784566</v>
      </c>
      <c r="L83" s="7"/>
      <c r="M83" s="16">
        <v>19.907638072967529</v>
      </c>
      <c r="N83" s="16">
        <v>17.186174154281616</v>
      </c>
      <c r="O83">
        <v>3791</v>
      </c>
      <c r="P83">
        <v>3802</v>
      </c>
      <c r="Q83" s="7">
        <f t="shared" si="13"/>
        <v>-0.2189710610932476</v>
      </c>
      <c r="R83" s="7">
        <f t="shared" si="14"/>
        <v>-0.22250803858520901</v>
      </c>
      <c r="S83" s="16">
        <v>11.442557811737061</v>
      </c>
      <c r="T83" s="5">
        <v>9.1773431301116943</v>
      </c>
      <c r="U83">
        <v>3110</v>
      </c>
      <c r="V83">
        <v>3110</v>
      </c>
      <c r="W83" s="7">
        <f t="shared" si="15"/>
        <v>0</v>
      </c>
      <c r="X83" s="7">
        <f t="shared" si="16"/>
        <v>0</v>
      </c>
      <c r="AL83">
        <v>11875</v>
      </c>
      <c r="AM83">
        <v>7918</v>
      </c>
      <c r="AN83">
        <v>10547</v>
      </c>
      <c r="AP83">
        <v>40736</v>
      </c>
      <c r="AQ83">
        <v>7729</v>
      </c>
      <c r="AR83">
        <v>35672</v>
      </c>
      <c r="AT83" s="5">
        <v>62.63916802406311</v>
      </c>
      <c r="AU83">
        <v>172.06292390823364</v>
      </c>
      <c r="AV83">
        <v>170.03724694252014</v>
      </c>
      <c r="AX83">
        <v>249.21730399131775</v>
      </c>
      <c r="AY83">
        <v>353.72111105918884</v>
      </c>
      <c r="AZ83">
        <v>421.39840197563171</v>
      </c>
    </row>
    <row r="84" spans="1:52" x14ac:dyDescent="0.45">
      <c r="A84" s="1" t="s">
        <v>376</v>
      </c>
      <c r="B84" s="5">
        <v>8.6084058284759521</v>
      </c>
      <c r="C84" s="11">
        <v>1516</v>
      </c>
      <c r="D84" s="5">
        <v>6.8356478214263916</v>
      </c>
      <c r="E84" s="5">
        <v>5.6962540149688721</v>
      </c>
      <c r="F84" s="11"/>
      <c r="G84">
        <v>1863</v>
      </c>
      <c r="H84">
        <v>1592</v>
      </c>
      <c r="J84" s="7">
        <f t="shared" si="11"/>
        <v>-0.22889182058047494</v>
      </c>
      <c r="K84" s="7">
        <f t="shared" si="12"/>
        <v>-5.0131926121372031E-2</v>
      </c>
      <c r="L84" s="7"/>
      <c r="M84" s="16">
        <v>603.15674591064453</v>
      </c>
      <c r="N84" s="16">
        <v>603.55398988723755</v>
      </c>
      <c r="O84">
        <v>1060</v>
      </c>
      <c r="P84">
        <v>1060</v>
      </c>
      <c r="Q84" s="7">
        <f t="shared" si="13"/>
        <v>0.30079155672823221</v>
      </c>
      <c r="R84" s="7">
        <f t="shared" si="14"/>
        <v>0.30079155672823221</v>
      </c>
      <c r="S84" s="16">
        <v>4.5524590015411377</v>
      </c>
      <c r="T84" s="5">
        <v>4.4478139877319336</v>
      </c>
      <c r="U84">
        <v>1516</v>
      </c>
      <c r="V84">
        <v>1516</v>
      </c>
      <c r="W84" s="7">
        <f t="shared" si="15"/>
        <v>0</v>
      </c>
      <c r="X84" s="7">
        <f t="shared" si="16"/>
        <v>0</v>
      </c>
      <c r="AL84">
        <v>12062</v>
      </c>
      <c r="AM84">
        <v>4863</v>
      </c>
      <c r="AN84">
        <v>4892</v>
      </c>
      <c r="AP84">
        <v>34487</v>
      </c>
      <c r="AQ84">
        <v>75160</v>
      </c>
      <c r="AR84">
        <v>43954</v>
      </c>
      <c r="AT84" s="5">
        <v>63.538861989974976</v>
      </c>
      <c r="AU84">
        <v>21.726629972457886</v>
      </c>
      <c r="AV84">
        <v>18.531302928924561</v>
      </c>
      <c r="AX84">
        <v>253.63778185844421</v>
      </c>
      <c r="AY84">
        <v>600.00362491607666</v>
      </c>
      <c r="AZ84">
        <v>276.43092203140259</v>
      </c>
    </row>
    <row r="85" spans="1:52" x14ac:dyDescent="0.45">
      <c r="A85" s="1" t="s">
        <v>203</v>
      </c>
      <c r="B85" s="5">
        <v>8.9609508514404297</v>
      </c>
      <c r="C85" s="11">
        <v>3061</v>
      </c>
      <c r="D85" s="5">
        <v>6.7087030410766602</v>
      </c>
      <c r="E85" s="5">
        <v>7.1928749084472656</v>
      </c>
      <c r="F85" s="11"/>
      <c r="G85">
        <v>1859</v>
      </c>
      <c r="H85">
        <v>2568</v>
      </c>
      <c r="J85" s="7">
        <f t="shared" si="11"/>
        <v>0.39268213002286834</v>
      </c>
      <c r="K85" s="7">
        <f t="shared" si="12"/>
        <v>0.16105847762169226</v>
      </c>
      <c r="L85" s="7"/>
      <c r="M85" s="16">
        <v>10.365535020828247</v>
      </c>
      <c r="N85" s="16">
        <v>14.89461612701416</v>
      </c>
      <c r="O85">
        <v>2493</v>
      </c>
      <c r="P85">
        <v>2668</v>
      </c>
      <c r="Q85" s="7">
        <f t="shared" si="13"/>
        <v>0.18556027442012415</v>
      </c>
      <c r="R85" s="7">
        <f t="shared" si="14"/>
        <v>0.12838941522378308</v>
      </c>
      <c r="S85" s="16">
        <v>8.7037408351898193</v>
      </c>
      <c r="T85" s="5">
        <v>9.0235891342163086</v>
      </c>
      <c r="U85">
        <v>3061</v>
      </c>
      <c r="V85">
        <v>3061</v>
      </c>
      <c r="W85" s="7">
        <f t="shared" si="15"/>
        <v>0</v>
      </c>
      <c r="X85" s="7">
        <f t="shared" si="16"/>
        <v>0</v>
      </c>
      <c r="AL85">
        <v>23838</v>
      </c>
      <c r="AM85">
        <v>1059</v>
      </c>
      <c r="AN85">
        <v>1059</v>
      </c>
      <c r="AP85">
        <v>34409</v>
      </c>
      <c r="AQ85">
        <v>17907</v>
      </c>
      <c r="AR85">
        <v>17874</v>
      </c>
      <c r="AT85" s="5">
        <v>64.150496959686279</v>
      </c>
      <c r="AU85">
        <v>96.065288066864014</v>
      </c>
      <c r="AV85">
        <v>606.31100797653198</v>
      </c>
      <c r="AX85">
        <v>254.21056890487671</v>
      </c>
      <c r="AY85">
        <v>104.36690306663513</v>
      </c>
      <c r="AZ85">
        <v>122.136314868927</v>
      </c>
    </row>
    <row r="86" spans="1:52" x14ac:dyDescent="0.45">
      <c r="A86" s="1" t="s">
        <v>135</v>
      </c>
      <c r="B86" s="5">
        <v>9.1988480091094971</v>
      </c>
      <c r="C86" s="11">
        <v>1639</v>
      </c>
      <c r="D86" s="5">
        <v>6.3525459766387939</v>
      </c>
      <c r="E86" s="5">
        <v>14.591511964797974</v>
      </c>
      <c r="F86" s="11"/>
      <c r="G86">
        <v>1446</v>
      </c>
      <c r="H86">
        <v>1295</v>
      </c>
      <c r="J86" s="7">
        <f t="shared" si="11"/>
        <v>0.11775472849298353</v>
      </c>
      <c r="K86" s="7">
        <f t="shared" si="12"/>
        <v>0.20988407565588774</v>
      </c>
      <c r="L86" s="7"/>
      <c r="M86" s="16">
        <v>14.944882154464722</v>
      </c>
      <c r="N86" s="16">
        <v>10.168451070785522</v>
      </c>
      <c r="O86">
        <v>2177</v>
      </c>
      <c r="P86">
        <v>2219</v>
      </c>
      <c r="Q86" s="7">
        <f t="shared" si="13"/>
        <v>-0.32824893227577789</v>
      </c>
      <c r="R86" s="7">
        <f t="shared" si="14"/>
        <v>-0.35387431360585725</v>
      </c>
      <c r="S86" s="16">
        <v>4.9837889671325684</v>
      </c>
      <c r="T86" s="5">
        <v>5.0036361217498779</v>
      </c>
      <c r="U86">
        <v>1639</v>
      </c>
      <c r="V86">
        <v>1639</v>
      </c>
      <c r="W86" s="7">
        <f t="shared" si="15"/>
        <v>0</v>
      </c>
      <c r="X86" s="7">
        <f t="shared" si="16"/>
        <v>0</v>
      </c>
      <c r="AL86">
        <v>22697</v>
      </c>
      <c r="AM86">
        <v>25223</v>
      </c>
      <c r="AN86">
        <v>16470</v>
      </c>
      <c r="AP86">
        <v>34825</v>
      </c>
      <c r="AQ86">
        <v>15839</v>
      </c>
      <c r="AR86">
        <v>15389</v>
      </c>
      <c r="AT86" s="5">
        <v>67.004534006118774</v>
      </c>
      <c r="AU86">
        <v>214.11949896812439</v>
      </c>
      <c r="AV86">
        <v>146.74441909790039</v>
      </c>
      <c r="AX86">
        <v>258.38125205039978</v>
      </c>
      <c r="AY86">
        <v>600.00581097602844</v>
      </c>
      <c r="AZ86">
        <v>124.67977595329285</v>
      </c>
    </row>
    <row r="87" spans="1:52" x14ac:dyDescent="0.45">
      <c r="A87" s="1" t="s">
        <v>6</v>
      </c>
      <c r="B87" s="5">
        <v>9.7855868339538574</v>
      </c>
      <c r="C87" s="11">
        <v>1619</v>
      </c>
      <c r="D87" s="5">
        <v>4.6872489452362061</v>
      </c>
      <c r="E87" s="5">
        <v>4.2929871082305908</v>
      </c>
      <c r="F87" s="11"/>
      <c r="G87">
        <v>1381</v>
      </c>
      <c r="H87">
        <v>1125</v>
      </c>
      <c r="J87" s="7">
        <f t="shared" si="11"/>
        <v>0.14700432365657815</v>
      </c>
      <c r="K87" s="7">
        <f t="shared" si="12"/>
        <v>0.30512662137121682</v>
      </c>
      <c r="L87" s="7"/>
      <c r="M87" s="16">
        <v>7.9626100063323975</v>
      </c>
      <c r="N87" s="16">
        <v>8.8338370323181152</v>
      </c>
      <c r="O87">
        <v>2121</v>
      </c>
      <c r="P87">
        <v>2090</v>
      </c>
      <c r="Q87" s="7">
        <f t="shared" si="13"/>
        <v>-0.31006794317479924</v>
      </c>
      <c r="R87" s="7">
        <f t="shared" si="14"/>
        <v>-0.29092032118591721</v>
      </c>
      <c r="S87" s="16">
        <v>4.7988529205322266</v>
      </c>
      <c r="T87" s="5">
        <v>4.4634840488433838</v>
      </c>
      <c r="U87">
        <v>1619</v>
      </c>
      <c r="V87">
        <v>1619</v>
      </c>
      <c r="W87" s="7">
        <f t="shared" si="15"/>
        <v>0</v>
      </c>
      <c r="X87" s="7">
        <f t="shared" si="16"/>
        <v>0</v>
      </c>
      <c r="AL87">
        <v>9860</v>
      </c>
      <c r="AM87">
        <v>5148</v>
      </c>
      <c r="AN87">
        <v>5004</v>
      </c>
      <c r="AP87">
        <v>35808</v>
      </c>
      <c r="AQ87">
        <v>29582</v>
      </c>
      <c r="AR87">
        <v>28469</v>
      </c>
      <c r="AT87" s="5">
        <v>71.915448904037476</v>
      </c>
      <c r="AU87">
        <v>47.83083701133728</v>
      </c>
      <c r="AV87">
        <v>43.226428031921387</v>
      </c>
      <c r="AX87">
        <v>263.5659282207489</v>
      </c>
      <c r="AY87">
        <v>246.16866016387939</v>
      </c>
      <c r="AZ87">
        <v>213.5922839641571</v>
      </c>
    </row>
    <row r="88" spans="1:52" x14ac:dyDescent="0.45">
      <c r="A88" s="1" t="s">
        <v>347</v>
      </c>
      <c r="B88" s="5">
        <v>9.9072611331939697</v>
      </c>
      <c r="C88" s="11">
        <v>3644</v>
      </c>
      <c r="D88" s="5">
        <v>15.7327561378479</v>
      </c>
      <c r="E88" s="5">
        <v>17.501613140106201</v>
      </c>
      <c r="F88" s="11"/>
      <c r="G88">
        <v>4803</v>
      </c>
      <c r="H88">
        <v>5143</v>
      </c>
      <c r="J88" s="7">
        <f t="shared" si="11"/>
        <v>-0.3180570801317234</v>
      </c>
      <c r="K88" s="7">
        <f t="shared" si="12"/>
        <v>-0.41136114160263448</v>
      </c>
      <c r="L88" s="7"/>
      <c r="M88" s="16">
        <v>27.302087068557739</v>
      </c>
      <c r="N88" s="16">
        <v>28.896600008010864</v>
      </c>
      <c r="O88">
        <v>7556</v>
      </c>
      <c r="P88">
        <v>7326</v>
      </c>
      <c r="Q88" s="7">
        <f t="shared" si="13"/>
        <v>-1.0735455543358947</v>
      </c>
      <c r="R88" s="7">
        <f t="shared" si="14"/>
        <v>-1.0104281009879255</v>
      </c>
      <c r="S88" s="16">
        <v>10.796555995941162</v>
      </c>
      <c r="T88" s="5">
        <v>10.202008008956909</v>
      </c>
      <c r="U88">
        <v>3644</v>
      </c>
      <c r="V88">
        <v>3644</v>
      </c>
      <c r="W88" s="7">
        <f t="shared" si="15"/>
        <v>0</v>
      </c>
      <c r="X88" s="7">
        <f t="shared" si="16"/>
        <v>0</v>
      </c>
      <c r="AL88">
        <v>10779</v>
      </c>
      <c r="AM88">
        <v>7610</v>
      </c>
      <c r="AN88">
        <v>7853</v>
      </c>
      <c r="AP88">
        <v>57681</v>
      </c>
      <c r="AQ88">
        <v>103367</v>
      </c>
      <c r="AR88">
        <v>50623</v>
      </c>
      <c r="AT88" s="5">
        <v>73.838406085968018</v>
      </c>
      <c r="AU88">
        <v>23.662730932235718</v>
      </c>
      <c r="AV88">
        <v>55.216837882995605</v>
      </c>
      <c r="AX88">
        <v>265.92775702476501</v>
      </c>
      <c r="AY88">
        <v>600.00435400009155</v>
      </c>
      <c r="AZ88">
        <v>600.27558302879333</v>
      </c>
    </row>
    <row r="89" spans="1:52" x14ac:dyDescent="0.45">
      <c r="A89" s="1" t="s">
        <v>104</v>
      </c>
      <c r="B89" s="5">
        <v>10.150254964828491</v>
      </c>
      <c r="C89" s="11">
        <v>1729</v>
      </c>
      <c r="D89" s="5">
        <v>5.9307849407196045</v>
      </c>
      <c r="E89" s="5">
        <v>6.3697860240936279</v>
      </c>
      <c r="F89" s="11"/>
      <c r="G89">
        <v>1439</v>
      </c>
      <c r="H89">
        <v>1452</v>
      </c>
      <c r="J89" s="7">
        <f t="shared" si="11"/>
        <v>0.16772700983227298</v>
      </c>
      <c r="K89" s="7">
        <f t="shared" si="12"/>
        <v>0.16020821283979178</v>
      </c>
      <c r="L89" s="7"/>
      <c r="M89" s="16">
        <v>13.481518983840942</v>
      </c>
      <c r="N89" s="16">
        <v>15.530813932418823</v>
      </c>
      <c r="O89">
        <v>1034</v>
      </c>
      <c r="P89">
        <v>1034</v>
      </c>
      <c r="Q89" s="7">
        <f t="shared" si="13"/>
        <v>0.40196645459803354</v>
      </c>
      <c r="R89" s="7">
        <f t="shared" si="14"/>
        <v>0.40196645459803354</v>
      </c>
      <c r="S89" s="16">
        <v>4.7011370658874512</v>
      </c>
      <c r="T89" s="5">
        <v>4.707902193069458</v>
      </c>
      <c r="U89">
        <v>1729</v>
      </c>
      <c r="V89">
        <v>1729</v>
      </c>
      <c r="W89" s="7">
        <f t="shared" si="15"/>
        <v>0</v>
      </c>
      <c r="X89" s="7">
        <f t="shared" si="16"/>
        <v>0</v>
      </c>
      <c r="AL89">
        <v>10924</v>
      </c>
      <c r="AM89">
        <v>16685</v>
      </c>
      <c r="AN89">
        <v>1105</v>
      </c>
      <c r="AP89">
        <v>54983</v>
      </c>
      <c r="AQ89">
        <v>96074</v>
      </c>
      <c r="AR89">
        <v>87498</v>
      </c>
      <c r="AT89" s="5">
        <v>77.690142869949341</v>
      </c>
      <c r="AU89">
        <v>577.2350480556488</v>
      </c>
      <c r="AV89">
        <v>607.13149094581604</v>
      </c>
      <c r="AX89">
        <v>266.51686000823975</v>
      </c>
      <c r="AY89">
        <v>392.41895699501038</v>
      </c>
      <c r="AZ89">
        <v>522.21533012390137</v>
      </c>
    </row>
    <row r="90" spans="1:52" x14ac:dyDescent="0.45">
      <c r="A90" s="1" t="s">
        <v>174</v>
      </c>
      <c r="B90" s="5">
        <v>10.292080879211426</v>
      </c>
      <c r="C90" s="11">
        <v>1790</v>
      </c>
      <c r="D90" s="5">
        <v>7.4588160514831543</v>
      </c>
      <c r="E90" s="5">
        <v>7.4343569278717041</v>
      </c>
      <c r="F90" s="11"/>
      <c r="G90">
        <v>1890</v>
      </c>
      <c r="H90">
        <v>2185</v>
      </c>
      <c r="J90" s="7">
        <f t="shared" si="11"/>
        <v>-5.5865921787709494E-2</v>
      </c>
      <c r="K90" s="7">
        <f t="shared" si="12"/>
        <v>-0.2206703910614525</v>
      </c>
      <c r="L90" s="7"/>
      <c r="M90" s="16">
        <v>12.666920900344849</v>
      </c>
      <c r="N90" s="16">
        <v>17.910887956619263</v>
      </c>
      <c r="O90">
        <v>3380</v>
      </c>
      <c r="P90">
        <v>4620</v>
      </c>
      <c r="Q90" s="7">
        <f t="shared" si="13"/>
        <v>-0.88826815642458101</v>
      </c>
      <c r="R90" s="7">
        <f t="shared" si="14"/>
        <v>-1.5810055865921788</v>
      </c>
      <c r="S90" s="16">
        <v>5.0681869983673096</v>
      </c>
      <c r="T90" s="5">
        <v>5.0899159908294678</v>
      </c>
      <c r="U90">
        <v>1790</v>
      </c>
      <c r="V90">
        <v>1790</v>
      </c>
      <c r="W90" s="7">
        <f t="shared" si="15"/>
        <v>0</v>
      </c>
      <c r="X90" s="7">
        <f t="shared" si="16"/>
        <v>0</v>
      </c>
      <c r="AL90">
        <v>13423</v>
      </c>
      <c r="AM90">
        <v>13192</v>
      </c>
      <c r="AN90">
        <v>8558</v>
      </c>
      <c r="AP90">
        <v>44836</v>
      </c>
      <c r="AQ90">
        <v>50784</v>
      </c>
      <c r="AR90">
        <v>41397</v>
      </c>
      <c r="AT90" s="5">
        <v>78.198858022689819</v>
      </c>
      <c r="AU90">
        <v>87.701924085617065</v>
      </c>
      <c r="AV90">
        <v>65.581418037414551</v>
      </c>
      <c r="AX90">
        <v>276.70916390419006</v>
      </c>
      <c r="AY90">
        <v>151.29831600189209</v>
      </c>
      <c r="AZ90">
        <v>230.66664814949036</v>
      </c>
    </row>
    <row r="91" spans="1:52" x14ac:dyDescent="0.45">
      <c r="A91" s="1" t="s">
        <v>247</v>
      </c>
      <c r="B91" s="5">
        <v>10.413793087005615</v>
      </c>
      <c r="C91" s="11">
        <v>1826</v>
      </c>
      <c r="D91" s="5">
        <v>8.2758622169494629</v>
      </c>
      <c r="E91" s="5">
        <v>5.5489208698272705</v>
      </c>
      <c r="F91" s="11"/>
      <c r="G91">
        <v>3269</v>
      </c>
      <c r="H91">
        <v>2052</v>
      </c>
      <c r="J91" s="7">
        <f t="shared" si="11"/>
        <v>-0.79025191675794082</v>
      </c>
      <c r="K91" s="7">
        <f t="shared" si="12"/>
        <v>-0.12376779846659365</v>
      </c>
      <c r="L91" s="7"/>
      <c r="M91" s="16">
        <v>4.2583441734313965</v>
      </c>
      <c r="N91" s="16">
        <v>3.9142928123474121</v>
      </c>
      <c r="O91">
        <v>1076</v>
      </c>
      <c r="P91">
        <v>1076</v>
      </c>
      <c r="Q91" s="7">
        <f t="shared" si="13"/>
        <v>0.41073384446878425</v>
      </c>
      <c r="R91" s="7">
        <f t="shared" si="14"/>
        <v>0.41073384446878425</v>
      </c>
      <c r="S91" s="16">
        <v>5.1411881446838379</v>
      </c>
      <c r="T91" s="5">
        <v>4.7124838829040527</v>
      </c>
      <c r="U91">
        <v>1826</v>
      </c>
      <c r="V91">
        <v>1826</v>
      </c>
      <c r="W91" s="7">
        <f t="shared" si="15"/>
        <v>0</v>
      </c>
      <c r="X91" s="7">
        <f t="shared" si="16"/>
        <v>0</v>
      </c>
      <c r="AL91">
        <v>11096</v>
      </c>
      <c r="AM91">
        <v>7310</v>
      </c>
      <c r="AN91">
        <v>5004</v>
      </c>
      <c r="AP91">
        <v>39823</v>
      </c>
      <c r="AQ91">
        <v>15901</v>
      </c>
      <c r="AR91">
        <v>21924</v>
      </c>
      <c r="AT91" s="5">
        <v>79.435075998306274</v>
      </c>
      <c r="AU91">
        <v>61.005337953567505</v>
      </c>
      <c r="AV91">
        <v>41.933961868286133</v>
      </c>
      <c r="AX91">
        <v>291.89016318321228</v>
      </c>
      <c r="AY91">
        <v>129.96063280105591</v>
      </c>
      <c r="AZ91">
        <v>302.9888219833374</v>
      </c>
    </row>
    <row r="92" spans="1:52" x14ac:dyDescent="0.45">
      <c r="A92" s="1" t="s">
        <v>373</v>
      </c>
      <c r="B92" s="5">
        <v>10.674376010894775</v>
      </c>
      <c r="C92" s="11">
        <v>4205</v>
      </c>
      <c r="D92" s="5">
        <v>16.747118949890137</v>
      </c>
      <c r="E92" s="5">
        <v>14.61830997467041</v>
      </c>
      <c r="F92" s="11"/>
      <c r="G92">
        <v>5837</v>
      </c>
      <c r="H92">
        <v>4996</v>
      </c>
      <c r="J92" s="7">
        <f t="shared" si="11"/>
        <v>-0.38810939357907254</v>
      </c>
      <c r="K92" s="7">
        <f t="shared" si="12"/>
        <v>-0.18810939357907253</v>
      </c>
      <c r="L92" s="7"/>
      <c r="M92" s="16">
        <v>603.14543390274048</v>
      </c>
      <c r="N92" s="16">
        <v>603.07836723327637</v>
      </c>
      <c r="O92">
        <v>1035</v>
      </c>
      <c r="P92">
        <v>1035</v>
      </c>
      <c r="Q92" s="7">
        <f t="shared" si="13"/>
        <v>0.75386444708680145</v>
      </c>
      <c r="R92" s="7">
        <f t="shared" si="14"/>
        <v>0.75386444708680145</v>
      </c>
      <c r="S92" s="16">
        <v>11.266054153442383</v>
      </c>
      <c r="T92" s="5">
        <v>11.645025968551636</v>
      </c>
      <c r="U92">
        <v>4205</v>
      </c>
      <c r="V92">
        <v>4205</v>
      </c>
      <c r="W92" s="7">
        <f t="shared" si="15"/>
        <v>0</v>
      </c>
      <c r="X92" s="7">
        <f t="shared" si="16"/>
        <v>0</v>
      </c>
      <c r="AL92">
        <v>11456</v>
      </c>
      <c r="AM92">
        <v>4167</v>
      </c>
      <c r="AN92">
        <v>6379</v>
      </c>
      <c r="AP92">
        <v>41370</v>
      </c>
      <c r="AQ92">
        <v>34849</v>
      </c>
      <c r="AR92">
        <v>34216</v>
      </c>
      <c r="AT92" s="5">
        <v>81.485804796218872</v>
      </c>
      <c r="AU92">
        <v>39.100533962249756</v>
      </c>
      <c r="AV92">
        <v>50.496511936187744</v>
      </c>
      <c r="AX92">
        <v>308.73994183540344</v>
      </c>
      <c r="AY92">
        <v>85.632736206054688</v>
      </c>
      <c r="AZ92">
        <v>428.7954089641571</v>
      </c>
    </row>
    <row r="93" spans="1:52" x14ac:dyDescent="0.45">
      <c r="A93" s="1" t="s">
        <v>5</v>
      </c>
      <c r="B93" s="5">
        <v>10.915977001190186</v>
      </c>
      <c r="C93" s="11">
        <v>2048</v>
      </c>
      <c r="D93" s="5">
        <v>9.596203088760376</v>
      </c>
      <c r="E93" s="5">
        <v>7.4394979476928711</v>
      </c>
      <c r="F93" s="11"/>
      <c r="G93">
        <v>2711</v>
      </c>
      <c r="H93">
        <v>1934</v>
      </c>
      <c r="J93" s="7">
        <f t="shared" si="11"/>
        <v>-0.32373046875</v>
      </c>
      <c r="K93" s="7">
        <f t="shared" si="12"/>
        <v>5.56640625E-2</v>
      </c>
      <c r="L93" s="7"/>
      <c r="M93" s="16">
        <v>18.876885175704956</v>
      </c>
      <c r="N93" s="16">
        <v>20.050496101379395</v>
      </c>
      <c r="O93">
        <v>3236</v>
      </c>
      <c r="P93">
        <v>3214</v>
      </c>
      <c r="Q93" s="7">
        <f t="shared" si="13"/>
        <v>-0.580078125</v>
      </c>
      <c r="R93" s="7">
        <f t="shared" si="14"/>
        <v>-0.5693359375</v>
      </c>
      <c r="S93" s="16">
        <v>7.0230629444122314</v>
      </c>
      <c r="T93" s="5">
        <v>7.1096429824829102</v>
      </c>
      <c r="U93">
        <v>2205</v>
      </c>
      <c r="V93">
        <v>2205</v>
      </c>
      <c r="W93" s="7">
        <f t="shared" si="15"/>
        <v>-7.666015625E-2</v>
      </c>
      <c r="X93" s="7">
        <f t="shared" si="16"/>
        <v>-7.666015625E-2</v>
      </c>
      <c r="AL93">
        <v>18105</v>
      </c>
      <c r="AM93">
        <v>1024</v>
      </c>
      <c r="AN93">
        <v>1024</v>
      </c>
      <c r="AP93">
        <v>47792</v>
      </c>
      <c r="AQ93">
        <v>22980</v>
      </c>
      <c r="AR93">
        <v>32893</v>
      </c>
      <c r="AT93" s="5">
        <v>82.426683902740479</v>
      </c>
      <c r="AU93">
        <v>607.96245193481445</v>
      </c>
      <c r="AV93">
        <v>608.0307080745697</v>
      </c>
      <c r="AX93">
        <v>316.6482310295105</v>
      </c>
      <c r="AY93">
        <v>128.62660098075867</v>
      </c>
      <c r="AZ93">
        <v>204.7676420211792</v>
      </c>
    </row>
    <row r="94" spans="1:52" x14ac:dyDescent="0.45">
      <c r="A94" s="1" t="s">
        <v>223</v>
      </c>
      <c r="B94" s="5">
        <v>10.962887048721313</v>
      </c>
      <c r="C94" s="11">
        <v>1816</v>
      </c>
      <c r="D94" s="5">
        <v>7.620466947555542</v>
      </c>
      <c r="E94" s="5">
        <v>10.611087083816528</v>
      </c>
      <c r="F94" s="11"/>
      <c r="G94">
        <v>858</v>
      </c>
      <c r="H94">
        <v>684</v>
      </c>
      <c r="J94" s="7">
        <f t="shared" si="11"/>
        <v>0.52753303964757714</v>
      </c>
      <c r="K94" s="7">
        <f t="shared" si="12"/>
        <v>0.62334801762114533</v>
      </c>
      <c r="L94" s="7"/>
      <c r="M94" s="16">
        <v>6.9180960655212402</v>
      </c>
      <c r="N94" s="16">
        <v>8.0985300540924072</v>
      </c>
      <c r="O94">
        <v>1816</v>
      </c>
      <c r="P94">
        <v>1816</v>
      </c>
      <c r="Q94" s="7">
        <f t="shared" si="13"/>
        <v>0</v>
      </c>
      <c r="R94" s="7">
        <f t="shared" si="14"/>
        <v>0</v>
      </c>
      <c r="S94" s="16">
        <v>4.973966121673584</v>
      </c>
      <c r="T94" s="5">
        <v>5.4544429779052734</v>
      </c>
      <c r="U94">
        <v>1816</v>
      </c>
      <c r="V94">
        <v>1816</v>
      </c>
      <c r="W94" s="7">
        <f t="shared" si="15"/>
        <v>0</v>
      </c>
      <c r="X94" s="7">
        <f t="shared" si="16"/>
        <v>0</v>
      </c>
      <c r="AL94">
        <v>25615</v>
      </c>
      <c r="AM94">
        <v>27089</v>
      </c>
      <c r="AN94">
        <v>22218</v>
      </c>
      <c r="AP94">
        <v>44163</v>
      </c>
      <c r="AQ94">
        <v>9172</v>
      </c>
      <c r="AR94">
        <v>9172</v>
      </c>
      <c r="AT94" s="5">
        <v>85.612778902053833</v>
      </c>
      <c r="AU94">
        <v>222.57582211494446</v>
      </c>
      <c r="AV94">
        <v>198.03338193893433</v>
      </c>
      <c r="AX94">
        <v>323.20604586601257</v>
      </c>
      <c r="AY94">
        <v>83.591192007064819</v>
      </c>
      <c r="AZ94">
        <v>83.472131013870239</v>
      </c>
    </row>
    <row r="95" spans="1:52" x14ac:dyDescent="0.45">
      <c r="A95" s="1" t="s">
        <v>323</v>
      </c>
      <c r="B95" s="5">
        <v>11.275972127914429</v>
      </c>
      <c r="C95" s="11">
        <v>1827</v>
      </c>
      <c r="D95" s="5">
        <v>2.734576940536499</v>
      </c>
      <c r="E95" s="5">
        <v>3.2914290428161621</v>
      </c>
      <c r="F95" s="11"/>
      <c r="G95">
        <v>672</v>
      </c>
      <c r="H95">
        <v>733</v>
      </c>
      <c r="J95" s="7">
        <f t="shared" si="11"/>
        <v>0.63218390804597702</v>
      </c>
      <c r="K95" s="7">
        <f t="shared" si="12"/>
        <v>0.59879584017515053</v>
      </c>
      <c r="L95" s="7"/>
      <c r="M95" s="16">
        <v>18.769927978515625</v>
      </c>
      <c r="N95" s="16">
        <v>14.341649055480957</v>
      </c>
      <c r="O95">
        <v>3940</v>
      </c>
      <c r="P95">
        <v>2369</v>
      </c>
      <c r="Q95" s="7">
        <f t="shared" si="13"/>
        <v>-1.1565407772304324</v>
      </c>
      <c r="R95" s="7">
        <f t="shared" si="14"/>
        <v>-0.29666119321291734</v>
      </c>
      <c r="S95" s="16">
        <v>5.5683329105377197</v>
      </c>
      <c r="T95" s="5">
        <v>5.6746830940246582</v>
      </c>
      <c r="U95">
        <v>1827</v>
      </c>
      <c r="V95">
        <v>1827</v>
      </c>
      <c r="W95" s="7">
        <f t="shared" si="15"/>
        <v>0</v>
      </c>
      <c r="X95" s="7">
        <f t="shared" si="16"/>
        <v>0</v>
      </c>
      <c r="AL95">
        <v>12481</v>
      </c>
      <c r="AM95">
        <v>16071</v>
      </c>
      <c r="AN95">
        <v>7640</v>
      </c>
      <c r="AP95">
        <v>47674</v>
      </c>
      <c r="AQ95">
        <v>18624</v>
      </c>
      <c r="AR95">
        <v>22005</v>
      </c>
      <c r="AT95" s="5">
        <v>86.645426988601685</v>
      </c>
      <c r="AU95">
        <v>47.846349954605103</v>
      </c>
      <c r="AV95">
        <v>23.538026094436646</v>
      </c>
      <c r="AX95">
        <v>357.00530219078064</v>
      </c>
      <c r="AY95">
        <v>321.9821879863739</v>
      </c>
      <c r="AZ95">
        <v>412.74996495246887</v>
      </c>
    </row>
    <row r="96" spans="1:52" x14ac:dyDescent="0.45">
      <c r="A96" s="1" t="s">
        <v>36</v>
      </c>
      <c r="B96" s="5">
        <v>11.387347936630249</v>
      </c>
      <c r="C96" s="11">
        <v>2232</v>
      </c>
      <c r="D96" s="5">
        <v>5.2923049926757813</v>
      </c>
      <c r="E96" s="5">
        <v>3.6407248973846436</v>
      </c>
      <c r="F96" s="11"/>
      <c r="G96">
        <v>1562</v>
      </c>
      <c r="H96">
        <v>988</v>
      </c>
      <c r="J96" s="7">
        <f t="shared" si="11"/>
        <v>0.30017921146953402</v>
      </c>
      <c r="K96" s="7">
        <f t="shared" si="12"/>
        <v>0.55734767025089604</v>
      </c>
      <c r="L96" s="7"/>
      <c r="M96" s="16">
        <v>605.14113593101501</v>
      </c>
      <c r="N96" s="16">
        <v>606.18563103675842</v>
      </c>
      <c r="O96">
        <v>1215</v>
      </c>
      <c r="P96">
        <v>1215</v>
      </c>
      <c r="Q96" s="7">
        <f t="shared" si="13"/>
        <v>0.45564516129032256</v>
      </c>
      <c r="R96" s="7">
        <f t="shared" si="14"/>
        <v>0.45564516129032256</v>
      </c>
      <c r="S96" s="16">
        <v>4.140427827835083</v>
      </c>
      <c r="T96" s="5">
        <v>4.172091007232666</v>
      </c>
      <c r="U96">
        <v>1371</v>
      </c>
      <c r="V96">
        <v>1371</v>
      </c>
      <c r="W96" s="7">
        <f t="shared" si="15"/>
        <v>0.385752688172043</v>
      </c>
      <c r="X96" s="7">
        <f t="shared" si="16"/>
        <v>0.385752688172043</v>
      </c>
      <c r="AL96">
        <v>25452</v>
      </c>
      <c r="AM96">
        <v>24422</v>
      </c>
      <c r="AN96">
        <v>29061</v>
      </c>
      <c r="AP96">
        <v>51297</v>
      </c>
      <c r="AQ96">
        <v>45218</v>
      </c>
      <c r="AR96">
        <v>55267</v>
      </c>
      <c r="AT96" s="5">
        <v>89.102338075637817</v>
      </c>
      <c r="AU96">
        <v>205.27380084991455</v>
      </c>
      <c r="AV96">
        <v>242.71255302429199</v>
      </c>
      <c r="AX96">
        <v>357.94364094734192</v>
      </c>
      <c r="AY96">
        <v>332.83850693702698</v>
      </c>
      <c r="AZ96">
        <v>410.83341217041016</v>
      </c>
    </row>
    <row r="97" spans="1:52" x14ac:dyDescent="0.45">
      <c r="A97" s="1" t="s">
        <v>173</v>
      </c>
      <c r="B97" s="5">
        <v>12.226747989654541</v>
      </c>
      <c r="C97" s="11">
        <v>2059</v>
      </c>
      <c r="D97" s="5">
        <v>11.210702180862427</v>
      </c>
      <c r="E97" s="5">
        <v>9.41811203956604</v>
      </c>
      <c r="F97" s="11"/>
      <c r="G97">
        <v>2654</v>
      </c>
      <c r="H97">
        <v>2622</v>
      </c>
      <c r="J97" s="7">
        <f t="shared" si="11"/>
        <v>-0.28897523069451192</v>
      </c>
      <c r="K97" s="7">
        <f t="shared" si="12"/>
        <v>-0.27343370568237008</v>
      </c>
      <c r="L97" s="7"/>
      <c r="M97" s="16">
        <v>22.457756042480469</v>
      </c>
      <c r="N97" s="16">
        <v>25.636833906173706</v>
      </c>
      <c r="O97">
        <v>3460</v>
      </c>
      <c r="P97">
        <v>4010</v>
      </c>
      <c r="Q97" s="7">
        <f t="shared" si="13"/>
        <v>-0.68042739193783386</v>
      </c>
      <c r="R97" s="7">
        <f t="shared" si="14"/>
        <v>-0.94754735308402138</v>
      </c>
      <c r="S97" s="16">
        <v>5.8630719184875488</v>
      </c>
      <c r="T97" s="5">
        <v>6.0028550624847412</v>
      </c>
      <c r="U97">
        <v>2059</v>
      </c>
      <c r="V97">
        <v>2059</v>
      </c>
      <c r="W97" s="7">
        <f t="shared" si="15"/>
        <v>0</v>
      </c>
      <c r="X97" s="7">
        <f t="shared" si="16"/>
        <v>0</v>
      </c>
      <c r="AL97">
        <v>16673</v>
      </c>
      <c r="AM97">
        <v>1132</v>
      </c>
      <c r="AN97">
        <v>1132</v>
      </c>
      <c r="AP97">
        <v>69993</v>
      </c>
      <c r="AQ97">
        <v>40333</v>
      </c>
      <c r="AR97">
        <v>32032</v>
      </c>
      <c r="AT97" s="5">
        <v>89.212729930877686</v>
      </c>
      <c r="AU97">
        <v>607.62302303314209</v>
      </c>
      <c r="AV97">
        <v>607.83674597740173</v>
      </c>
      <c r="AX97">
        <v>359.13153600692749</v>
      </c>
      <c r="AY97">
        <v>209.35852813720703</v>
      </c>
      <c r="AZ97">
        <v>216.8732750415802</v>
      </c>
    </row>
    <row r="98" spans="1:52" x14ac:dyDescent="0.45">
      <c r="A98" s="1" t="s">
        <v>127</v>
      </c>
      <c r="B98" s="5">
        <v>12.429828882217407</v>
      </c>
      <c r="C98" s="11">
        <v>2236</v>
      </c>
      <c r="D98" s="5">
        <v>13.722409009933472</v>
      </c>
      <c r="E98" s="5">
        <v>13.0553879737854</v>
      </c>
      <c r="F98" s="11"/>
      <c r="G98">
        <v>2036</v>
      </c>
      <c r="H98">
        <v>2109</v>
      </c>
      <c r="J98" s="7">
        <f t="shared" si="11"/>
        <v>8.9445438282647588E-2</v>
      </c>
      <c r="K98" s="7">
        <f t="shared" si="12"/>
        <v>5.6797853309481214E-2</v>
      </c>
      <c r="L98" s="7"/>
      <c r="M98" s="16">
        <v>26.050954103469849</v>
      </c>
      <c r="N98" s="16">
        <v>28.020657062530518</v>
      </c>
      <c r="O98">
        <v>2221</v>
      </c>
      <c r="P98">
        <v>3025</v>
      </c>
      <c r="Q98" s="7">
        <f t="shared" si="13"/>
        <v>6.7084078711985686E-3</v>
      </c>
      <c r="R98" s="7">
        <f t="shared" si="14"/>
        <v>-0.35286225402504473</v>
      </c>
      <c r="S98" s="16">
        <v>7.4174661636352539</v>
      </c>
      <c r="T98" s="5">
        <v>7.5310318470001221</v>
      </c>
      <c r="U98">
        <v>2236</v>
      </c>
      <c r="V98">
        <v>2236</v>
      </c>
      <c r="W98" s="7">
        <f t="shared" si="15"/>
        <v>0</v>
      </c>
      <c r="X98" s="7">
        <f t="shared" si="16"/>
        <v>0</v>
      </c>
      <c r="AL98">
        <v>13120</v>
      </c>
      <c r="AM98">
        <v>10286</v>
      </c>
      <c r="AN98">
        <v>8486</v>
      </c>
      <c r="AP98">
        <v>49449</v>
      </c>
      <c r="AQ98">
        <v>23376</v>
      </c>
      <c r="AR98">
        <v>57652</v>
      </c>
      <c r="AT98" s="5">
        <v>90.810755014419556</v>
      </c>
      <c r="AU98">
        <v>81.393817901611328</v>
      </c>
      <c r="AV98">
        <v>66.396388053894043</v>
      </c>
      <c r="AX98">
        <v>361.03063011169434</v>
      </c>
      <c r="AY98">
        <v>412.14060306549072</v>
      </c>
      <c r="AZ98">
        <v>355.20535111427307</v>
      </c>
    </row>
    <row r="99" spans="1:52" x14ac:dyDescent="0.45">
      <c r="A99" s="1" t="s">
        <v>119</v>
      </c>
      <c r="B99" s="5">
        <v>12.982614994049072</v>
      </c>
      <c r="C99" s="11">
        <v>2117</v>
      </c>
      <c r="D99" s="5">
        <v>6.4630119800567627</v>
      </c>
      <c r="E99" s="5">
        <v>6.0668051242828369</v>
      </c>
      <c r="F99" s="11"/>
      <c r="G99">
        <v>1748</v>
      </c>
      <c r="H99">
        <v>1545</v>
      </c>
      <c r="J99" s="7">
        <f t="shared" si="11"/>
        <v>0.17430325932923948</v>
      </c>
      <c r="K99" s="7">
        <f t="shared" si="12"/>
        <v>0.27019367028814362</v>
      </c>
      <c r="L99" s="7"/>
      <c r="M99" s="16">
        <v>23.576488018035889</v>
      </c>
      <c r="N99" s="16">
        <v>18.230112075805664</v>
      </c>
      <c r="O99">
        <v>3335</v>
      </c>
      <c r="P99">
        <v>2476</v>
      </c>
      <c r="Q99" s="7">
        <f t="shared" si="13"/>
        <v>-0.57534246575342463</v>
      </c>
      <c r="R99" s="7">
        <f t="shared" si="14"/>
        <v>-0.16957959376476145</v>
      </c>
      <c r="S99" s="16">
        <v>6.5719380378723145</v>
      </c>
      <c r="T99" s="5">
        <v>6.7756280899047852</v>
      </c>
      <c r="U99">
        <v>2117</v>
      </c>
      <c r="V99">
        <v>2117</v>
      </c>
      <c r="W99" s="7">
        <f t="shared" si="15"/>
        <v>0</v>
      </c>
      <c r="X99" s="7">
        <f t="shared" si="16"/>
        <v>0</v>
      </c>
      <c r="AL99">
        <v>13702</v>
      </c>
      <c r="AM99">
        <v>13311</v>
      </c>
      <c r="AN99">
        <v>17559</v>
      </c>
      <c r="AP99">
        <v>54569</v>
      </c>
      <c r="AQ99">
        <v>58241</v>
      </c>
      <c r="AR99">
        <v>48420</v>
      </c>
      <c r="AT99" s="5">
        <v>99.790318965911865</v>
      </c>
      <c r="AU99">
        <v>60.572285890579224</v>
      </c>
      <c r="AV99">
        <v>146.59927606582642</v>
      </c>
      <c r="AX99">
        <v>374.56237101554871</v>
      </c>
      <c r="AY99">
        <v>198.7027530670166</v>
      </c>
      <c r="AZ99">
        <v>199.5290801525116</v>
      </c>
    </row>
    <row r="100" spans="1:52" x14ac:dyDescent="0.45">
      <c r="A100" s="1" t="s">
        <v>178</v>
      </c>
      <c r="B100" s="5">
        <v>13.356060028076172</v>
      </c>
      <c r="C100" s="11">
        <v>2508</v>
      </c>
      <c r="D100" s="5">
        <v>7.0111739635467529</v>
      </c>
      <c r="E100" s="5">
        <v>6.6033790111541748</v>
      </c>
      <c r="F100" s="11"/>
      <c r="G100">
        <v>1771</v>
      </c>
      <c r="H100">
        <v>1879</v>
      </c>
      <c r="J100" s="7">
        <f t="shared" si="11"/>
        <v>0.29385964912280704</v>
      </c>
      <c r="K100" s="7">
        <f t="shared" si="12"/>
        <v>0.25079744816586924</v>
      </c>
      <c r="L100" s="7"/>
      <c r="M100" s="16">
        <v>19.640522003173828</v>
      </c>
      <c r="N100" s="16">
        <v>20.762758016586304</v>
      </c>
      <c r="O100">
        <v>2799</v>
      </c>
      <c r="P100">
        <v>3081</v>
      </c>
      <c r="Q100" s="7">
        <f t="shared" si="13"/>
        <v>-0.11602870813397129</v>
      </c>
      <c r="R100" s="7">
        <f t="shared" si="14"/>
        <v>-0.2284688995215311</v>
      </c>
      <c r="S100" s="16">
        <v>7.4628291130065918</v>
      </c>
      <c r="T100" s="5">
        <v>7.8250529766082764</v>
      </c>
      <c r="U100">
        <v>2508</v>
      </c>
      <c r="V100">
        <v>2508</v>
      </c>
      <c r="W100" s="7">
        <f t="shared" si="15"/>
        <v>0</v>
      </c>
      <c r="X100" s="7">
        <f t="shared" si="16"/>
        <v>0</v>
      </c>
      <c r="AL100">
        <v>14314</v>
      </c>
      <c r="AM100">
        <v>7261</v>
      </c>
      <c r="AN100">
        <v>5804</v>
      </c>
      <c r="AP100">
        <v>56053</v>
      </c>
      <c r="AQ100">
        <v>22001</v>
      </c>
      <c r="AR100">
        <v>11265</v>
      </c>
      <c r="AT100" s="5">
        <v>105.08645606040955</v>
      </c>
      <c r="AU100">
        <v>57.767935991287231</v>
      </c>
      <c r="AV100">
        <v>44.379337072372437</v>
      </c>
      <c r="AX100">
        <v>391.68515110015869</v>
      </c>
      <c r="AY100">
        <v>370.11871790885925</v>
      </c>
      <c r="AZ100">
        <v>320.14851713180542</v>
      </c>
    </row>
    <row r="101" spans="1:52" x14ac:dyDescent="0.45">
      <c r="A101" s="1" t="s">
        <v>379</v>
      </c>
      <c r="B101" s="5">
        <v>14.143576145172119</v>
      </c>
      <c r="C101" s="11">
        <v>2663</v>
      </c>
      <c r="D101" s="5">
        <v>10.743640184402466</v>
      </c>
      <c r="E101" s="5">
        <v>10.40473198890686</v>
      </c>
      <c r="F101" s="11"/>
      <c r="G101">
        <v>3058</v>
      </c>
      <c r="H101">
        <v>2954</v>
      </c>
      <c r="J101" s="7">
        <f t="shared" si="11"/>
        <v>-0.14832895230942547</v>
      </c>
      <c r="K101" s="7">
        <f t="shared" si="12"/>
        <v>-0.1092752534735261</v>
      </c>
      <c r="L101" s="7"/>
      <c r="M101" s="16">
        <v>22.004759788513184</v>
      </c>
      <c r="N101" s="16">
        <v>26.028826951980591</v>
      </c>
      <c r="O101">
        <v>3088</v>
      </c>
      <c r="P101">
        <v>3703</v>
      </c>
      <c r="Q101" s="7">
        <f t="shared" si="13"/>
        <v>-0.15959444235824258</v>
      </c>
      <c r="R101" s="7">
        <f t="shared" si="14"/>
        <v>-0.39053698835899364</v>
      </c>
      <c r="S101" s="16">
        <v>9.1227800846099854</v>
      </c>
      <c r="T101" s="5">
        <v>9.426793098449707</v>
      </c>
      <c r="U101">
        <v>2663</v>
      </c>
      <c r="V101">
        <v>2663</v>
      </c>
      <c r="W101" s="7">
        <f t="shared" si="15"/>
        <v>0</v>
      </c>
      <c r="X101" s="7">
        <f t="shared" si="16"/>
        <v>0</v>
      </c>
      <c r="AL101">
        <v>14589</v>
      </c>
      <c r="AM101">
        <v>1059</v>
      </c>
      <c r="AN101">
        <v>1253</v>
      </c>
      <c r="AP101">
        <v>53661</v>
      </c>
      <c r="AQ101">
        <v>27239</v>
      </c>
      <c r="AR101">
        <v>76475</v>
      </c>
      <c r="AT101" s="5">
        <v>105.97600603103638</v>
      </c>
      <c r="AU101">
        <v>48.342344045639038</v>
      </c>
      <c r="AV101">
        <v>53.153320074081421</v>
      </c>
      <c r="AX101">
        <v>399.50793099403381</v>
      </c>
      <c r="AY101">
        <v>600.00503015518188</v>
      </c>
      <c r="AZ101">
        <v>547.67720198631287</v>
      </c>
    </row>
    <row r="102" spans="1:52" x14ac:dyDescent="0.45">
      <c r="A102" s="1" t="s">
        <v>204</v>
      </c>
      <c r="B102" s="5">
        <v>14.66938304901123</v>
      </c>
      <c r="C102" s="11">
        <v>2522</v>
      </c>
      <c r="D102" s="5">
        <v>5.9994261264801025</v>
      </c>
      <c r="E102" s="5">
        <v>5.7282347679138184</v>
      </c>
      <c r="F102" s="11"/>
      <c r="G102">
        <v>1723</v>
      </c>
      <c r="H102">
        <v>1407</v>
      </c>
      <c r="J102" s="7">
        <f t="shared" si="11"/>
        <v>0.31681205392545597</v>
      </c>
      <c r="K102" s="7">
        <f t="shared" si="12"/>
        <v>0.44210943695479776</v>
      </c>
      <c r="L102" s="7"/>
      <c r="M102" s="16">
        <v>17.147342920303345</v>
      </c>
      <c r="N102" s="16">
        <v>18.130986928939819</v>
      </c>
      <c r="O102">
        <v>2487</v>
      </c>
      <c r="P102">
        <v>2625</v>
      </c>
      <c r="Q102" s="7">
        <f t="shared" si="13"/>
        <v>1.387787470261697E-2</v>
      </c>
      <c r="R102" s="7">
        <f t="shared" si="14"/>
        <v>-4.08406026962728E-2</v>
      </c>
      <c r="S102" s="16">
        <v>7.866314172744751</v>
      </c>
      <c r="T102" s="5">
        <v>8.2734580039978027</v>
      </c>
      <c r="U102">
        <v>2522</v>
      </c>
      <c r="V102">
        <v>2522</v>
      </c>
      <c r="W102" s="7">
        <f t="shared" si="15"/>
        <v>0</v>
      </c>
      <c r="X102" s="7">
        <f t="shared" si="16"/>
        <v>0</v>
      </c>
      <c r="AL102">
        <v>14808</v>
      </c>
      <c r="AM102">
        <v>13295</v>
      </c>
      <c r="AN102">
        <v>13175</v>
      </c>
      <c r="AP102">
        <v>57298</v>
      </c>
      <c r="AQ102">
        <v>5104</v>
      </c>
      <c r="AR102">
        <v>5104</v>
      </c>
      <c r="AT102" s="5">
        <v>107.08373808860779</v>
      </c>
      <c r="AU102">
        <v>126.1792459487915</v>
      </c>
      <c r="AV102">
        <v>116.08724904060364</v>
      </c>
      <c r="AX102">
        <v>405.82186603546143</v>
      </c>
      <c r="AY102">
        <v>606.48972415924072</v>
      </c>
      <c r="AZ102">
        <v>604.0222339630127</v>
      </c>
    </row>
    <row r="103" spans="1:52" x14ac:dyDescent="0.45">
      <c r="A103" s="1" t="s">
        <v>88</v>
      </c>
      <c r="B103" s="5">
        <v>14.862200975418091</v>
      </c>
      <c r="C103" s="11">
        <v>2541</v>
      </c>
      <c r="D103" s="5">
        <v>23.307815074920654</v>
      </c>
      <c r="E103" s="5">
        <v>15.167886972427368</v>
      </c>
      <c r="F103" s="11"/>
      <c r="G103">
        <v>7556</v>
      </c>
      <c r="H103">
        <v>5129</v>
      </c>
      <c r="J103" s="7">
        <f t="shared" si="11"/>
        <v>-1.9736324281778828</v>
      </c>
      <c r="K103" s="7">
        <f t="shared" si="12"/>
        <v>-1.0184966548602912</v>
      </c>
      <c r="L103" s="7"/>
      <c r="M103" s="16">
        <v>39.013766050338745</v>
      </c>
      <c r="N103" s="16">
        <v>23.728608846664429</v>
      </c>
      <c r="O103">
        <v>4793</v>
      </c>
      <c r="P103">
        <v>2703</v>
      </c>
      <c r="Q103" s="7">
        <f t="shared" si="13"/>
        <v>-0.88626524990161348</v>
      </c>
      <c r="R103" s="7">
        <f t="shared" si="14"/>
        <v>-6.3754427390791027E-2</v>
      </c>
      <c r="S103" s="16">
        <v>7.0723788738250732</v>
      </c>
      <c r="T103" s="5">
        <v>7.9416990280151367</v>
      </c>
      <c r="U103">
        <v>2541</v>
      </c>
      <c r="V103">
        <v>2541</v>
      </c>
      <c r="W103" s="7">
        <f t="shared" si="15"/>
        <v>0</v>
      </c>
      <c r="X103" s="7">
        <f t="shared" si="16"/>
        <v>0</v>
      </c>
      <c r="AL103">
        <v>20721</v>
      </c>
      <c r="AM103">
        <v>19232</v>
      </c>
      <c r="AN103">
        <v>32525</v>
      </c>
      <c r="AP103">
        <v>59478</v>
      </c>
      <c r="AQ103">
        <v>9239</v>
      </c>
      <c r="AR103">
        <v>9239</v>
      </c>
      <c r="AT103" s="5">
        <v>108.315269947052</v>
      </c>
      <c r="AU103">
        <v>142.672691822052</v>
      </c>
      <c r="AV103">
        <v>201.6369469165802</v>
      </c>
      <c r="AX103">
        <v>440.59616708755493</v>
      </c>
      <c r="AY103">
        <v>607.9105749130249</v>
      </c>
      <c r="AZ103">
        <v>607.25573706626892</v>
      </c>
    </row>
    <row r="104" spans="1:52" x14ac:dyDescent="0.45">
      <c r="A104" s="1" t="s">
        <v>344</v>
      </c>
      <c r="B104" s="5">
        <v>14.884612083435059</v>
      </c>
      <c r="C104" s="11">
        <v>2312</v>
      </c>
      <c r="D104" s="5">
        <v>6.4492981433868408</v>
      </c>
      <c r="E104" s="5">
        <v>2.8030600547790527</v>
      </c>
      <c r="F104" s="11"/>
      <c r="G104">
        <v>1463</v>
      </c>
      <c r="H104">
        <v>269</v>
      </c>
      <c r="J104" s="7">
        <f t="shared" si="11"/>
        <v>0.36721453287197231</v>
      </c>
      <c r="K104" s="7">
        <f t="shared" si="12"/>
        <v>0.88365051903114189</v>
      </c>
      <c r="L104" s="7"/>
      <c r="M104" s="16">
        <v>27.683556795120239</v>
      </c>
      <c r="N104" s="16">
        <v>17.764975070953369</v>
      </c>
      <c r="O104">
        <v>3684</v>
      </c>
      <c r="P104">
        <v>2429</v>
      </c>
      <c r="Q104" s="7">
        <f t="shared" si="13"/>
        <v>-0.59342560553633217</v>
      </c>
      <c r="R104" s="7">
        <f t="shared" si="14"/>
        <v>-5.0605536332179929E-2</v>
      </c>
      <c r="S104" s="16">
        <v>6.8814198970794678</v>
      </c>
      <c r="T104" s="5">
        <v>7.7947230339050293</v>
      </c>
      <c r="U104">
        <v>2312</v>
      </c>
      <c r="V104">
        <v>2312</v>
      </c>
      <c r="W104" s="7">
        <f t="shared" si="15"/>
        <v>0</v>
      </c>
      <c r="X104" s="7">
        <f t="shared" si="16"/>
        <v>0</v>
      </c>
      <c r="AL104">
        <v>15430</v>
      </c>
      <c r="AM104">
        <v>11211</v>
      </c>
      <c r="AN104">
        <v>12205</v>
      </c>
      <c r="AP104">
        <v>59582</v>
      </c>
      <c r="AQ104">
        <v>15619</v>
      </c>
      <c r="AR104">
        <v>22636</v>
      </c>
      <c r="AT104" s="5">
        <v>114.70562195777893</v>
      </c>
      <c r="AU104">
        <v>92.219628810882568</v>
      </c>
      <c r="AV104">
        <v>100.22695088386536</v>
      </c>
      <c r="AX104">
        <v>450.00888395309448</v>
      </c>
      <c r="AY104">
        <v>613.9736909866333</v>
      </c>
      <c r="AZ104">
        <v>614.68844604492188</v>
      </c>
    </row>
    <row r="105" spans="1:52" x14ac:dyDescent="0.45">
      <c r="A105" s="1" t="s">
        <v>209</v>
      </c>
      <c r="B105" s="5">
        <v>15.173067808151245</v>
      </c>
      <c r="C105" s="11">
        <v>2852</v>
      </c>
      <c r="D105" s="5">
        <v>12.542666912078857</v>
      </c>
      <c r="E105" s="5">
        <v>11.618592977523804</v>
      </c>
      <c r="F105" s="11"/>
      <c r="G105">
        <v>3434</v>
      </c>
      <c r="H105">
        <v>3184</v>
      </c>
      <c r="J105" s="7">
        <f t="shared" si="11"/>
        <v>-0.20406732117812063</v>
      </c>
      <c r="K105" s="7">
        <f t="shared" si="12"/>
        <v>-0.11640953716690042</v>
      </c>
      <c r="L105" s="7"/>
      <c r="M105" s="16">
        <v>30.31725287437439</v>
      </c>
      <c r="N105" s="16">
        <v>31.788356065750122</v>
      </c>
      <c r="O105">
        <v>3994</v>
      </c>
      <c r="P105">
        <v>3252</v>
      </c>
      <c r="Q105" s="7">
        <f t="shared" si="13"/>
        <v>-0.40042075736325383</v>
      </c>
      <c r="R105" s="7">
        <f t="shared" si="14"/>
        <v>-0.14025245441795231</v>
      </c>
      <c r="S105" s="16">
        <v>10.029914855957031</v>
      </c>
      <c r="T105" s="5">
        <v>10.66175103187561</v>
      </c>
      <c r="U105">
        <v>2852</v>
      </c>
      <c r="V105">
        <v>2852</v>
      </c>
      <c r="W105" s="7">
        <f t="shared" si="15"/>
        <v>0</v>
      </c>
      <c r="X105" s="7">
        <f t="shared" si="16"/>
        <v>0</v>
      </c>
      <c r="AL105">
        <v>21881</v>
      </c>
      <c r="AM105">
        <v>35699</v>
      </c>
      <c r="AN105">
        <v>19766</v>
      </c>
      <c r="AP105">
        <v>63856</v>
      </c>
      <c r="AQ105">
        <v>26957</v>
      </c>
      <c r="AR105">
        <v>19545</v>
      </c>
      <c r="AT105" s="5">
        <v>114.86144089698792</v>
      </c>
      <c r="AU105">
        <v>223.70011115074158</v>
      </c>
      <c r="AV105">
        <v>129.61001896858215</v>
      </c>
      <c r="AX105">
        <v>457.88333106040955</v>
      </c>
      <c r="AY105">
        <v>593.31723189353943</v>
      </c>
      <c r="AZ105">
        <v>600.00673699378967</v>
      </c>
    </row>
    <row r="106" spans="1:52" x14ac:dyDescent="0.45">
      <c r="A106" s="1" t="s">
        <v>242</v>
      </c>
      <c r="B106" s="5">
        <v>18.105472803115845</v>
      </c>
      <c r="C106" s="11">
        <v>5893</v>
      </c>
      <c r="D106" s="5">
        <v>16.151485919952393</v>
      </c>
      <c r="E106" s="5">
        <v>15.802806854248047</v>
      </c>
      <c r="F106" s="11"/>
      <c r="G106">
        <v>4187</v>
      </c>
      <c r="H106">
        <v>4516</v>
      </c>
      <c r="J106" s="7">
        <f t="shared" si="11"/>
        <v>0.28949601221788562</v>
      </c>
      <c r="K106" s="7">
        <f t="shared" si="12"/>
        <v>0.23366706261666384</v>
      </c>
      <c r="L106" s="7"/>
      <c r="M106" s="16">
        <v>44.41590404510498</v>
      </c>
      <c r="N106" s="16">
        <v>45.237236976623535</v>
      </c>
      <c r="O106">
        <v>4962</v>
      </c>
      <c r="P106">
        <v>5171</v>
      </c>
      <c r="Q106" s="7">
        <f t="shared" si="13"/>
        <v>0.15798404887154252</v>
      </c>
      <c r="R106" s="7">
        <f t="shared" si="14"/>
        <v>0.12251824198201255</v>
      </c>
      <c r="S106" s="16">
        <v>49.346849203109741</v>
      </c>
      <c r="T106" s="5">
        <v>64.231012105941772</v>
      </c>
      <c r="U106">
        <v>11378</v>
      </c>
      <c r="V106">
        <v>11389</v>
      </c>
      <c r="W106" s="7">
        <f t="shared" si="15"/>
        <v>-0.93076531478024771</v>
      </c>
      <c r="X106" s="7">
        <f t="shared" si="16"/>
        <v>-0.93263193619548612</v>
      </c>
      <c r="AL106">
        <v>16028</v>
      </c>
      <c r="AM106">
        <v>4978</v>
      </c>
      <c r="AN106">
        <v>3966</v>
      </c>
      <c r="AP106">
        <v>71459</v>
      </c>
      <c r="AQ106">
        <v>58897</v>
      </c>
      <c r="AR106">
        <v>67633</v>
      </c>
      <c r="AT106" s="5">
        <v>115.37392807006836</v>
      </c>
      <c r="AU106">
        <v>40.961138010025024</v>
      </c>
      <c r="AV106">
        <v>31.672317028045654</v>
      </c>
      <c r="AX106">
        <v>458.18262481689453</v>
      </c>
      <c r="AY106">
        <v>402.3985390663147</v>
      </c>
      <c r="AZ106">
        <v>448.03191208839417</v>
      </c>
    </row>
    <row r="107" spans="1:52" x14ac:dyDescent="0.45">
      <c r="A107" s="1" t="s">
        <v>251</v>
      </c>
      <c r="B107" s="5">
        <v>18.767342805862427</v>
      </c>
      <c r="C107" s="11">
        <v>3484</v>
      </c>
      <c r="D107" s="5">
        <v>15.608477830886841</v>
      </c>
      <c r="E107" s="5">
        <v>16.028450965881348</v>
      </c>
      <c r="F107" s="11"/>
      <c r="G107">
        <v>3333</v>
      </c>
      <c r="H107">
        <v>3746</v>
      </c>
      <c r="J107" s="7">
        <f t="shared" si="11"/>
        <v>4.3340987370838115E-2</v>
      </c>
      <c r="K107" s="7">
        <f t="shared" si="12"/>
        <v>-7.520091848450057E-2</v>
      </c>
      <c r="L107" s="7"/>
      <c r="M107" s="16">
        <v>36.806997060775757</v>
      </c>
      <c r="N107" s="16">
        <v>48.812430143356323</v>
      </c>
      <c r="O107">
        <v>3474</v>
      </c>
      <c r="P107">
        <v>5632</v>
      </c>
      <c r="Q107" s="7">
        <f t="shared" si="13"/>
        <v>2.8702640642939152E-3</v>
      </c>
      <c r="R107" s="7">
        <f t="shared" si="14"/>
        <v>-0.61653272101033296</v>
      </c>
      <c r="S107" s="16">
        <v>11.733177900314331</v>
      </c>
      <c r="T107" s="5">
        <v>19.052310943603516</v>
      </c>
      <c r="U107">
        <v>3484</v>
      </c>
      <c r="V107">
        <v>3484</v>
      </c>
      <c r="W107" s="7">
        <f t="shared" si="15"/>
        <v>0</v>
      </c>
      <c r="X107" s="7">
        <f t="shared" si="16"/>
        <v>0</v>
      </c>
      <c r="AL107">
        <v>16577</v>
      </c>
      <c r="AM107">
        <v>10123</v>
      </c>
      <c r="AN107">
        <v>10596</v>
      </c>
      <c r="AP107">
        <v>63707</v>
      </c>
      <c r="AQ107">
        <v>29801</v>
      </c>
      <c r="AR107">
        <v>23048</v>
      </c>
      <c r="AT107" s="5">
        <v>119.55609393119812</v>
      </c>
      <c r="AU107">
        <v>199.96347498893738</v>
      </c>
      <c r="AV107">
        <v>295.05856204032898</v>
      </c>
      <c r="AX107">
        <v>469.18234705924988</v>
      </c>
      <c r="AY107">
        <v>261.72900414466858</v>
      </c>
      <c r="AZ107">
        <v>128.38577508926392</v>
      </c>
    </row>
    <row r="108" spans="1:52" x14ac:dyDescent="0.45">
      <c r="A108" s="1" t="s">
        <v>105</v>
      </c>
      <c r="B108" s="5">
        <v>19.947128057479858</v>
      </c>
      <c r="C108" s="11">
        <v>3170</v>
      </c>
      <c r="D108" s="5">
        <v>10.361465930938721</v>
      </c>
      <c r="E108" s="5">
        <v>10.709856986999512</v>
      </c>
      <c r="F108" s="11"/>
      <c r="G108">
        <v>2284</v>
      </c>
      <c r="H108">
        <v>2796</v>
      </c>
      <c r="J108" s="7">
        <f t="shared" si="11"/>
        <v>0.27949526813880127</v>
      </c>
      <c r="K108" s="7">
        <f t="shared" si="12"/>
        <v>0.11798107255520504</v>
      </c>
      <c r="L108" s="7"/>
      <c r="M108" s="16">
        <v>606.78836488723755</v>
      </c>
      <c r="N108" s="16">
        <v>607.11645412445068</v>
      </c>
      <c r="O108">
        <v>1047</v>
      </c>
      <c r="P108">
        <v>1047</v>
      </c>
      <c r="Q108" s="7">
        <f t="shared" si="13"/>
        <v>0.66971608832807572</v>
      </c>
      <c r="R108" s="7">
        <f t="shared" si="14"/>
        <v>0.66971608832807572</v>
      </c>
      <c r="S108" s="16">
        <v>11.170593023300171</v>
      </c>
      <c r="T108" s="5">
        <v>16.764302968978882</v>
      </c>
      <c r="U108">
        <v>3170</v>
      </c>
      <c r="V108">
        <v>3170</v>
      </c>
      <c r="W108" s="7">
        <f t="shared" si="15"/>
        <v>0</v>
      </c>
      <c r="X108" s="7">
        <f t="shared" si="16"/>
        <v>0</v>
      </c>
      <c r="AL108">
        <v>29504</v>
      </c>
      <c r="AM108">
        <v>17007</v>
      </c>
      <c r="AN108">
        <v>13678</v>
      </c>
      <c r="AP108">
        <v>78173</v>
      </c>
      <c r="AQ108">
        <v>138778</v>
      </c>
      <c r="AR108">
        <v>90487</v>
      </c>
      <c r="AT108" s="5">
        <v>121.99550890922546</v>
      </c>
      <c r="AU108">
        <v>136.90440011024475</v>
      </c>
      <c r="AV108">
        <v>159.83688402175903</v>
      </c>
      <c r="AX108">
        <v>483.4299328327179</v>
      </c>
      <c r="AY108">
        <v>407.45769596099854</v>
      </c>
      <c r="AZ108">
        <v>600.00128984451294</v>
      </c>
    </row>
    <row r="109" spans="1:52" x14ac:dyDescent="0.45">
      <c r="A109" s="1" t="s">
        <v>348</v>
      </c>
      <c r="B109" s="5">
        <v>21.902240991592407</v>
      </c>
      <c r="C109" s="11">
        <v>3696</v>
      </c>
      <c r="D109" s="5">
        <v>41.146065950393677</v>
      </c>
      <c r="E109" s="5">
        <v>26.481246948242188</v>
      </c>
      <c r="F109" s="11"/>
      <c r="G109">
        <v>7622</v>
      </c>
      <c r="H109">
        <v>5204</v>
      </c>
      <c r="J109" s="7">
        <f t="shared" si="11"/>
        <v>-1.0622294372294372</v>
      </c>
      <c r="K109" s="7">
        <f t="shared" si="12"/>
        <v>-0.40800865800865799</v>
      </c>
      <c r="L109" s="7"/>
      <c r="M109" s="16">
        <v>607.43155598640442</v>
      </c>
      <c r="N109" s="16">
        <v>607.35383319854736</v>
      </c>
      <c r="O109">
        <v>1178</v>
      </c>
      <c r="P109">
        <v>1178</v>
      </c>
      <c r="Q109" s="7">
        <f t="shared" si="13"/>
        <v>0.68127705627705626</v>
      </c>
      <c r="R109" s="7">
        <f t="shared" si="14"/>
        <v>0.68127705627705626</v>
      </c>
      <c r="S109" s="16">
        <v>12.874058961868286</v>
      </c>
      <c r="T109" s="5">
        <v>21.982616186141968</v>
      </c>
      <c r="U109">
        <v>3696</v>
      </c>
      <c r="V109">
        <v>3696</v>
      </c>
      <c r="W109" s="7">
        <f t="shared" si="15"/>
        <v>0</v>
      </c>
      <c r="X109" s="7">
        <f t="shared" si="16"/>
        <v>0</v>
      </c>
      <c r="AL109">
        <v>17633</v>
      </c>
      <c r="AM109">
        <v>26310</v>
      </c>
      <c r="AN109">
        <v>22491</v>
      </c>
      <c r="AP109">
        <v>66851</v>
      </c>
      <c r="AQ109">
        <v>78112</v>
      </c>
      <c r="AR109">
        <v>90454</v>
      </c>
      <c r="AT109" s="5">
        <v>123.97960686683655</v>
      </c>
      <c r="AU109">
        <v>217.75524997711182</v>
      </c>
      <c r="AV109">
        <v>185.77705383300781</v>
      </c>
      <c r="AX109">
        <v>498.71152901649475</v>
      </c>
      <c r="AY109">
        <v>545.88821315765381</v>
      </c>
      <c r="AZ109">
        <v>600.00254917144775</v>
      </c>
    </row>
    <row r="110" spans="1:52" x14ac:dyDescent="0.45">
      <c r="A110" s="1" t="s">
        <v>109</v>
      </c>
      <c r="B110" s="5">
        <v>22.950435876846313</v>
      </c>
      <c r="C110" s="11">
        <v>3424</v>
      </c>
      <c r="D110" s="5">
        <v>26.387103080749512</v>
      </c>
      <c r="E110" s="5">
        <v>13.158740997314453</v>
      </c>
      <c r="F110" s="11"/>
      <c r="G110">
        <v>5271</v>
      </c>
      <c r="H110">
        <v>3975</v>
      </c>
      <c r="J110" s="7">
        <f t="shared" si="11"/>
        <v>-0.53942757009345799</v>
      </c>
      <c r="K110" s="7">
        <f t="shared" si="12"/>
        <v>-0.16092289719626168</v>
      </c>
      <c r="L110" s="7"/>
      <c r="M110" s="16">
        <v>32.047610998153687</v>
      </c>
      <c r="N110" s="16">
        <v>24.609215974807739</v>
      </c>
      <c r="O110">
        <v>3447</v>
      </c>
      <c r="P110">
        <v>1483</v>
      </c>
      <c r="Q110" s="7">
        <f t="shared" si="13"/>
        <v>-6.7172897196261681E-3</v>
      </c>
      <c r="R110" s="7">
        <f t="shared" si="14"/>
        <v>0.56688084112149528</v>
      </c>
      <c r="S110" s="16">
        <v>12.479291915893555</v>
      </c>
      <c r="T110" s="5">
        <v>19.780569076538086</v>
      </c>
      <c r="U110">
        <v>3424</v>
      </c>
      <c r="V110">
        <v>3424</v>
      </c>
      <c r="W110" s="7">
        <f t="shared" si="15"/>
        <v>0</v>
      </c>
      <c r="X110" s="7">
        <f t="shared" si="16"/>
        <v>0</v>
      </c>
      <c r="AL110">
        <v>18156</v>
      </c>
      <c r="AM110">
        <v>36448</v>
      </c>
      <c r="AN110">
        <v>14076</v>
      </c>
      <c r="AP110">
        <v>83593</v>
      </c>
      <c r="AQ110">
        <v>60207</v>
      </c>
      <c r="AR110">
        <v>29340</v>
      </c>
      <c r="AT110" s="5">
        <v>125.43103504180908</v>
      </c>
      <c r="AU110">
        <v>268.74996399879456</v>
      </c>
      <c r="AV110">
        <v>110.01901602745056</v>
      </c>
      <c r="AX110">
        <v>501.23794484138489</v>
      </c>
      <c r="AY110">
        <v>128.01022410392761</v>
      </c>
      <c r="AZ110">
        <v>313.21474599838257</v>
      </c>
    </row>
    <row r="111" spans="1:52" x14ac:dyDescent="0.45">
      <c r="A111" s="1" t="s">
        <v>82</v>
      </c>
      <c r="B111" s="5">
        <v>23.687546968460083</v>
      </c>
      <c r="C111" s="11">
        <v>3409</v>
      </c>
      <c r="D111" s="5">
        <v>18.945271015167236</v>
      </c>
      <c r="E111" s="5">
        <v>18.375079870223999</v>
      </c>
      <c r="F111" s="11"/>
      <c r="G111">
        <v>1706</v>
      </c>
      <c r="H111">
        <v>1782</v>
      </c>
      <c r="J111" s="7">
        <f t="shared" si="11"/>
        <v>0.49955998826635378</v>
      </c>
      <c r="K111" s="7">
        <f t="shared" si="12"/>
        <v>0.47726606042827807</v>
      </c>
      <c r="L111" s="7"/>
      <c r="M111" s="16">
        <v>64.71855902671814</v>
      </c>
      <c r="N111" s="16">
        <v>75.414677858352661</v>
      </c>
      <c r="O111">
        <v>2997</v>
      </c>
      <c r="P111">
        <v>2742</v>
      </c>
      <c r="Q111" s="7">
        <f t="shared" si="13"/>
        <v>0.12085655617483133</v>
      </c>
      <c r="R111" s="7">
        <f t="shared" si="14"/>
        <v>0.19565855089469053</v>
      </c>
      <c r="S111" s="16">
        <v>23.573952913284302</v>
      </c>
      <c r="T111" s="5">
        <v>25.240827083587646</v>
      </c>
      <c r="U111">
        <v>3409</v>
      </c>
      <c r="V111">
        <v>3409</v>
      </c>
      <c r="W111" s="7">
        <f t="shared" si="15"/>
        <v>0</v>
      </c>
      <c r="X111" s="7">
        <f t="shared" si="16"/>
        <v>0</v>
      </c>
      <c r="AL111">
        <v>17693</v>
      </c>
      <c r="AM111">
        <v>11577</v>
      </c>
      <c r="AN111">
        <v>15535</v>
      </c>
      <c r="AP111">
        <v>71169</v>
      </c>
      <c r="AQ111">
        <v>28290</v>
      </c>
      <c r="AR111">
        <v>27026</v>
      </c>
      <c r="AT111" s="5">
        <v>130.69572997093201</v>
      </c>
      <c r="AU111">
        <v>98.460580110549927</v>
      </c>
      <c r="AV111">
        <v>135.62061190605164</v>
      </c>
      <c r="AX111">
        <v>519.03266096115112</v>
      </c>
      <c r="AY111">
        <v>305.71832990646362</v>
      </c>
      <c r="AZ111">
        <v>377.91695618629456</v>
      </c>
    </row>
    <row r="112" spans="1:52" x14ac:dyDescent="0.45">
      <c r="A112" s="1" t="s">
        <v>196</v>
      </c>
      <c r="B112" s="5">
        <v>24.187726020812988</v>
      </c>
      <c r="C112" s="11">
        <v>4680</v>
      </c>
      <c r="D112" s="5">
        <v>16.079071998596191</v>
      </c>
      <c r="E112" s="5">
        <v>11.918164014816284</v>
      </c>
      <c r="F112" s="11"/>
      <c r="G112">
        <v>2646</v>
      </c>
      <c r="H112">
        <v>2346</v>
      </c>
      <c r="J112" s="7">
        <f t="shared" si="11"/>
        <v>0.43461538461538463</v>
      </c>
      <c r="K112" s="7">
        <f t="shared" si="12"/>
        <v>0.49871794871794872</v>
      </c>
      <c r="L112" s="7"/>
      <c r="M112" s="16">
        <v>23.068603038787842</v>
      </c>
      <c r="N112" s="16">
        <v>22.216336965560913</v>
      </c>
      <c r="O112">
        <v>3290</v>
      </c>
      <c r="P112">
        <v>3124</v>
      </c>
      <c r="Q112" s="7">
        <f t="shared" si="13"/>
        <v>0.29700854700854701</v>
      </c>
      <c r="R112" s="7">
        <f t="shared" si="14"/>
        <v>0.33247863247863246</v>
      </c>
      <c r="S112" s="16">
        <v>18.588165044784546</v>
      </c>
      <c r="T112" s="5">
        <v>25.960183143615723</v>
      </c>
      <c r="U112">
        <v>4680</v>
      </c>
      <c r="V112">
        <v>4680</v>
      </c>
      <c r="W112" s="7">
        <f t="shared" si="15"/>
        <v>0</v>
      </c>
      <c r="X112" s="7">
        <f t="shared" si="16"/>
        <v>0</v>
      </c>
      <c r="AL112">
        <v>18497</v>
      </c>
      <c r="AM112">
        <v>16436</v>
      </c>
      <c r="AN112">
        <v>19545</v>
      </c>
      <c r="AP112">
        <v>106380</v>
      </c>
      <c r="AQ112">
        <v>5478</v>
      </c>
      <c r="AR112">
        <v>38778</v>
      </c>
      <c r="AT112" s="5">
        <v>133.8153829574585</v>
      </c>
      <c r="AU112">
        <v>135.26639580726624</v>
      </c>
      <c r="AV112">
        <v>154.99716591835022</v>
      </c>
      <c r="AX112">
        <v>522.55506992340088</v>
      </c>
      <c r="AY112">
        <v>600.11745595932007</v>
      </c>
      <c r="AZ112">
        <v>614.04196000099182</v>
      </c>
    </row>
    <row r="113" spans="1:52" x14ac:dyDescent="0.45">
      <c r="A113" s="1" t="s">
        <v>291</v>
      </c>
      <c r="B113" s="5">
        <v>24.327174186706543</v>
      </c>
      <c r="C113" s="11">
        <v>3949</v>
      </c>
      <c r="D113" s="5">
        <v>43.029371976852417</v>
      </c>
      <c r="E113" s="5">
        <v>19.934514045715332</v>
      </c>
      <c r="F113" s="11"/>
      <c r="G113">
        <v>7048</v>
      </c>
      <c r="H113">
        <v>4876</v>
      </c>
      <c r="J113" s="7">
        <f t="shared" si="11"/>
        <v>-0.78475563433780704</v>
      </c>
      <c r="K113" s="7">
        <f t="shared" si="12"/>
        <v>-0.2347429729045328</v>
      </c>
      <c r="L113" s="7"/>
      <c r="M113" s="16">
        <v>89.292783975601196</v>
      </c>
      <c r="N113" s="16">
        <v>92.352219104766846</v>
      </c>
      <c r="O113">
        <v>9914</v>
      </c>
      <c r="P113">
        <v>10251</v>
      </c>
      <c r="Q113" s="7">
        <f t="shared" si="13"/>
        <v>-1.5105089896176247</v>
      </c>
      <c r="R113" s="7">
        <f t="shared" si="14"/>
        <v>-1.5958470498860471</v>
      </c>
      <c r="S113" s="16">
        <v>15.558066129684448</v>
      </c>
      <c r="T113" s="5">
        <v>23.943388938903809</v>
      </c>
      <c r="U113">
        <v>3949</v>
      </c>
      <c r="V113">
        <v>3949</v>
      </c>
      <c r="W113" s="7">
        <f>IF(U113="","",($C113-U113)/$C113)</f>
        <v>0</v>
      </c>
      <c r="X113" s="7">
        <f t="shared" si="16"/>
        <v>0</v>
      </c>
      <c r="Y113" t="b">
        <f t="shared" ref="Y113:Y144" si="17">OR(AND(X113&gt;=W113,R113&gt;=Q113),AND(X113&lt;=W113,R113&lt;=Q113))</f>
        <v>1</v>
      </c>
      <c r="AL113">
        <v>18339</v>
      </c>
      <c r="AM113">
        <v>2603</v>
      </c>
      <c r="AN113">
        <v>2749</v>
      </c>
      <c r="AP113">
        <v>80254</v>
      </c>
      <c r="AQ113">
        <v>69570</v>
      </c>
      <c r="AR113">
        <v>74875</v>
      </c>
      <c r="AT113" s="5">
        <v>135.56674194335938</v>
      </c>
      <c r="AU113">
        <v>52.991044998168945</v>
      </c>
      <c r="AV113">
        <v>55.085906982421875</v>
      </c>
      <c r="AX113">
        <v>527.30860710144043</v>
      </c>
      <c r="AY113">
        <v>407.1470410823822</v>
      </c>
      <c r="AZ113">
        <v>315.15034794807434</v>
      </c>
    </row>
    <row r="114" spans="1:52" x14ac:dyDescent="0.45">
      <c r="A114" s="1" t="s">
        <v>229</v>
      </c>
      <c r="B114" s="5">
        <v>24.757382869720459</v>
      </c>
      <c r="C114" s="11">
        <v>3814</v>
      </c>
      <c r="D114" s="5">
        <v>29.520287990570068</v>
      </c>
      <c r="E114" s="5">
        <v>17.986321926116943</v>
      </c>
      <c r="F114" s="11"/>
      <c r="G114">
        <v>4307</v>
      </c>
      <c r="H114">
        <v>4293</v>
      </c>
      <c r="J114" s="7">
        <f t="shared" si="11"/>
        <v>-0.12926061877294179</v>
      </c>
      <c r="K114" s="7">
        <f t="shared" si="12"/>
        <v>-0.12558993183009964</v>
      </c>
      <c r="L114" s="7"/>
      <c r="M114" s="16">
        <v>139.21431493759155</v>
      </c>
      <c r="N114" s="16">
        <v>39.339226961135864</v>
      </c>
      <c r="O114">
        <v>17760</v>
      </c>
      <c r="P114">
        <v>4666</v>
      </c>
      <c r="Q114" s="7">
        <f t="shared" si="13"/>
        <v>-3.6565285789197692</v>
      </c>
      <c r="R114" s="7">
        <f t="shared" si="14"/>
        <v>-0.22338751966439432</v>
      </c>
      <c r="S114" s="16">
        <v>67.746011972427368</v>
      </c>
      <c r="T114" s="5">
        <v>142.08055591583252</v>
      </c>
      <c r="U114">
        <v>11578</v>
      </c>
      <c r="V114">
        <v>17311</v>
      </c>
      <c r="W114" s="7">
        <f t="shared" si="15"/>
        <v>-2.0356581017304669</v>
      </c>
      <c r="X114" s="7">
        <f t="shared" si="16"/>
        <v>-3.5388044048243312</v>
      </c>
      <c r="Y114" t="b">
        <f t="shared" si="17"/>
        <v>0</v>
      </c>
      <c r="AL114">
        <v>19662</v>
      </c>
      <c r="AM114">
        <v>60484</v>
      </c>
      <c r="AN114">
        <v>74060</v>
      </c>
      <c r="AP114">
        <v>105914</v>
      </c>
      <c r="AQ114">
        <v>75535</v>
      </c>
      <c r="AR114">
        <v>63943</v>
      </c>
      <c r="AT114" s="5">
        <v>144.39668083190918</v>
      </c>
      <c r="AU114">
        <v>471.58769011497498</v>
      </c>
      <c r="AV114">
        <v>600.00438690185547</v>
      </c>
      <c r="AX114">
        <v>530.26072812080383</v>
      </c>
      <c r="AY114">
        <v>600.00383996963501</v>
      </c>
      <c r="AZ114">
        <v>610.01541090011597</v>
      </c>
    </row>
    <row r="115" spans="1:52" x14ac:dyDescent="0.45">
      <c r="A115" s="1" t="s">
        <v>249</v>
      </c>
      <c r="B115" s="5">
        <v>24.861380815505981</v>
      </c>
      <c r="C115" s="11">
        <v>4183</v>
      </c>
      <c r="D115" s="5">
        <v>11.840776920318604</v>
      </c>
      <c r="E115" s="5">
        <v>10.192593812942505</v>
      </c>
      <c r="F115" s="11"/>
      <c r="G115">
        <v>1753</v>
      </c>
      <c r="H115">
        <v>2001</v>
      </c>
      <c r="J115" s="7">
        <f t="shared" si="11"/>
        <v>0.58092278269184794</v>
      </c>
      <c r="K115" s="7">
        <f t="shared" si="12"/>
        <v>0.52163519005498449</v>
      </c>
      <c r="L115" s="7"/>
      <c r="M115" s="16">
        <v>25.541370153427124</v>
      </c>
      <c r="N115" s="16">
        <v>51.137550830841064</v>
      </c>
      <c r="O115">
        <v>3499</v>
      </c>
      <c r="P115">
        <v>7815</v>
      </c>
      <c r="Q115" s="7">
        <f t="shared" si="13"/>
        <v>0.16351900549844609</v>
      </c>
      <c r="R115" s="7">
        <f t="shared" si="14"/>
        <v>-0.86827635668180736</v>
      </c>
      <c r="S115" s="16">
        <v>22.541311025619507</v>
      </c>
      <c r="T115" s="5">
        <v>25.292462825775146</v>
      </c>
      <c r="U115">
        <v>4183</v>
      </c>
      <c r="V115">
        <v>4183</v>
      </c>
      <c r="W115" s="7">
        <f t="shared" si="15"/>
        <v>0</v>
      </c>
      <c r="X115" s="7">
        <f t="shared" si="16"/>
        <v>0</v>
      </c>
      <c r="Y115" t="b">
        <f t="shared" si="17"/>
        <v>1</v>
      </c>
      <c r="AL115">
        <v>20507</v>
      </c>
      <c r="AM115">
        <v>16401</v>
      </c>
      <c r="AN115">
        <v>12992</v>
      </c>
      <c r="AP115">
        <v>74778</v>
      </c>
      <c r="AQ115">
        <v>20664</v>
      </c>
      <c r="AR115">
        <v>20664</v>
      </c>
      <c r="AT115" s="5">
        <v>152.02278614044189</v>
      </c>
      <c r="AU115">
        <v>151.65611505508423</v>
      </c>
      <c r="AV115">
        <v>137.1062548160553</v>
      </c>
      <c r="AX115">
        <v>554.3916220664978</v>
      </c>
      <c r="AY115">
        <v>754.95730400085449</v>
      </c>
      <c r="AZ115">
        <v>753.05422496795654</v>
      </c>
    </row>
    <row r="116" spans="1:52" x14ac:dyDescent="0.45">
      <c r="A116" s="1" t="s">
        <v>195</v>
      </c>
      <c r="B116" s="5">
        <v>25.397213935852051</v>
      </c>
      <c r="C116" s="11">
        <v>4519</v>
      </c>
      <c r="D116" s="5">
        <v>10.617805957794189</v>
      </c>
      <c r="E116" s="5">
        <v>9.3400650024414063</v>
      </c>
      <c r="F116" s="11"/>
      <c r="G116">
        <v>1258</v>
      </c>
      <c r="H116">
        <v>1543</v>
      </c>
      <c r="J116" s="7">
        <f t="shared" si="11"/>
        <v>0.7216198273954415</v>
      </c>
      <c r="K116" s="7">
        <f t="shared" si="12"/>
        <v>0.65855277716308913</v>
      </c>
      <c r="L116" s="7"/>
      <c r="M116" s="16">
        <v>24.895081996917725</v>
      </c>
      <c r="N116" s="16">
        <v>20.317700147628784</v>
      </c>
      <c r="O116">
        <v>3230</v>
      </c>
      <c r="P116">
        <v>2522</v>
      </c>
      <c r="Q116" s="7">
        <f t="shared" si="13"/>
        <v>0.28524009736667405</v>
      </c>
      <c r="R116" s="7">
        <f t="shared" si="14"/>
        <v>0.44191192741757024</v>
      </c>
      <c r="S116" s="16">
        <v>24.304895877838135</v>
      </c>
      <c r="T116" s="5">
        <v>26.552174091339111</v>
      </c>
      <c r="U116">
        <v>4519</v>
      </c>
      <c r="V116">
        <v>4519</v>
      </c>
      <c r="W116" s="7">
        <f t="shared" si="15"/>
        <v>0</v>
      </c>
      <c r="X116" s="7">
        <f t="shared" si="16"/>
        <v>0</v>
      </c>
      <c r="Y116" t="b">
        <f t="shared" si="17"/>
        <v>1</v>
      </c>
      <c r="AL116">
        <v>20987</v>
      </c>
      <c r="AM116">
        <v>25878</v>
      </c>
      <c r="AN116">
        <v>29078</v>
      </c>
      <c r="AP116">
        <v>106239</v>
      </c>
      <c r="AQ116">
        <v>6339</v>
      </c>
      <c r="AR116">
        <v>6339</v>
      </c>
      <c r="AT116" s="5">
        <v>153.36179399490356</v>
      </c>
      <c r="AU116">
        <v>310.54661512374878</v>
      </c>
      <c r="AV116">
        <v>291.52794098854065</v>
      </c>
      <c r="AX116">
        <v>554.48125505447388</v>
      </c>
      <c r="AY116">
        <v>600.00136184692383</v>
      </c>
      <c r="AZ116">
        <v>606.54392504692078</v>
      </c>
    </row>
    <row r="117" spans="1:52" x14ac:dyDescent="0.45">
      <c r="A117" s="1" t="s">
        <v>228</v>
      </c>
      <c r="B117" s="5">
        <v>25.447890043258667</v>
      </c>
      <c r="C117" s="11">
        <v>3925</v>
      </c>
      <c r="D117" s="5">
        <v>8.079646110534668</v>
      </c>
      <c r="E117" s="5">
        <v>7.629971981048584</v>
      </c>
      <c r="F117" s="11"/>
      <c r="G117">
        <v>965</v>
      </c>
      <c r="H117">
        <v>764</v>
      </c>
      <c r="J117" s="7">
        <f t="shared" si="11"/>
        <v>0.75414012738853509</v>
      </c>
      <c r="K117" s="7">
        <f t="shared" si="12"/>
        <v>0.80535031847133753</v>
      </c>
      <c r="L117" s="7"/>
      <c r="M117" s="16">
        <v>51.69566011428833</v>
      </c>
      <c r="N117" s="16">
        <v>75.312887191772461</v>
      </c>
      <c r="O117">
        <v>1812</v>
      </c>
      <c r="P117">
        <v>1946</v>
      </c>
      <c r="Q117" s="7">
        <f t="shared" si="13"/>
        <v>0.53834394904458593</v>
      </c>
      <c r="R117" s="7">
        <f t="shared" si="14"/>
        <v>0.50420382165605093</v>
      </c>
      <c r="S117" s="16">
        <v>24.438544034957886</v>
      </c>
      <c r="T117" s="5">
        <v>29.013055086135864</v>
      </c>
      <c r="U117">
        <v>3925</v>
      </c>
      <c r="V117">
        <v>3925</v>
      </c>
      <c r="W117" s="7">
        <f t="shared" si="15"/>
        <v>0</v>
      </c>
      <c r="X117" s="7">
        <f t="shared" si="16"/>
        <v>0</v>
      </c>
      <c r="Y117" t="b">
        <f t="shared" si="17"/>
        <v>1</v>
      </c>
      <c r="AL117">
        <v>21625</v>
      </c>
      <c r="AM117">
        <v>11212</v>
      </c>
      <c r="AN117">
        <v>10055</v>
      </c>
      <c r="AP117">
        <v>117614</v>
      </c>
      <c r="AQ117">
        <v>83460</v>
      </c>
      <c r="AR117">
        <v>75624</v>
      </c>
      <c r="AT117" s="5">
        <v>158.78544807434082</v>
      </c>
      <c r="AU117">
        <v>156.54011702537537</v>
      </c>
      <c r="AV117">
        <v>132.81517791748047</v>
      </c>
      <c r="AX117">
        <v>574.04647612571716</v>
      </c>
      <c r="AY117">
        <v>576.83023595809937</v>
      </c>
      <c r="AZ117">
        <v>510.41372203826904</v>
      </c>
    </row>
    <row r="118" spans="1:52" x14ac:dyDescent="0.45">
      <c r="A118" s="1" t="s">
        <v>311</v>
      </c>
      <c r="B118" s="5">
        <v>25.525493144989014</v>
      </c>
      <c r="C118" s="11">
        <v>6341</v>
      </c>
      <c r="D118" s="5">
        <v>28.594526767730713</v>
      </c>
      <c r="E118" s="5">
        <v>47.610494136810303</v>
      </c>
      <c r="F118" s="11"/>
      <c r="G118">
        <v>4852</v>
      </c>
      <c r="H118">
        <v>10000</v>
      </c>
      <c r="J118" s="7">
        <f t="shared" si="11"/>
        <v>0.23482100615044946</v>
      </c>
      <c r="K118" s="7">
        <f t="shared" si="12"/>
        <v>-0.5770383220312254</v>
      </c>
      <c r="L118" s="7"/>
      <c r="M118" s="16">
        <v>58.414780855178833</v>
      </c>
      <c r="N118" s="16">
        <v>74.121937036514282</v>
      </c>
      <c r="O118">
        <v>7849</v>
      </c>
      <c r="P118">
        <v>10793</v>
      </c>
      <c r="Q118" s="7">
        <f t="shared" si="13"/>
        <v>-0.23781737896230878</v>
      </c>
      <c r="R118" s="7">
        <f t="shared" si="14"/>
        <v>-0.7020974609683015</v>
      </c>
      <c r="S118" s="16">
        <v>81.159934043884277</v>
      </c>
      <c r="T118" s="5">
        <v>76.472563028335571</v>
      </c>
      <c r="U118">
        <v>12115</v>
      </c>
      <c r="V118">
        <v>10732</v>
      </c>
      <c r="W118" s="7">
        <f t="shared" si="15"/>
        <v>-0.91058192714082953</v>
      </c>
      <c r="X118" s="7">
        <f t="shared" si="16"/>
        <v>-0.69247752720391109</v>
      </c>
      <c r="Y118" t="b">
        <f t="shared" si="17"/>
        <v>0</v>
      </c>
      <c r="AL118">
        <v>31507</v>
      </c>
      <c r="AM118">
        <v>43564</v>
      </c>
      <c r="AN118">
        <v>40328</v>
      </c>
      <c r="AP118">
        <v>103733</v>
      </c>
      <c r="AQ118">
        <v>66148</v>
      </c>
      <c r="AR118">
        <v>47421</v>
      </c>
      <c r="AT118" s="5">
        <v>159.2557110786438</v>
      </c>
      <c r="AU118">
        <v>352.94567608833313</v>
      </c>
      <c r="AV118">
        <v>317.11447596549988</v>
      </c>
      <c r="AX118">
        <v>574.35311508178711</v>
      </c>
      <c r="AY118">
        <v>179.2852931022644</v>
      </c>
      <c r="AZ118">
        <v>208.88235187530518</v>
      </c>
    </row>
    <row r="119" spans="1:52" x14ac:dyDescent="0.45">
      <c r="A119" s="1" t="s">
        <v>199</v>
      </c>
      <c r="B119" s="5">
        <v>26.791998863220215</v>
      </c>
      <c r="C119" s="11">
        <v>5128</v>
      </c>
      <c r="D119" s="5">
        <v>22.183818101882935</v>
      </c>
      <c r="E119" s="5">
        <v>23.162709951400757</v>
      </c>
      <c r="F119" s="11"/>
      <c r="G119">
        <v>3368</v>
      </c>
      <c r="H119">
        <v>4203</v>
      </c>
      <c r="J119" s="7">
        <f t="shared" si="11"/>
        <v>0.34321372854914195</v>
      </c>
      <c r="K119" s="7">
        <f t="shared" si="12"/>
        <v>0.18038221528861154</v>
      </c>
      <c r="L119" s="7"/>
      <c r="M119" s="16">
        <v>32.226843118667603</v>
      </c>
      <c r="N119" s="16">
        <v>36.154545783996582</v>
      </c>
      <c r="O119">
        <v>4788</v>
      </c>
      <c r="P119">
        <v>5125</v>
      </c>
      <c r="Q119" s="7">
        <f t="shared" si="13"/>
        <v>6.6302652106084242E-2</v>
      </c>
      <c r="R119" s="7">
        <f t="shared" si="14"/>
        <v>5.8502340093603746E-4</v>
      </c>
      <c r="S119" s="16">
        <v>627.45554614067078</v>
      </c>
      <c r="T119" s="5">
        <v>628.96875786781311</v>
      </c>
      <c r="U119">
        <v>5020</v>
      </c>
      <c r="V119">
        <v>5020</v>
      </c>
      <c r="W119" s="7">
        <f t="shared" si="15"/>
        <v>2.1060842433697349E-2</v>
      </c>
      <c r="X119" s="7">
        <f t="shared" si="16"/>
        <v>2.1060842433697349E-2</v>
      </c>
      <c r="Y119" t="b">
        <f t="shared" si="17"/>
        <v>1</v>
      </c>
      <c r="AL119">
        <v>22930</v>
      </c>
      <c r="AM119">
        <v>23601</v>
      </c>
      <c r="AN119">
        <v>25129</v>
      </c>
      <c r="AT119" s="5">
        <v>169.02877187728882</v>
      </c>
      <c r="AU119">
        <v>205.29611706733704</v>
      </c>
      <c r="AV119">
        <v>288.63087582588196</v>
      </c>
    </row>
    <row r="120" spans="1:52" x14ac:dyDescent="0.45">
      <c r="A120" s="1" t="s">
        <v>198</v>
      </c>
      <c r="B120" s="5">
        <v>27.491873979568481</v>
      </c>
      <c r="C120" s="11">
        <v>4034</v>
      </c>
      <c r="D120" s="5">
        <v>12.136051893234253</v>
      </c>
      <c r="E120" s="5">
        <v>15.83443808555603</v>
      </c>
      <c r="F120" s="11"/>
      <c r="G120">
        <v>1753</v>
      </c>
      <c r="H120">
        <v>2521</v>
      </c>
      <c r="J120" s="7">
        <f t="shared" si="11"/>
        <v>0.5654437283093704</v>
      </c>
      <c r="K120" s="7">
        <f t="shared" si="12"/>
        <v>0.37506197322756568</v>
      </c>
      <c r="L120" s="7"/>
      <c r="M120" s="16">
        <v>19.99021315574646</v>
      </c>
      <c r="N120" s="16">
        <v>30.621118783950806</v>
      </c>
      <c r="O120">
        <v>2576</v>
      </c>
      <c r="P120">
        <v>3788</v>
      </c>
      <c r="Q120" s="7">
        <f t="shared" si="13"/>
        <v>0.36142786316311354</v>
      </c>
      <c r="R120" s="7">
        <f t="shared" si="14"/>
        <v>6.0981655924640554E-2</v>
      </c>
      <c r="S120" s="16">
        <v>25.83594012260437</v>
      </c>
      <c r="T120" s="5">
        <v>29.884063959121704</v>
      </c>
      <c r="U120">
        <v>4034</v>
      </c>
      <c r="V120">
        <v>4034</v>
      </c>
      <c r="W120" s="7">
        <f t="shared" si="15"/>
        <v>0</v>
      </c>
      <c r="X120" s="7">
        <f t="shared" si="16"/>
        <v>0</v>
      </c>
      <c r="Y120" t="b">
        <f t="shared" si="17"/>
        <v>1</v>
      </c>
      <c r="AL120">
        <v>23038</v>
      </c>
      <c r="AM120">
        <v>10438</v>
      </c>
      <c r="AN120">
        <v>9552</v>
      </c>
      <c r="AT120" s="5">
        <v>169.62386202812195</v>
      </c>
      <c r="AU120">
        <v>45.142447948455811</v>
      </c>
      <c r="AV120">
        <v>51.635290861129761</v>
      </c>
    </row>
    <row r="121" spans="1:52" x14ac:dyDescent="0.45">
      <c r="A121" s="1" t="s">
        <v>81</v>
      </c>
      <c r="B121" s="5">
        <v>27.543037176132202</v>
      </c>
      <c r="C121" s="11">
        <v>4740</v>
      </c>
      <c r="D121" s="5">
        <v>33.409402847290039</v>
      </c>
      <c r="E121" s="5">
        <v>33.509627819061279</v>
      </c>
      <c r="F121" s="11"/>
      <c r="G121">
        <v>5788</v>
      </c>
      <c r="H121">
        <v>6499</v>
      </c>
      <c r="J121" s="7">
        <f t="shared" si="11"/>
        <v>-0.22109704641350211</v>
      </c>
      <c r="K121" s="7">
        <f t="shared" si="12"/>
        <v>-0.37109704641350211</v>
      </c>
      <c r="L121" s="7"/>
      <c r="M121" s="16">
        <v>59.614151954650879</v>
      </c>
      <c r="N121" s="16">
        <v>65.742151975631714</v>
      </c>
      <c r="O121">
        <v>1088</v>
      </c>
      <c r="P121">
        <v>1088</v>
      </c>
      <c r="Q121" s="7">
        <f t="shared" si="13"/>
        <v>0.77046413502109701</v>
      </c>
      <c r="R121" s="7">
        <f t="shared" si="14"/>
        <v>0.77046413502109701</v>
      </c>
      <c r="S121" s="16">
        <v>24.744613170623779</v>
      </c>
      <c r="T121" s="5">
        <v>27.376000881195068</v>
      </c>
      <c r="U121">
        <v>4740</v>
      </c>
      <c r="V121">
        <v>4740</v>
      </c>
      <c r="W121" s="7">
        <f t="shared" si="15"/>
        <v>0</v>
      </c>
      <c r="X121" s="7">
        <f t="shared" si="16"/>
        <v>0</v>
      </c>
      <c r="Y121" t="b">
        <f t="shared" si="17"/>
        <v>1</v>
      </c>
      <c r="AL121">
        <v>29255</v>
      </c>
      <c r="AM121">
        <v>1107</v>
      </c>
      <c r="AN121">
        <v>1107</v>
      </c>
      <c r="AT121" s="5">
        <v>169.79795098304749</v>
      </c>
      <c r="AU121">
        <v>603.59296798706055</v>
      </c>
      <c r="AV121">
        <v>603.73518896102905</v>
      </c>
    </row>
    <row r="122" spans="1:52" x14ac:dyDescent="0.45">
      <c r="A122" s="1" t="s">
        <v>279</v>
      </c>
      <c r="B122" s="5">
        <v>27.814985036849976</v>
      </c>
      <c r="C122" s="11">
        <v>3807</v>
      </c>
      <c r="D122" s="5">
        <v>37.877030849456787</v>
      </c>
      <c r="E122" s="5">
        <v>19.017664909362793</v>
      </c>
      <c r="F122" s="11"/>
      <c r="G122">
        <v>3817</v>
      </c>
      <c r="H122">
        <v>1164</v>
      </c>
      <c r="J122" s="7">
        <f t="shared" si="11"/>
        <v>-2.6267402153926978E-3</v>
      </c>
      <c r="K122" s="7">
        <f t="shared" si="12"/>
        <v>0.69424743892828999</v>
      </c>
      <c r="L122" s="7"/>
      <c r="M122" s="16">
        <v>29.020161151885986</v>
      </c>
      <c r="N122" s="16">
        <v>43.264035940170288</v>
      </c>
      <c r="O122">
        <v>3264</v>
      </c>
      <c r="P122">
        <v>4279</v>
      </c>
      <c r="Q122" s="7">
        <f t="shared" si="13"/>
        <v>0.14263199369582349</v>
      </c>
      <c r="R122" s="7">
        <f t="shared" si="14"/>
        <v>-0.12398213816653533</v>
      </c>
      <c r="S122" s="16">
        <v>24.524435043334961</v>
      </c>
      <c r="T122" s="5">
        <v>27.181802034378052</v>
      </c>
      <c r="U122">
        <v>3807</v>
      </c>
      <c r="V122">
        <v>3807</v>
      </c>
      <c r="W122" s="7">
        <f t="shared" si="15"/>
        <v>0</v>
      </c>
      <c r="X122" s="7">
        <f t="shared" si="16"/>
        <v>0</v>
      </c>
      <c r="Y122" t="b">
        <f t="shared" si="17"/>
        <v>1</v>
      </c>
      <c r="AL122">
        <v>25803</v>
      </c>
      <c r="AM122">
        <v>30380</v>
      </c>
      <c r="AN122">
        <v>15104</v>
      </c>
      <c r="AT122" s="5">
        <v>174.35764193534851</v>
      </c>
      <c r="AU122">
        <v>136.45587182044983</v>
      </c>
      <c r="AV122">
        <v>76.789300918579102</v>
      </c>
    </row>
    <row r="123" spans="1:52" x14ac:dyDescent="0.45">
      <c r="A123" s="1" t="s">
        <v>304</v>
      </c>
      <c r="B123" s="5">
        <v>27.8664870262146</v>
      </c>
      <c r="C123" s="11">
        <v>9611</v>
      </c>
      <c r="D123" s="5">
        <v>62.051141977310181</v>
      </c>
      <c r="E123" s="5">
        <v>70.694031953811646</v>
      </c>
      <c r="F123" s="11"/>
      <c r="G123">
        <v>9340</v>
      </c>
      <c r="H123">
        <v>10121</v>
      </c>
      <c r="J123" s="7">
        <f t="shared" si="11"/>
        <v>2.8196857767141818E-2</v>
      </c>
      <c r="K123" s="7">
        <f t="shared" si="12"/>
        <v>-5.3064197273956927E-2</v>
      </c>
      <c r="L123" s="7"/>
      <c r="M123" s="16">
        <v>301.66972899436951</v>
      </c>
      <c r="N123" s="16">
        <v>607.82843399047852</v>
      </c>
      <c r="O123">
        <v>1234</v>
      </c>
      <c r="P123">
        <v>1234</v>
      </c>
      <c r="Q123" s="7">
        <f t="shared" si="13"/>
        <v>0.87160545208615126</v>
      </c>
      <c r="R123" s="7">
        <f t="shared" si="14"/>
        <v>0.87160545208615126</v>
      </c>
      <c r="S123" s="16">
        <v>575.15719890594482</v>
      </c>
      <c r="T123" s="5">
        <v>652.13168907165527</v>
      </c>
      <c r="U123">
        <v>17547</v>
      </c>
      <c r="V123">
        <v>7403</v>
      </c>
      <c r="W123" s="7">
        <f t="shared" si="15"/>
        <v>-0.82572052856102385</v>
      </c>
      <c r="X123" s="7">
        <f t="shared" si="16"/>
        <v>0.22973675996254292</v>
      </c>
      <c r="Y123" t="b">
        <f t="shared" si="17"/>
        <v>1</v>
      </c>
      <c r="AL123">
        <v>25594</v>
      </c>
      <c r="AM123">
        <v>19107</v>
      </c>
      <c r="AN123">
        <v>1243</v>
      </c>
      <c r="AT123" s="5">
        <v>178.83507990837097</v>
      </c>
      <c r="AU123">
        <v>127.80960893630981</v>
      </c>
      <c r="AV123">
        <v>603.6447479724884</v>
      </c>
    </row>
    <row r="124" spans="1:52" x14ac:dyDescent="0.45">
      <c r="A124" s="1" t="s">
        <v>255</v>
      </c>
      <c r="B124" s="5">
        <v>31.754511117935181</v>
      </c>
      <c r="C124" s="11">
        <v>9682</v>
      </c>
      <c r="D124" s="5">
        <v>58.964245080947876</v>
      </c>
      <c r="E124" s="5">
        <v>60.869441032409668</v>
      </c>
      <c r="F124" s="11"/>
      <c r="G124">
        <v>8126</v>
      </c>
      <c r="H124">
        <v>8308</v>
      </c>
      <c r="J124" s="7">
        <f t="shared" si="11"/>
        <v>0.16071059698409421</v>
      </c>
      <c r="K124" s="7">
        <f t="shared" si="12"/>
        <v>0.14191282792811402</v>
      </c>
      <c r="L124" s="7"/>
      <c r="M124" s="16">
        <v>80.694123983383179</v>
      </c>
      <c r="N124" s="16">
        <v>74.248727798461914</v>
      </c>
      <c r="O124">
        <v>9650</v>
      </c>
      <c r="P124">
        <v>8169</v>
      </c>
      <c r="Q124" s="7">
        <f t="shared" si="13"/>
        <v>3.3051022516009088E-3</v>
      </c>
      <c r="R124" s="7">
        <f t="shared" si="14"/>
        <v>0.15626936583350548</v>
      </c>
      <c r="S124" s="16">
        <v>125.2914707660675</v>
      </c>
      <c r="T124" s="5">
        <v>172.11469507217407</v>
      </c>
      <c r="U124">
        <v>15539</v>
      </c>
      <c r="V124">
        <v>20644</v>
      </c>
      <c r="W124" s="7">
        <f t="shared" si="15"/>
        <v>-0.60493699648832888</v>
      </c>
      <c r="X124" s="7">
        <f t="shared" si="16"/>
        <v>-1.1322040900640364</v>
      </c>
      <c r="Y124" t="b">
        <f t="shared" si="17"/>
        <v>0</v>
      </c>
      <c r="AL124">
        <v>24308</v>
      </c>
      <c r="AM124">
        <v>5528</v>
      </c>
      <c r="AN124">
        <v>5992</v>
      </c>
      <c r="AT124" s="5">
        <v>179.40538096427917</v>
      </c>
      <c r="AU124">
        <v>78.896628856658936</v>
      </c>
      <c r="AV124">
        <v>70.55504584312439</v>
      </c>
    </row>
    <row r="125" spans="1:52" x14ac:dyDescent="0.45">
      <c r="A125" s="1" t="s">
        <v>246</v>
      </c>
      <c r="B125" s="5">
        <v>36.293833017349243</v>
      </c>
      <c r="C125" s="11">
        <v>5132</v>
      </c>
      <c r="D125" s="5">
        <v>51.140720844268799</v>
      </c>
      <c r="E125" s="5">
        <v>36.484477043151855</v>
      </c>
      <c r="F125" s="11"/>
      <c r="G125">
        <v>5930</v>
      </c>
      <c r="H125">
        <v>4371</v>
      </c>
      <c r="J125" s="7">
        <f t="shared" si="11"/>
        <v>-0.15549493374902573</v>
      </c>
      <c r="K125" s="7">
        <f t="shared" si="12"/>
        <v>0.14828526890101326</v>
      </c>
      <c r="L125" s="7"/>
      <c r="M125" s="16">
        <v>46.015398979187012</v>
      </c>
      <c r="N125" s="16">
        <v>43.056815147399902</v>
      </c>
      <c r="O125">
        <v>5370</v>
      </c>
      <c r="P125">
        <v>4915</v>
      </c>
      <c r="Q125" s="7">
        <f t="shared" si="13"/>
        <v>-4.6375681995323458E-2</v>
      </c>
      <c r="R125" s="7">
        <f t="shared" si="14"/>
        <v>4.2283710054559623E-2</v>
      </c>
      <c r="S125" s="16">
        <v>37.125576019287109</v>
      </c>
      <c r="T125" s="5">
        <v>40.86662483215332</v>
      </c>
      <c r="U125">
        <v>5166</v>
      </c>
      <c r="V125">
        <v>5166</v>
      </c>
      <c r="W125" s="7">
        <f t="shared" si="15"/>
        <v>-6.6250974279033516E-3</v>
      </c>
      <c r="X125" s="7">
        <f t="shared" si="16"/>
        <v>-6.6250974279033516E-3</v>
      </c>
      <c r="Y125" t="b">
        <f t="shared" si="17"/>
        <v>1</v>
      </c>
      <c r="AL125">
        <v>34614</v>
      </c>
      <c r="AM125">
        <v>16119</v>
      </c>
      <c r="AN125">
        <v>18385</v>
      </c>
      <c r="AT125" s="5">
        <v>180.33240795135498</v>
      </c>
      <c r="AU125">
        <v>66.585469961166382</v>
      </c>
      <c r="AV125">
        <v>64.938452005386353</v>
      </c>
    </row>
    <row r="126" spans="1:52" x14ac:dyDescent="0.45">
      <c r="A126" s="1" t="s">
        <v>256</v>
      </c>
      <c r="B126" s="5">
        <v>36.727617025375366</v>
      </c>
      <c r="C126" s="11">
        <v>13004</v>
      </c>
      <c r="D126" s="5">
        <v>91.272885799407959</v>
      </c>
      <c r="E126" s="5">
        <v>106.42816114425659</v>
      </c>
      <c r="F126" s="11"/>
      <c r="G126">
        <v>12343</v>
      </c>
      <c r="H126">
        <v>14270</v>
      </c>
      <c r="J126" s="7">
        <f t="shared" si="11"/>
        <v>5.083051368809597E-2</v>
      </c>
      <c r="K126" s="7">
        <f t="shared" si="12"/>
        <v>-9.7354660104583199E-2</v>
      </c>
      <c r="L126" s="7"/>
      <c r="M126" s="16">
        <v>103.68209886550903</v>
      </c>
      <c r="N126" s="16">
        <v>96.58513879776001</v>
      </c>
      <c r="O126">
        <v>12403</v>
      </c>
      <c r="P126">
        <v>11505</v>
      </c>
      <c r="Q126" s="7">
        <f t="shared" si="13"/>
        <v>4.6216548754229467E-2</v>
      </c>
      <c r="R126" s="7">
        <f t="shared" si="14"/>
        <v>0.11527222393109812</v>
      </c>
      <c r="S126" s="16">
        <v>153.7053918838501</v>
      </c>
      <c r="T126" s="5">
        <v>152.34176111221313</v>
      </c>
      <c r="U126">
        <v>16702</v>
      </c>
      <c r="V126">
        <v>16225</v>
      </c>
      <c r="W126" s="7">
        <f t="shared" si="15"/>
        <v>-0.28437403875730544</v>
      </c>
      <c r="X126" s="7">
        <f t="shared" si="16"/>
        <v>-0.24769301753306674</v>
      </c>
      <c r="Y126" t="b">
        <f t="shared" si="17"/>
        <v>1</v>
      </c>
      <c r="AL126">
        <v>27076</v>
      </c>
      <c r="AM126">
        <v>12189</v>
      </c>
      <c r="AN126">
        <v>20183</v>
      </c>
      <c r="AT126" s="5">
        <v>197.95633697509766</v>
      </c>
      <c r="AU126">
        <v>152.46825098991394</v>
      </c>
      <c r="AV126">
        <v>171.7823748588562</v>
      </c>
    </row>
    <row r="127" spans="1:52" x14ac:dyDescent="0.45">
      <c r="A127" s="1" t="s">
        <v>97</v>
      </c>
      <c r="B127" s="5">
        <v>37.486289024353027</v>
      </c>
      <c r="C127" s="11">
        <v>7039</v>
      </c>
      <c r="D127" s="5">
        <v>600.82258296012878</v>
      </c>
      <c r="E127" s="5">
        <v>600.64125299453735</v>
      </c>
      <c r="F127" s="11"/>
      <c r="G127">
        <v>2</v>
      </c>
      <c r="H127">
        <v>2</v>
      </c>
      <c r="J127" s="7">
        <f t="shared" si="11"/>
        <v>0.99971586873135387</v>
      </c>
      <c r="K127" s="7">
        <f t="shared" si="12"/>
        <v>0.99971586873135387</v>
      </c>
      <c r="L127" s="7"/>
      <c r="M127" s="16">
        <v>626.80652499198914</v>
      </c>
      <c r="N127" s="16">
        <v>627.22949695587158</v>
      </c>
      <c r="O127">
        <v>4464</v>
      </c>
      <c r="P127">
        <v>4464</v>
      </c>
      <c r="Q127" s="7">
        <f t="shared" si="13"/>
        <v>0.36581900838187242</v>
      </c>
      <c r="R127" s="7">
        <f t="shared" si="14"/>
        <v>0.36581900838187242</v>
      </c>
      <c r="S127" s="16">
        <v>639.53437185287476</v>
      </c>
      <c r="T127" s="5">
        <v>639.83308386802673</v>
      </c>
      <c r="U127">
        <v>6584</v>
      </c>
      <c r="V127">
        <v>6584</v>
      </c>
      <c r="W127" s="7">
        <f t="shared" si="15"/>
        <v>6.4639863616991047E-2</v>
      </c>
      <c r="X127" s="7">
        <f t="shared" si="16"/>
        <v>6.4639863616991047E-2</v>
      </c>
      <c r="Y127" t="b">
        <f t="shared" si="17"/>
        <v>1</v>
      </c>
      <c r="AL127">
        <v>27064</v>
      </c>
      <c r="AM127">
        <v>7468</v>
      </c>
      <c r="AN127">
        <v>7518</v>
      </c>
      <c r="AT127" s="5">
        <v>202.20479488372803</v>
      </c>
      <c r="AU127">
        <v>56.578866004943848</v>
      </c>
      <c r="AV127">
        <v>59.473817110061646</v>
      </c>
    </row>
    <row r="128" spans="1:52" x14ac:dyDescent="0.45">
      <c r="A128" s="1" t="s">
        <v>280</v>
      </c>
      <c r="B128" s="5">
        <v>37.918842077255249</v>
      </c>
      <c r="C128" s="11">
        <v>13203</v>
      </c>
      <c r="D128" s="5">
        <v>113.60004091262817</v>
      </c>
      <c r="E128" s="5">
        <v>150.09759211540222</v>
      </c>
      <c r="F128" s="11"/>
      <c r="G128">
        <v>15247</v>
      </c>
      <c r="H128">
        <v>19749</v>
      </c>
      <c r="J128" s="7">
        <f t="shared" si="11"/>
        <v>-0.15481330000757404</v>
      </c>
      <c r="K128" s="7">
        <f t="shared" si="12"/>
        <v>-0.49579640990683937</v>
      </c>
      <c r="L128" s="7"/>
      <c r="M128" s="16">
        <v>93.361236095428467</v>
      </c>
      <c r="N128" s="16">
        <v>84.103326082229614</v>
      </c>
      <c r="O128">
        <v>7633</v>
      </c>
      <c r="P128">
        <v>7597</v>
      </c>
      <c r="Q128" s="7">
        <f t="shared" si="13"/>
        <v>0.42187381655684314</v>
      </c>
      <c r="R128" s="7">
        <f t="shared" si="14"/>
        <v>0.42460046959024467</v>
      </c>
      <c r="S128" s="16">
        <v>171.18211197853088</v>
      </c>
      <c r="T128" s="5">
        <v>144.54031205177307</v>
      </c>
      <c r="U128">
        <v>15902</v>
      </c>
      <c r="V128">
        <v>12904</v>
      </c>
      <c r="W128" s="7">
        <f t="shared" si="15"/>
        <v>-0.20442323714307353</v>
      </c>
      <c r="X128" s="7">
        <f t="shared" si="16"/>
        <v>2.2646368249640232E-2</v>
      </c>
      <c r="Y128" t="b">
        <f t="shared" si="17"/>
        <v>1</v>
      </c>
      <c r="AL128">
        <v>32037</v>
      </c>
      <c r="AM128">
        <v>35812</v>
      </c>
      <c r="AN128">
        <v>39586</v>
      </c>
      <c r="AT128" s="5">
        <v>207.08564901351929</v>
      </c>
      <c r="AU128">
        <v>276.15143513679504</v>
      </c>
      <c r="AV128">
        <v>183.61319804191589</v>
      </c>
    </row>
    <row r="129" spans="1:48" x14ac:dyDescent="0.45">
      <c r="A129" s="1" t="s">
        <v>314</v>
      </c>
      <c r="B129" s="5">
        <v>38.226590156555176</v>
      </c>
      <c r="C129" s="11">
        <v>5551</v>
      </c>
      <c r="D129" s="5">
        <v>91.843416213989258</v>
      </c>
      <c r="E129" s="5">
        <v>44.572402000427246</v>
      </c>
      <c r="F129" s="11"/>
      <c r="G129">
        <v>12241</v>
      </c>
      <c r="H129">
        <v>6070</v>
      </c>
      <c r="J129" s="7">
        <f t="shared" si="11"/>
        <v>-1.2051882543685823</v>
      </c>
      <c r="K129" s="7">
        <f t="shared" si="12"/>
        <v>-9.3496667267159064E-2</v>
      </c>
      <c r="L129" s="7"/>
      <c r="M129" s="16">
        <v>77.680514097213745</v>
      </c>
      <c r="N129" s="16">
        <v>88.089821100234985</v>
      </c>
      <c r="O129">
        <v>25796</v>
      </c>
      <c r="P129">
        <v>11400</v>
      </c>
      <c r="Q129" s="7">
        <f t="shared" si="13"/>
        <v>-3.6470906143037292</v>
      </c>
      <c r="R129" s="7">
        <f t="shared" si="14"/>
        <v>-1.0536840208971356</v>
      </c>
      <c r="S129" s="16">
        <v>177.77548503875732</v>
      </c>
      <c r="T129" s="5">
        <v>274.0246250629425</v>
      </c>
      <c r="U129">
        <v>18370</v>
      </c>
      <c r="V129">
        <v>32668</v>
      </c>
      <c r="W129" s="7">
        <f t="shared" si="15"/>
        <v>-2.3093136371824898</v>
      </c>
      <c r="X129" s="7">
        <f t="shared" si="16"/>
        <v>-4.8850657539182132</v>
      </c>
      <c r="Y129" t="b">
        <f t="shared" si="17"/>
        <v>0</v>
      </c>
      <c r="AL129">
        <v>28585</v>
      </c>
      <c r="AM129">
        <v>24692</v>
      </c>
      <c r="AN129">
        <v>29844</v>
      </c>
      <c r="AT129" s="5">
        <v>210.62600517272949</v>
      </c>
      <c r="AU129">
        <v>278.67712593078613</v>
      </c>
      <c r="AV129">
        <v>301.09326815605164</v>
      </c>
    </row>
    <row r="130" spans="1:48" x14ac:dyDescent="0.45">
      <c r="A130" s="1" t="s">
        <v>125</v>
      </c>
      <c r="B130" s="5">
        <v>39.796469926834106</v>
      </c>
      <c r="C130" s="11">
        <v>6179</v>
      </c>
      <c r="D130" s="5">
        <v>108.56373190879822</v>
      </c>
      <c r="E130" s="5">
        <v>47.763665914535522</v>
      </c>
      <c r="F130" s="11"/>
      <c r="G130">
        <v>16873</v>
      </c>
      <c r="H130">
        <v>7528</v>
      </c>
      <c r="J130" s="7">
        <f t="shared" ref="J130:J193" si="18">IF(G130="","",($C130-G130)/$C130)</f>
        <v>-1.7307007606408804</v>
      </c>
      <c r="K130" s="7">
        <f t="shared" ref="K130:K193" si="19">IF(H130="","",($C130-H130)/$C130)</f>
        <v>-0.21832011652370933</v>
      </c>
      <c r="L130" s="7"/>
      <c r="M130" s="16">
        <v>91.553864002227783</v>
      </c>
      <c r="N130" s="16">
        <v>85.016629934310913</v>
      </c>
      <c r="O130">
        <v>1092</v>
      </c>
      <c r="P130">
        <v>1092</v>
      </c>
      <c r="Q130" s="7">
        <f t="shared" ref="Q130:Q193" si="20">IF(O130="","",($C130-O130)/$C130)</f>
        <v>0.82327237417057775</v>
      </c>
      <c r="R130" s="7">
        <f t="shared" ref="R130:R193" si="21">IF(P130="","",($C130-P130)/$C130)</f>
        <v>0.82327237417057775</v>
      </c>
      <c r="S130" s="16">
        <v>358.80029392242432</v>
      </c>
      <c r="T130" s="5">
        <v>469.04699802398682</v>
      </c>
      <c r="U130">
        <v>18756</v>
      </c>
      <c r="V130">
        <v>24014</v>
      </c>
      <c r="W130" s="7">
        <f t="shared" ref="W130:W193" si="22">IF(U130="","",($C130-U130)/$C130)</f>
        <v>-2.0354426282569995</v>
      </c>
      <c r="X130" s="7">
        <f t="shared" ref="X130:X193" si="23">IF(V130="","",($C130-V130)/$C130)</f>
        <v>-2.8863893833953713</v>
      </c>
      <c r="Y130" t="b">
        <f t="shared" si="17"/>
        <v>1</v>
      </c>
      <c r="AL130">
        <v>37299</v>
      </c>
      <c r="AM130">
        <v>19327</v>
      </c>
      <c r="AN130">
        <v>18953</v>
      </c>
      <c r="AT130" s="5">
        <v>211.47857904434204</v>
      </c>
      <c r="AU130">
        <v>129.75484991073608</v>
      </c>
      <c r="AV130">
        <v>127.42237091064453</v>
      </c>
    </row>
    <row r="131" spans="1:48" x14ac:dyDescent="0.45">
      <c r="A131" s="1" t="s">
        <v>227</v>
      </c>
      <c r="B131" s="5">
        <v>40.848654985427856</v>
      </c>
      <c r="C131" s="11">
        <v>5949</v>
      </c>
      <c r="D131" s="5">
        <v>43.374683141708374</v>
      </c>
      <c r="E131" s="5">
        <v>66.894901037216187</v>
      </c>
      <c r="F131" s="11"/>
      <c r="G131">
        <v>5461</v>
      </c>
      <c r="H131">
        <v>7158</v>
      </c>
      <c r="J131" s="7">
        <f t="shared" si="18"/>
        <v>8.2030593377038163E-2</v>
      </c>
      <c r="K131" s="7">
        <f t="shared" si="19"/>
        <v>-0.20322743318204739</v>
      </c>
      <c r="L131" s="7"/>
      <c r="M131" s="16">
        <v>49.325685024261475</v>
      </c>
      <c r="N131" s="16">
        <v>66.736855030059814</v>
      </c>
      <c r="O131">
        <v>5566</v>
      </c>
      <c r="P131">
        <v>7390</v>
      </c>
      <c r="Q131" s="7">
        <f t="shared" si="20"/>
        <v>6.4380568162716423E-2</v>
      </c>
      <c r="R131" s="7">
        <f t="shared" si="21"/>
        <v>-0.24222558413178685</v>
      </c>
      <c r="S131" s="16">
        <v>140.84095597267151</v>
      </c>
      <c r="T131" s="5">
        <v>113.64650702476501</v>
      </c>
      <c r="U131">
        <v>13238</v>
      </c>
      <c r="V131">
        <v>12914</v>
      </c>
      <c r="W131" s="7">
        <f t="shared" si="22"/>
        <v>-1.2252479408303916</v>
      </c>
      <c r="X131" s="7">
        <f t="shared" si="23"/>
        <v>-1.1707850058833418</v>
      </c>
      <c r="Y131" t="b">
        <f t="shared" si="17"/>
        <v>0</v>
      </c>
      <c r="AL131">
        <v>43008</v>
      </c>
      <c r="AM131">
        <v>65862</v>
      </c>
      <c r="AN131">
        <v>79681</v>
      </c>
      <c r="AT131" s="5">
        <v>218.42968606948853</v>
      </c>
      <c r="AU131">
        <v>417.77138495445251</v>
      </c>
      <c r="AV131">
        <v>477.41240501403809</v>
      </c>
    </row>
    <row r="132" spans="1:48" x14ac:dyDescent="0.45">
      <c r="A132" s="1" t="s">
        <v>358</v>
      </c>
      <c r="B132" s="5">
        <v>41.436996936798096</v>
      </c>
      <c r="C132" s="11">
        <v>14070</v>
      </c>
      <c r="D132" s="5">
        <v>52.218759059906006</v>
      </c>
      <c r="E132" s="5">
        <v>32.923074007034302</v>
      </c>
      <c r="F132" s="11"/>
      <c r="G132">
        <v>8060</v>
      </c>
      <c r="H132">
        <v>4909</v>
      </c>
      <c r="J132" s="7">
        <f t="shared" si="18"/>
        <v>0.42714996446339731</v>
      </c>
      <c r="K132" s="7">
        <f t="shared" si="19"/>
        <v>0.65110163468372428</v>
      </c>
      <c r="L132" s="7"/>
      <c r="M132" s="16">
        <v>80.167232990264893</v>
      </c>
      <c r="N132" s="16">
        <v>66.709380149841309</v>
      </c>
      <c r="O132">
        <v>12005</v>
      </c>
      <c r="P132">
        <v>9925</v>
      </c>
      <c r="Q132" s="7">
        <f t="shared" si="20"/>
        <v>0.14676616915422885</v>
      </c>
      <c r="R132" s="7">
        <f t="shared" si="21"/>
        <v>0.29459843638948119</v>
      </c>
      <c r="S132" s="16">
        <v>124.13721418380737</v>
      </c>
      <c r="T132" s="5">
        <v>132.6200430393219</v>
      </c>
      <c r="U132">
        <v>18008</v>
      </c>
      <c r="V132">
        <v>19812</v>
      </c>
      <c r="W132" s="7">
        <f t="shared" si="22"/>
        <v>-0.27988628287135747</v>
      </c>
      <c r="X132" s="7">
        <f t="shared" si="23"/>
        <v>-0.40810234541577828</v>
      </c>
      <c r="Y132" t="b">
        <f t="shared" si="17"/>
        <v>0</v>
      </c>
      <c r="AL132">
        <v>29296</v>
      </c>
      <c r="AM132">
        <v>2175</v>
      </c>
      <c r="AN132">
        <v>2175</v>
      </c>
      <c r="AT132" s="5">
        <v>219.26387310028076</v>
      </c>
      <c r="AU132">
        <v>614.72745203971863</v>
      </c>
      <c r="AV132">
        <v>614.6315450668335</v>
      </c>
    </row>
    <row r="133" spans="1:48" x14ac:dyDescent="0.45">
      <c r="A133" s="1" t="s">
        <v>138</v>
      </c>
      <c r="B133" s="5">
        <v>42.319550037384033</v>
      </c>
      <c r="C133" s="11">
        <v>7619</v>
      </c>
      <c r="D133" s="5">
        <v>45.883355855941772</v>
      </c>
      <c r="E133" s="5">
        <v>96.103266000747681</v>
      </c>
      <c r="F133" s="11"/>
      <c r="G133">
        <v>7636</v>
      </c>
      <c r="H133">
        <v>17134</v>
      </c>
      <c r="J133" s="7">
        <f t="shared" si="18"/>
        <v>-2.2312639453996586E-3</v>
      </c>
      <c r="K133" s="7">
        <f t="shared" si="19"/>
        <v>-1.2488515553222208</v>
      </c>
      <c r="L133" s="7"/>
      <c r="M133" s="16">
        <v>110.83524703979492</v>
      </c>
      <c r="N133" s="16">
        <v>81.263054847717285</v>
      </c>
      <c r="O133">
        <v>20148</v>
      </c>
      <c r="P133">
        <v>11685</v>
      </c>
      <c r="Q133" s="7">
        <f t="shared" si="20"/>
        <v>-1.6444415277595485</v>
      </c>
      <c r="R133" s="7">
        <f t="shared" si="21"/>
        <v>-0.53366583541147128</v>
      </c>
      <c r="S133" s="16">
        <v>98.550637006759644</v>
      </c>
      <c r="T133" s="5">
        <v>96.850958824157715</v>
      </c>
      <c r="U133">
        <v>13335</v>
      </c>
      <c r="V133">
        <v>15495</v>
      </c>
      <c r="W133" s="7">
        <f t="shared" si="22"/>
        <v>-0.75022968893555586</v>
      </c>
      <c r="X133" s="7">
        <f t="shared" si="23"/>
        <v>-1.0337314608216301</v>
      </c>
      <c r="Y133" t="b">
        <f t="shared" si="17"/>
        <v>0</v>
      </c>
      <c r="AL133">
        <v>32214</v>
      </c>
      <c r="AM133">
        <v>1061</v>
      </c>
      <c r="AN133">
        <v>1061</v>
      </c>
      <c r="AT133" s="5">
        <v>237.73955011367798</v>
      </c>
      <c r="AU133">
        <v>197.90664410591125</v>
      </c>
      <c r="AV133">
        <v>606.50225877761841</v>
      </c>
    </row>
    <row r="134" spans="1:48" x14ac:dyDescent="0.45">
      <c r="A134" s="1" t="s">
        <v>100</v>
      </c>
      <c r="B134" s="5">
        <v>43.320418119430542</v>
      </c>
      <c r="C134" s="11">
        <v>6222</v>
      </c>
      <c r="D134" s="5">
        <v>25.504058122634888</v>
      </c>
      <c r="E134" s="5">
        <v>28.053390026092529</v>
      </c>
      <c r="F134" s="11"/>
      <c r="G134">
        <v>3187</v>
      </c>
      <c r="H134">
        <v>3527</v>
      </c>
      <c r="J134" s="7">
        <f t="shared" si="18"/>
        <v>0.48778527804564448</v>
      </c>
      <c r="K134" s="7">
        <f t="shared" si="19"/>
        <v>0.43314046930247507</v>
      </c>
      <c r="L134" s="7"/>
      <c r="M134" s="16">
        <v>42.616246938705444</v>
      </c>
      <c r="N134" s="16">
        <v>35.020237922668457</v>
      </c>
      <c r="O134">
        <v>5266</v>
      </c>
      <c r="P134">
        <v>4628</v>
      </c>
      <c r="Q134" s="7">
        <f t="shared" si="20"/>
        <v>0.15364834458373514</v>
      </c>
      <c r="R134" s="7">
        <f t="shared" si="21"/>
        <v>0.25618772099003534</v>
      </c>
      <c r="S134" s="16">
        <v>49.615982055664063</v>
      </c>
      <c r="T134" s="5">
        <v>50.99632716178894</v>
      </c>
      <c r="U134">
        <v>5833</v>
      </c>
      <c r="V134">
        <v>6027</v>
      </c>
      <c r="W134" s="7">
        <f t="shared" si="22"/>
        <v>6.2520090003214401E-2</v>
      </c>
      <c r="X134" s="7">
        <f t="shared" si="23"/>
        <v>3.1340405014464799E-2</v>
      </c>
      <c r="Y134" t="b">
        <f t="shared" si="17"/>
        <v>0</v>
      </c>
      <c r="AL134">
        <v>42511</v>
      </c>
      <c r="AM134">
        <v>20435</v>
      </c>
      <c r="AN134">
        <v>14596</v>
      </c>
      <c r="AT134" s="5">
        <v>241.91369915008545</v>
      </c>
      <c r="AU134">
        <v>588.18110489845276</v>
      </c>
      <c r="AV134">
        <v>196.40353512763977</v>
      </c>
    </row>
    <row r="135" spans="1:48" x14ac:dyDescent="0.45">
      <c r="A135" s="1" t="s">
        <v>357</v>
      </c>
      <c r="B135" s="5">
        <v>43.759760856628418</v>
      </c>
      <c r="C135" s="11">
        <v>8845</v>
      </c>
      <c r="D135" s="5">
        <v>97.01598596572876</v>
      </c>
      <c r="E135" s="5">
        <v>83.592600107192993</v>
      </c>
      <c r="F135" s="11"/>
      <c r="G135">
        <v>13592</v>
      </c>
      <c r="H135">
        <v>11712</v>
      </c>
      <c r="J135" s="7">
        <f t="shared" si="18"/>
        <v>-0.5366873940079141</v>
      </c>
      <c r="K135" s="7">
        <f t="shared" si="19"/>
        <v>-0.32413793103448274</v>
      </c>
      <c r="L135" s="7"/>
      <c r="M135" s="16">
        <v>63.387946128845215</v>
      </c>
      <c r="N135" s="16">
        <v>78.861449956893921</v>
      </c>
      <c r="O135">
        <v>8016</v>
      </c>
      <c r="P135">
        <v>10015</v>
      </c>
      <c r="Q135" s="7">
        <f t="shared" si="20"/>
        <v>9.3725268513284346E-2</v>
      </c>
      <c r="R135" s="7">
        <f t="shared" si="21"/>
        <v>-0.13227812323346524</v>
      </c>
      <c r="S135" s="16">
        <v>202.74638605117798</v>
      </c>
      <c r="T135" s="5">
        <v>146.20754194259644</v>
      </c>
      <c r="U135">
        <v>26144</v>
      </c>
      <c r="V135">
        <v>19244</v>
      </c>
      <c r="W135" s="7">
        <f t="shared" si="22"/>
        <v>-1.9557942340305257</v>
      </c>
      <c r="X135" s="7">
        <f t="shared" si="23"/>
        <v>-1.1756924816280385</v>
      </c>
      <c r="Y135" t="b">
        <f t="shared" si="17"/>
        <v>0</v>
      </c>
      <c r="AL135">
        <v>33518</v>
      </c>
      <c r="AM135">
        <v>10174</v>
      </c>
      <c r="AN135">
        <v>11777</v>
      </c>
      <c r="AT135" s="5">
        <v>243.78016400337219</v>
      </c>
      <c r="AU135">
        <v>96.64238715171814</v>
      </c>
      <c r="AV135">
        <v>107.3443489074707</v>
      </c>
    </row>
    <row r="136" spans="1:48" x14ac:dyDescent="0.45">
      <c r="A136" s="1" t="s">
        <v>108</v>
      </c>
      <c r="B136" s="5">
        <v>44.935367107391357</v>
      </c>
      <c r="C136" s="11">
        <v>6569</v>
      </c>
      <c r="D136" s="5">
        <v>27.674490928649902</v>
      </c>
      <c r="E136" s="5">
        <v>25.574652910232544</v>
      </c>
      <c r="F136" s="11"/>
      <c r="G136">
        <v>3812</v>
      </c>
      <c r="H136">
        <v>2980</v>
      </c>
      <c r="J136" s="7">
        <f t="shared" si="18"/>
        <v>0.41969858425940021</v>
      </c>
      <c r="K136" s="7">
        <f t="shared" si="19"/>
        <v>0.5463540873801187</v>
      </c>
      <c r="L136" s="7"/>
      <c r="M136" s="16">
        <v>57.09328293800354</v>
      </c>
      <c r="N136" s="16">
        <v>36.979456186294556</v>
      </c>
      <c r="O136">
        <v>6873</v>
      </c>
      <c r="P136">
        <v>4389</v>
      </c>
      <c r="Q136" s="7">
        <f t="shared" si="20"/>
        <v>-4.6277972294108689E-2</v>
      </c>
      <c r="R136" s="7">
        <f t="shared" si="21"/>
        <v>0.33186177500380576</v>
      </c>
      <c r="S136" s="16">
        <v>134.7611448764801</v>
      </c>
      <c r="T136" s="5">
        <v>134.51185202598572</v>
      </c>
      <c r="U136">
        <v>16861</v>
      </c>
      <c r="V136">
        <v>16277</v>
      </c>
      <c r="W136" s="7">
        <f t="shared" si="22"/>
        <v>-1.5667529304308114</v>
      </c>
      <c r="X136" s="7">
        <f t="shared" si="23"/>
        <v>-1.4778505099710764</v>
      </c>
      <c r="Y136" t="b">
        <f t="shared" si="17"/>
        <v>1</v>
      </c>
      <c r="AL136">
        <v>40736</v>
      </c>
      <c r="AM136">
        <v>29238</v>
      </c>
      <c r="AN136">
        <v>49678</v>
      </c>
      <c r="AT136" s="5">
        <v>249.21730399131775</v>
      </c>
      <c r="AU136">
        <v>353.72111105918884</v>
      </c>
      <c r="AV136">
        <v>421.39840197563171</v>
      </c>
    </row>
    <row r="137" spans="1:48" x14ac:dyDescent="0.45">
      <c r="A137" s="1" t="s">
        <v>252</v>
      </c>
      <c r="B137" s="5">
        <v>46.326600790023804</v>
      </c>
      <c r="C137" s="11">
        <v>7705</v>
      </c>
      <c r="D137" s="5">
        <v>36.184287071228027</v>
      </c>
      <c r="E137" s="5">
        <v>30.205009937286377</v>
      </c>
      <c r="F137" s="11"/>
      <c r="G137">
        <v>1121</v>
      </c>
      <c r="H137">
        <v>890</v>
      </c>
      <c r="J137" s="7">
        <f t="shared" si="18"/>
        <v>0.85451005840363403</v>
      </c>
      <c r="K137" s="7">
        <f t="shared" si="19"/>
        <v>0.88449059052563272</v>
      </c>
      <c r="L137" s="7"/>
      <c r="M137" s="16">
        <v>129.9363420009613</v>
      </c>
      <c r="N137" s="16">
        <v>88.066931009292603</v>
      </c>
      <c r="O137">
        <v>3006</v>
      </c>
      <c r="P137">
        <v>2439</v>
      </c>
      <c r="Q137" s="7">
        <f t="shared" si="20"/>
        <v>0.60986372485399087</v>
      </c>
      <c r="R137" s="7">
        <f t="shared" si="21"/>
        <v>0.68345230369889687</v>
      </c>
      <c r="S137" s="16">
        <v>109.66135191917419</v>
      </c>
      <c r="T137" s="5">
        <v>197.00300216674805</v>
      </c>
      <c r="U137">
        <v>7158</v>
      </c>
      <c r="V137">
        <v>10052</v>
      </c>
      <c r="W137" s="7">
        <f t="shared" si="22"/>
        <v>7.0992861778066185E-2</v>
      </c>
      <c r="X137" s="7">
        <f t="shared" si="23"/>
        <v>-0.30460739779364049</v>
      </c>
      <c r="Y137" t="b">
        <f t="shared" si="17"/>
        <v>0</v>
      </c>
      <c r="AL137">
        <v>34487</v>
      </c>
      <c r="AM137">
        <v>73930</v>
      </c>
      <c r="AN137">
        <v>33823</v>
      </c>
      <c r="AT137" s="5">
        <v>253.63778185844421</v>
      </c>
      <c r="AU137">
        <v>600.00362491607666</v>
      </c>
      <c r="AV137">
        <v>276.43092203140259</v>
      </c>
    </row>
    <row r="138" spans="1:48" x14ac:dyDescent="0.45">
      <c r="A138" s="1" t="s">
        <v>67</v>
      </c>
      <c r="B138" s="5">
        <v>48.664314985275269</v>
      </c>
      <c r="C138" s="11">
        <v>9582</v>
      </c>
      <c r="D138" s="5">
        <v>43.731957197189331</v>
      </c>
      <c r="E138" s="5">
        <v>40.239419937133789</v>
      </c>
      <c r="F138" s="11"/>
      <c r="G138">
        <v>7243</v>
      </c>
      <c r="H138">
        <v>6307</v>
      </c>
      <c r="J138" s="7">
        <f t="shared" si="18"/>
        <v>0.24410352744729702</v>
      </c>
      <c r="K138" s="7">
        <f t="shared" si="19"/>
        <v>0.34178668336464202</v>
      </c>
      <c r="L138" s="7"/>
      <c r="M138" s="16">
        <v>44.633607149124146</v>
      </c>
      <c r="N138" s="16">
        <v>43.229745149612427</v>
      </c>
      <c r="O138">
        <v>9682</v>
      </c>
      <c r="P138">
        <v>5680</v>
      </c>
      <c r="Q138" s="7">
        <f t="shared" si="20"/>
        <v>-1.0436234606553955E-2</v>
      </c>
      <c r="R138" s="7">
        <f t="shared" si="21"/>
        <v>0.40722187434773532</v>
      </c>
      <c r="S138" s="16">
        <v>629.77749586105347</v>
      </c>
      <c r="T138" s="5">
        <v>630.19869804382324</v>
      </c>
      <c r="U138">
        <v>5132</v>
      </c>
      <c r="V138">
        <v>5132</v>
      </c>
      <c r="W138" s="7">
        <f t="shared" si="22"/>
        <v>0.46441243999165099</v>
      </c>
      <c r="X138" s="7">
        <f t="shared" si="23"/>
        <v>0.46441243999165099</v>
      </c>
      <c r="Y138" t="b">
        <f t="shared" si="17"/>
        <v>1</v>
      </c>
      <c r="AL138">
        <v>34409</v>
      </c>
      <c r="AM138">
        <v>1830</v>
      </c>
      <c r="AN138">
        <v>1830</v>
      </c>
      <c r="AT138" s="5">
        <v>254.21056890487671</v>
      </c>
      <c r="AU138">
        <v>104.36690306663513</v>
      </c>
      <c r="AV138">
        <v>122.136314868927</v>
      </c>
    </row>
    <row r="139" spans="1:48" x14ac:dyDescent="0.45">
      <c r="A139" s="1" t="s">
        <v>289</v>
      </c>
      <c r="B139" s="5">
        <v>49.236809968948364</v>
      </c>
      <c r="C139" s="11">
        <v>6861</v>
      </c>
      <c r="D139" s="5">
        <v>37.759128093719482</v>
      </c>
      <c r="E139" s="5">
        <v>38.639987945556641</v>
      </c>
      <c r="F139" s="11"/>
      <c r="G139">
        <v>4546</v>
      </c>
      <c r="H139">
        <v>4807</v>
      </c>
      <c r="J139" s="7">
        <f t="shared" si="18"/>
        <v>0.33741437108293254</v>
      </c>
      <c r="K139" s="7">
        <f t="shared" si="19"/>
        <v>0.2993732692027401</v>
      </c>
      <c r="L139" s="7"/>
      <c r="M139" s="16">
        <v>97.448719024658203</v>
      </c>
      <c r="N139" s="16">
        <v>51.533941984176636</v>
      </c>
      <c r="O139">
        <v>11991</v>
      </c>
      <c r="P139">
        <v>5732</v>
      </c>
      <c r="Q139" s="7">
        <f t="shared" si="20"/>
        <v>-0.74770441626585049</v>
      </c>
      <c r="R139" s="7">
        <f t="shared" si="21"/>
        <v>0.1645532721177671</v>
      </c>
      <c r="S139" s="16">
        <v>119.91915702819824</v>
      </c>
      <c r="T139" s="5">
        <v>107.7687840461731</v>
      </c>
      <c r="U139">
        <v>14206</v>
      </c>
      <c r="V139">
        <v>13051</v>
      </c>
      <c r="W139" s="7">
        <f t="shared" si="22"/>
        <v>-1.0705436525287859</v>
      </c>
      <c r="X139" s="7">
        <f t="shared" si="23"/>
        <v>-0.90220084535781953</v>
      </c>
      <c r="Y139" t="b">
        <f t="shared" si="17"/>
        <v>1</v>
      </c>
      <c r="AL139">
        <v>34825</v>
      </c>
      <c r="AM139">
        <v>70316</v>
      </c>
      <c r="AN139">
        <v>10477</v>
      </c>
      <c r="AT139" s="5">
        <v>258.38125205039978</v>
      </c>
      <c r="AU139">
        <v>600.00581097602844</v>
      </c>
      <c r="AV139">
        <v>124.67977595329285</v>
      </c>
    </row>
    <row r="140" spans="1:48" x14ac:dyDescent="0.45">
      <c r="A140" s="1" t="s">
        <v>332</v>
      </c>
      <c r="B140" s="5">
        <v>51.070115804672241</v>
      </c>
      <c r="C140" s="11">
        <v>7233</v>
      </c>
      <c r="D140" s="5">
        <v>60.134961128234863</v>
      </c>
      <c r="E140" s="5">
        <v>34.512866973876953</v>
      </c>
      <c r="F140" s="11"/>
      <c r="G140">
        <v>8316</v>
      </c>
      <c r="H140">
        <v>4883</v>
      </c>
      <c r="J140" s="7">
        <f t="shared" si="18"/>
        <v>-0.14973040232268769</v>
      </c>
      <c r="K140" s="7">
        <f t="shared" si="19"/>
        <v>0.32489976496612749</v>
      </c>
      <c r="L140" s="7"/>
      <c r="M140" s="16">
        <v>326.91587996482849</v>
      </c>
      <c r="N140" s="16">
        <v>318.04909014701843</v>
      </c>
      <c r="O140">
        <v>12877</v>
      </c>
      <c r="P140">
        <v>13103</v>
      </c>
      <c r="Q140" s="7">
        <f t="shared" si="20"/>
        <v>-0.78031245679524397</v>
      </c>
      <c r="R140" s="7">
        <f t="shared" si="21"/>
        <v>-0.81155813631964602</v>
      </c>
      <c r="S140" s="16">
        <v>442.44746994972229</v>
      </c>
      <c r="T140" s="5">
        <v>354.86231088638306</v>
      </c>
      <c r="U140">
        <v>10377</v>
      </c>
      <c r="V140">
        <v>10597</v>
      </c>
      <c r="W140" s="7">
        <f t="shared" si="22"/>
        <v>-0.43467440895893822</v>
      </c>
      <c r="X140" s="7">
        <f t="shared" si="23"/>
        <v>-0.46509055716853309</v>
      </c>
      <c r="Y140" t="b">
        <f t="shared" si="17"/>
        <v>1</v>
      </c>
      <c r="AL140">
        <v>35808</v>
      </c>
      <c r="AM140">
        <v>30053</v>
      </c>
      <c r="AN140">
        <v>26713</v>
      </c>
      <c r="AT140" s="5">
        <v>263.5659282207489</v>
      </c>
      <c r="AU140">
        <v>246.16866016387939</v>
      </c>
      <c r="AV140">
        <v>213.5922839641571</v>
      </c>
    </row>
    <row r="141" spans="1:48" x14ac:dyDescent="0.45">
      <c r="A141" s="1" t="s">
        <v>372</v>
      </c>
      <c r="B141" s="5">
        <v>52.172922849655151</v>
      </c>
      <c r="C141" s="11">
        <v>8973</v>
      </c>
      <c r="D141" s="5">
        <v>73.987961053848267</v>
      </c>
      <c r="E141" s="5">
        <v>149.66932988166809</v>
      </c>
      <c r="F141" s="11"/>
      <c r="G141">
        <v>2731</v>
      </c>
      <c r="H141">
        <v>21862</v>
      </c>
      <c r="J141" s="7">
        <f t="shared" si="18"/>
        <v>0.69564248300456921</v>
      </c>
      <c r="K141" s="7">
        <f t="shared" si="19"/>
        <v>-1.4364203722277944</v>
      </c>
      <c r="L141" s="7"/>
      <c r="M141" s="16">
        <v>132.06535291671753</v>
      </c>
      <c r="N141" s="16">
        <v>96.244158983230591</v>
      </c>
      <c r="O141">
        <v>1630</v>
      </c>
      <c r="P141">
        <v>1672</v>
      </c>
      <c r="Q141" s="7">
        <f t="shared" si="20"/>
        <v>0.81834392065084138</v>
      </c>
      <c r="R141" s="7">
        <f t="shared" si="21"/>
        <v>0.81366321185779555</v>
      </c>
      <c r="S141" s="16">
        <v>54.312302112579346</v>
      </c>
      <c r="T141" s="5">
        <v>53.545130968093872</v>
      </c>
      <c r="U141">
        <v>8973</v>
      </c>
      <c r="V141">
        <v>8973</v>
      </c>
      <c r="W141" s="7">
        <f t="shared" si="22"/>
        <v>0</v>
      </c>
      <c r="X141" s="7">
        <f t="shared" si="23"/>
        <v>0</v>
      </c>
      <c r="Y141" t="b">
        <f t="shared" si="17"/>
        <v>1</v>
      </c>
      <c r="AL141">
        <v>57681</v>
      </c>
      <c r="AM141">
        <v>97105</v>
      </c>
      <c r="AN141">
        <v>95969</v>
      </c>
      <c r="AT141" s="5">
        <v>265.92775702476501</v>
      </c>
      <c r="AU141">
        <v>600.00435400009155</v>
      </c>
      <c r="AV141">
        <v>600.27558302879333</v>
      </c>
    </row>
    <row r="142" spans="1:48" x14ac:dyDescent="0.45">
      <c r="A142" s="1" t="s">
        <v>46</v>
      </c>
      <c r="B142" s="5">
        <v>52.766669988632202</v>
      </c>
      <c r="C142" s="11">
        <v>8014</v>
      </c>
      <c r="D142" s="5">
        <v>43.856101989746094</v>
      </c>
      <c r="E142" s="5">
        <v>79.891967058181763</v>
      </c>
      <c r="F142" s="11"/>
      <c r="G142">
        <v>6414</v>
      </c>
      <c r="H142">
        <v>11774</v>
      </c>
      <c r="J142" s="7">
        <f t="shared" si="18"/>
        <v>0.19965061142999752</v>
      </c>
      <c r="K142" s="7">
        <f t="shared" si="19"/>
        <v>-0.46917893686049411</v>
      </c>
      <c r="L142" s="7"/>
      <c r="M142" s="16">
        <v>16.538933992385864</v>
      </c>
      <c r="N142" s="16">
        <v>60.162323951721191</v>
      </c>
      <c r="O142">
        <v>1719</v>
      </c>
      <c r="P142">
        <v>7806</v>
      </c>
      <c r="Q142" s="7">
        <f t="shared" si="20"/>
        <v>0.78550037434489639</v>
      </c>
      <c r="R142" s="7">
        <f t="shared" si="21"/>
        <v>2.5954579485899677E-2</v>
      </c>
      <c r="S142" s="16">
        <v>97.381350994110107</v>
      </c>
      <c r="T142" s="5">
        <v>104.08471417427063</v>
      </c>
      <c r="U142">
        <v>13065</v>
      </c>
      <c r="V142">
        <v>13532</v>
      </c>
      <c r="W142" s="7">
        <f t="shared" si="22"/>
        <v>-0.63027202395807336</v>
      </c>
      <c r="X142" s="7">
        <f t="shared" si="23"/>
        <v>-0.68854504616920387</v>
      </c>
      <c r="Y142" t="b">
        <f t="shared" si="17"/>
        <v>1</v>
      </c>
      <c r="AL142">
        <v>54983</v>
      </c>
      <c r="AM142">
        <v>42896</v>
      </c>
      <c r="AN142">
        <v>65633</v>
      </c>
      <c r="AT142" s="5">
        <v>266.51686000823975</v>
      </c>
      <c r="AU142">
        <v>392.41895699501038</v>
      </c>
      <c r="AV142">
        <v>522.21533012390137</v>
      </c>
    </row>
    <row r="143" spans="1:48" x14ac:dyDescent="0.45">
      <c r="A143" s="1" t="s">
        <v>113</v>
      </c>
      <c r="B143" s="5">
        <v>55.121700048446655</v>
      </c>
      <c r="C143" s="11">
        <v>7746</v>
      </c>
      <c r="D143" s="5">
        <v>67.527831077575684</v>
      </c>
      <c r="E143" s="5">
        <v>48.785727977752686</v>
      </c>
      <c r="F143" s="11"/>
      <c r="G143">
        <v>7461</v>
      </c>
      <c r="H143">
        <v>5721</v>
      </c>
      <c r="J143" s="7">
        <f t="shared" si="18"/>
        <v>3.6793183578621221E-2</v>
      </c>
      <c r="K143" s="7">
        <f t="shared" si="19"/>
        <v>0.26142525174283499</v>
      </c>
      <c r="L143" s="7"/>
      <c r="M143" s="16">
        <v>76.881725072860718</v>
      </c>
      <c r="N143" s="16">
        <v>51.115599870681763</v>
      </c>
      <c r="O143">
        <v>8144</v>
      </c>
      <c r="P143">
        <v>6016</v>
      </c>
      <c r="Q143" s="7">
        <f t="shared" si="20"/>
        <v>-5.1381358120320166E-2</v>
      </c>
      <c r="R143" s="7">
        <f t="shared" si="21"/>
        <v>0.22334107926671831</v>
      </c>
      <c r="S143" s="16">
        <v>649.01964592933655</v>
      </c>
      <c r="T143" s="5">
        <v>647.93566608428955</v>
      </c>
      <c r="U143">
        <v>6443</v>
      </c>
      <c r="V143">
        <v>6443</v>
      </c>
      <c r="W143" s="7">
        <f t="shared" si="22"/>
        <v>0.16821585334366124</v>
      </c>
      <c r="X143" s="7">
        <f t="shared" si="23"/>
        <v>0.16821585334366124</v>
      </c>
      <c r="Y143" t="b">
        <f t="shared" si="17"/>
        <v>1</v>
      </c>
      <c r="AL143">
        <v>44836</v>
      </c>
      <c r="AM143">
        <v>15627</v>
      </c>
      <c r="AN143">
        <v>16288</v>
      </c>
      <c r="AT143" s="5">
        <v>276.70916390419006</v>
      </c>
      <c r="AU143">
        <v>151.29831600189209</v>
      </c>
      <c r="AV143">
        <v>230.66664814949036</v>
      </c>
    </row>
    <row r="144" spans="1:48" x14ac:dyDescent="0.45">
      <c r="A144" s="1" t="s">
        <v>220</v>
      </c>
      <c r="B144" s="5">
        <v>55.882821083068848</v>
      </c>
      <c r="C144" s="11">
        <v>9114</v>
      </c>
      <c r="D144" s="5">
        <v>65.975305080413818</v>
      </c>
      <c r="E144" s="5">
        <v>71.335737943649292</v>
      </c>
      <c r="F144" s="11"/>
      <c r="G144">
        <v>10705</v>
      </c>
      <c r="H144">
        <v>11470</v>
      </c>
      <c r="J144" s="7">
        <f t="shared" si="18"/>
        <v>-0.17456660083388195</v>
      </c>
      <c r="K144" s="7">
        <f t="shared" si="19"/>
        <v>-0.25850340136054423</v>
      </c>
      <c r="L144" s="7"/>
      <c r="M144" s="16">
        <v>24.172160863876343</v>
      </c>
      <c r="N144" s="16">
        <v>26.770298004150391</v>
      </c>
      <c r="O144">
        <v>3130</v>
      </c>
      <c r="P144">
        <v>3127</v>
      </c>
      <c r="Q144" s="7">
        <f t="shared" si="20"/>
        <v>0.65657230634189157</v>
      </c>
      <c r="R144" s="7">
        <f t="shared" si="21"/>
        <v>0.65690147026552559</v>
      </c>
      <c r="S144" s="16">
        <v>47.316739082336426</v>
      </c>
      <c r="T144" s="5">
        <v>49.354799032211304</v>
      </c>
      <c r="U144">
        <v>7007</v>
      </c>
      <c r="V144">
        <v>7125</v>
      </c>
      <c r="W144" s="7">
        <f t="shared" si="22"/>
        <v>0.23118279569892472</v>
      </c>
      <c r="X144" s="7">
        <f t="shared" si="23"/>
        <v>0.21823568136932192</v>
      </c>
      <c r="Y144" t="b">
        <f t="shared" si="17"/>
        <v>0</v>
      </c>
      <c r="AL144">
        <v>39823</v>
      </c>
      <c r="AM144">
        <v>14669</v>
      </c>
      <c r="AN144">
        <v>27322</v>
      </c>
      <c r="AT144" s="5">
        <v>291.89016318321228</v>
      </c>
      <c r="AU144">
        <v>129.96063280105591</v>
      </c>
      <c r="AV144">
        <v>302.9888219833374</v>
      </c>
    </row>
    <row r="145" spans="1:48" x14ac:dyDescent="0.45">
      <c r="A145" s="1" t="s">
        <v>346</v>
      </c>
      <c r="B145" s="5">
        <v>56.200402975082397</v>
      </c>
      <c r="C145" s="11">
        <v>8085</v>
      </c>
      <c r="D145" s="5">
        <v>59.586563110351563</v>
      </c>
      <c r="E145" s="5">
        <v>65.748763084411621</v>
      </c>
      <c r="F145" s="11"/>
      <c r="G145">
        <v>4325</v>
      </c>
      <c r="H145">
        <v>4559</v>
      </c>
      <c r="J145" s="7">
        <f t="shared" si="18"/>
        <v>0.46505875077303649</v>
      </c>
      <c r="K145" s="7">
        <f t="shared" si="19"/>
        <v>0.43611626468769327</v>
      </c>
      <c r="L145" s="7"/>
      <c r="M145" s="16">
        <v>132.00170803070068</v>
      </c>
      <c r="N145" s="16">
        <v>606.59269189834595</v>
      </c>
      <c r="O145">
        <v>6505</v>
      </c>
      <c r="P145">
        <v>1071</v>
      </c>
      <c r="Q145" s="7">
        <f t="shared" si="20"/>
        <v>0.19542362399505256</v>
      </c>
      <c r="R145" s="7">
        <f t="shared" si="21"/>
        <v>0.86753246753246749</v>
      </c>
      <c r="S145" s="16">
        <v>157.00835204124451</v>
      </c>
      <c r="T145" s="5">
        <v>158.89942908287048</v>
      </c>
      <c r="U145">
        <v>11551</v>
      </c>
      <c r="V145">
        <v>10678</v>
      </c>
      <c r="W145" s="7">
        <f t="shared" si="22"/>
        <v>-0.42869511440940011</v>
      </c>
      <c r="X145" s="7">
        <f t="shared" si="23"/>
        <v>-0.32071737786023502</v>
      </c>
      <c r="Y145" t="b">
        <f t="shared" ref="Y145:Y176" si="24">OR(AND(X145&gt;=W145,R145&gt;=Q145),AND(X145&lt;=W145,R145&lt;=Q145))</f>
        <v>1</v>
      </c>
      <c r="AL145">
        <v>41370</v>
      </c>
      <c r="AM145">
        <v>1052</v>
      </c>
      <c r="AN145">
        <v>36208</v>
      </c>
      <c r="AT145" s="5">
        <v>308.73994183540344</v>
      </c>
      <c r="AU145">
        <v>85.632736206054688</v>
      </c>
      <c r="AV145">
        <v>428.7954089641571</v>
      </c>
    </row>
    <row r="146" spans="1:48" x14ac:dyDescent="0.45">
      <c r="A146" s="1" t="s">
        <v>117</v>
      </c>
      <c r="B146" s="5">
        <v>58.777665138244629</v>
      </c>
      <c r="C146" s="11">
        <v>9253</v>
      </c>
      <c r="D146" s="5">
        <v>13.309468030929565</v>
      </c>
      <c r="E146" s="5">
        <v>28.817263841629028</v>
      </c>
      <c r="F146" s="11"/>
      <c r="G146">
        <v>593</v>
      </c>
      <c r="H146">
        <v>3730</v>
      </c>
      <c r="J146" s="7">
        <f t="shared" si="18"/>
        <v>0.93591267696963143</v>
      </c>
      <c r="K146" s="7">
        <f t="shared" si="19"/>
        <v>0.59688749594726032</v>
      </c>
      <c r="L146" s="7"/>
      <c r="M146" s="16">
        <v>21.808256864547729</v>
      </c>
      <c r="N146" s="16">
        <v>21.085333108901978</v>
      </c>
      <c r="O146">
        <v>2048</v>
      </c>
      <c r="P146">
        <v>1796</v>
      </c>
      <c r="Q146" s="7">
        <f t="shared" si="20"/>
        <v>0.77866637847184694</v>
      </c>
      <c r="R146" s="7">
        <f t="shared" si="21"/>
        <v>0.80590078893331896</v>
      </c>
      <c r="S146" s="16">
        <v>642.99787902832031</v>
      </c>
      <c r="T146" s="5">
        <v>643.16193795204163</v>
      </c>
      <c r="U146">
        <v>6397</v>
      </c>
      <c r="V146">
        <v>6397</v>
      </c>
      <c r="W146" s="7">
        <f t="shared" si="22"/>
        <v>0.30865665189668218</v>
      </c>
      <c r="X146" s="7">
        <f t="shared" si="23"/>
        <v>0.30865665189668218</v>
      </c>
      <c r="Y146" t="b">
        <f t="shared" si="24"/>
        <v>1</v>
      </c>
      <c r="AL146">
        <v>47792</v>
      </c>
      <c r="AM146">
        <v>31992</v>
      </c>
      <c r="AN146">
        <v>31199</v>
      </c>
      <c r="AT146" s="5">
        <v>316.6482310295105</v>
      </c>
      <c r="AU146">
        <v>128.62660098075867</v>
      </c>
      <c r="AV146">
        <v>204.7676420211792</v>
      </c>
    </row>
    <row r="147" spans="1:48" x14ac:dyDescent="0.45">
      <c r="A147" s="1" t="s">
        <v>22</v>
      </c>
      <c r="B147" s="5">
        <v>58.848572015762329</v>
      </c>
      <c r="C147" s="11">
        <v>8402</v>
      </c>
      <c r="D147" s="5">
        <v>53.711781978607178</v>
      </c>
      <c r="E147" s="5">
        <v>27.196690082550049</v>
      </c>
      <c r="F147" s="11"/>
      <c r="G147">
        <v>7255</v>
      </c>
      <c r="H147">
        <v>3643</v>
      </c>
      <c r="J147" s="7">
        <f t="shared" si="18"/>
        <v>0.13651511544870268</v>
      </c>
      <c r="K147" s="7">
        <f t="shared" si="19"/>
        <v>0.56641275886693643</v>
      </c>
      <c r="L147" s="7"/>
      <c r="M147" s="16">
        <v>29.103547096252441</v>
      </c>
      <c r="N147" s="16">
        <v>38.400069952011108</v>
      </c>
      <c r="O147">
        <v>2900</v>
      </c>
      <c r="P147">
        <v>4726</v>
      </c>
      <c r="Q147" s="7">
        <f t="shared" si="20"/>
        <v>0.65484408474172817</v>
      </c>
      <c r="R147" s="7">
        <f t="shared" si="21"/>
        <v>0.43751487741014045</v>
      </c>
      <c r="S147" s="16">
        <v>91.814652919769287</v>
      </c>
      <c r="T147" s="5">
        <v>123.24154090881348</v>
      </c>
      <c r="U147">
        <v>11282</v>
      </c>
      <c r="V147">
        <v>14745</v>
      </c>
      <c r="W147" s="7">
        <f t="shared" si="22"/>
        <v>-0.34277552963580099</v>
      </c>
      <c r="X147" s="7">
        <f t="shared" si="23"/>
        <v>-0.75493930016662703</v>
      </c>
      <c r="Y147" t="b">
        <f t="shared" si="24"/>
        <v>1</v>
      </c>
      <c r="AL147">
        <v>44163</v>
      </c>
      <c r="AM147">
        <v>21089</v>
      </c>
      <c r="AN147">
        <v>12822</v>
      </c>
      <c r="AT147" s="5">
        <v>323.20604586601257</v>
      </c>
      <c r="AU147">
        <v>83.591192007064819</v>
      </c>
      <c r="AV147">
        <v>83.472131013870239</v>
      </c>
    </row>
    <row r="148" spans="1:48" x14ac:dyDescent="0.45">
      <c r="A148" s="1" t="s">
        <v>378</v>
      </c>
      <c r="B148" s="5">
        <v>62.63916802406311</v>
      </c>
      <c r="C148" s="11">
        <v>11875</v>
      </c>
      <c r="D148" s="5">
        <v>55.874078035354614</v>
      </c>
      <c r="E148" s="5">
        <v>86.578443050384521</v>
      </c>
      <c r="F148" s="11"/>
      <c r="G148">
        <v>8571</v>
      </c>
      <c r="H148">
        <v>13949</v>
      </c>
      <c r="J148" s="7">
        <f t="shared" si="18"/>
        <v>0.27823157894736844</v>
      </c>
      <c r="K148" s="7">
        <f t="shared" si="19"/>
        <v>-0.17465263157894736</v>
      </c>
      <c r="L148" s="7"/>
      <c r="M148" s="16">
        <v>172.06292390823364</v>
      </c>
      <c r="N148" s="16">
        <v>170.03724694252014</v>
      </c>
      <c r="O148">
        <v>7918</v>
      </c>
      <c r="P148">
        <v>10547</v>
      </c>
      <c r="Q148" s="7">
        <f t="shared" si="20"/>
        <v>0.33322105263157897</v>
      </c>
      <c r="R148" s="7">
        <f t="shared" si="21"/>
        <v>0.11183157894736842</v>
      </c>
      <c r="S148" s="16">
        <v>216.03581309318542</v>
      </c>
      <c r="T148" s="5">
        <v>187.50295305252075</v>
      </c>
      <c r="U148">
        <v>14021</v>
      </c>
      <c r="V148">
        <v>10162</v>
      </c>
      <c r="W148" s="7">
        <f t="shared" si="22"/>
        <v>-0.18071578947368422</v>
      </c>
      <c r="X148" s="7">
        <f t="shared" si="23"/>
        <v>0.14425263157894735</v>
      </c>
      <c r="Y148" t="b">
        <f t="shared" si="24"/>
        <v>0</v>
      </c>
      <c r="AL148">
        <v>47674</v>
      </c>
      <c r="AM148">
        <v>39177</v>
      </c>
      <c r="AN148">
        <v>44960</v>
      </c>
      <c r="AT148" s="5">
        <v>357.00530219078064</v>
      </c>
      <c r="AU148">
        <v>321.9821879863739</v>
      </c>
      <c r="AV148">
        <v>412.74996495246887</v>
      </c>
    </row>
    <row r="149" spans="1:48" x14ac:dyDescent="0.45">
      <c r="A149" s="1" t="s">
        <v>123</v>
      </c>
      <c r="B149" s="5">
        <v>63.538861989974976</v>
      </c>
      <c r="C149" s="11">
        <v>12062</v>
      </c>
      <c r="D149" s="5">
        <v>19.067859888076782</v>
      </c>
      <c r="E149" s="5">
        <v>26.692965030670166</v>
      </c>
      <c r="F149" s="11"/>
      <c r="G149">
        <v>2666</v>
      </c>
      <c r="H149">
        <v>3913</v>
      </c>
      <c r="J149" s="7">
        <f t="shared" si="18"/>
        <v>0.77897529431271761</v>
      </c>
      <c r="K149" s="7">
        <f t="shared" si="19"/>
        <v>0.67559277068479517</v>
      </c>
      <c r="L149" s="7"/>
      <c r="M149" s="16">
        <v>21.726629972457886</v>
      </c>
      <c r="N149" s="16">
        <v>18.531302928924561</v>
      </c>
      <c r="O149">
        <v>4863</v>
      </c>
      <c r="P149">
        <v>4892</v>
      </c>
      <c r="Q149" s="7">
        <f t="shared" si="20"/>
        <v>0.59683302934836679</v>
      </c>
      <c r="R149" s="7">
        <f t="shared" si="21"/>
        <v>0.59442878461283366</v>
      </c>
      <c r="S149" s="16">
        <v>123.23200798034668</v>
      </c>
      <c r="T149" s="5">
        <v>104.67522120475769</v>
      </c>
      <c r="U149">
        <v>22449</v>
      </c>
      <c r="V149">
        <v>18839</v>
      </c>
      <c r="W149" s="7">
        <f t="shared" si="22"/>
        <v>-0.8611341402752446</v>
      </c>
      <c r="X149" s="7">
        <f t="shared" si="23"/>
        <v>-0.5618471231968164</v>
      </c>
      <c r="Y149" t="b">
        <f t="shared" si="24"/>
        <v>0</v>
      </c>
      <c r="AL149">
        <v>51297</v>
      </c>
      <c r="AM149">
        <v>43759</v>
      </c>
      <c r="AN149">
        <v>55151</v>
      </c>
      <c r="AT149" s="5">
        <v>357.94364094734192</v>
      </c>
      <c r="AU149">
        <v>332.83850693702698</v>
      </c>
      <c r="AV149">
        <v>410.83341217041016</v>
      </c>
    </row>
    <row r="150" spans="1:48" x14ac:dyDescent="0.45">
      <c r="A150" s="1" t="s">
        <v>49</v>
      </c>
      <c r="B150" s="5">
        <v>64.150496959686279</v>
      </c>
      <c r="C150" s="11">
        <v>23838</v>
      </c>
      <c r="D150" s="5">
        <v>156.31204605102539</v>
      </c>
      <c r="E150" s="5">
        <v>193.00554394721985</v>
      </c>
      <c r="F150" s="11"/>
      <c r="G150">
        <v>21154</v>
      </c>
      <c r="H150">
        <v>26305</v>
      </c>
      <c r="J150" s="7">
        <f t="shared" si="18"/>
        <v>0.1125933383673127</v>
      </c>
      <c r="K150" s="7">
        <f t="shared" si="19"/>
        <v>-0.10349022569007467</v>
      </c>
      <c r="L150" s="7"/>
      <c r="M150" s="16">
        <v>96.065288066864014</v>
      </c>
      <c r="N150" s="16">
        <v>606.31100797653198</v>
      </c>
      <c r="O150">
        <v>1059</v>
      </c>
      <c r="P150">
        <v>1059</v>
      </c>
      <c r="Q150" s="7">
        <f t="shared" si="20"/>
        <v>0.95557513214195822</v>
      </c>
      <c r="R150" s="7">
        <f t="shared" si="21"/>
        <v>0.95557513214195822</v>
      </c>
      <c r="S150" s="16">
        <v>413.01803588867188</v>
      </c>
      <c r="T150" s="5">
        <v>643.46864199638367</v>
      </c>
      <c r="U150">
        <v>29549</v>
      </c>
      <c r="V150">
        <v>5546</v>
      </c>
      <c r="W150" s="7">
        <f t="shared" si="22"/>
        <v>-0.23957546774058228</v>
      </c>
      <c r="X150" s="7">
        <f t="shared" si="23"/>
        <v>0.76734625388035904</v>
      </c>
      <c r="Y150" t="b">
        <f t="shared" si="24"/>
        <v>1</v>
      </c>
      <c r="AL150">
        <v>69993</v>
      </c>
      <c r="AM150">
        <v>25848</v>
      </c>
      <c r="AN150">
        <v>30153</v>
      </c>
      <c r="AT150" s="5">
        <v>359.13153600692749</v>
      </c>
      <c r="AU150">
        <v>209.35852813720703</v>
      </c>
      <c r="AV150">
        <v>216.8732750415802</v>
      </c>
    </row>
    <row r="151" spans="1:48" x14ac:dyDescent="0.45">
      <c r="A151" s="1" t="s">
        <v>202</v>
      </c>
      <c r="B151" s="5">
        <v>67.004534006118774</v>
      </c>
      <c r="C151" s="11">
        <v>22697</v>
      </c>
      <c r="D151" s="5">
        <v>141.61508893966675</v>
      </c>
      <c r="E151" s="5">
        <v>178.68019604682922</v>
      </c>
      <c r="F151" s="11"/>
      <c r="G151">
        <v>19339</v>
      </c>
      <c r="H151">
        <v>23870</v>
      </c>
      <c r="J151" s="7">
        <f t="shared" si="18"/>
        <v>0.1479490681587875</v>
      </c>
      <c r="K151" s="7">
        <f t="shared" si="19"/>
        <v>-5.1680838877384679E-2</v>
      </c>
      <c r="L151" s="7"/>
      <c r="M151" s="16">
        <v>214.11949896812439</v>
      </c>
      <c r="N151" s="16">
        <v>146.74441909790039</v>
      </c>
      <c r="O151">
        <v>25223</v>
      </c>
      <c r="P151">
        <v>16470</v>
      </c>
      <c r="Q151" s="7">
        <f t="shared" si="20"/>
        <v>-0.11129224126536547</v>
      </c>
      <c r="R151" s="7">
        <f t="shared" si="21"/>
        <v>0.27435343878045559</v>
      </c>
      <c r="S151" s="16">
        <v>295.1144859790802</v>
      </c>
      <c r="T151" s="5">
        <v>342.49449706077576</v>
      </c>
      <c r="U151">
        <v>29108</v>
      </c>
      <c r="V151">
        <v>34506</v>
      </c>
      <c r="W151" s="7">
        <f t="shared" si="22"/>
        <v>-0.28246023703573159</v>
      </c>
      <c r="X151" s="7">
        <f t="shared" si="23"/>
        <v>-0.52028902498127505</v>
      </c>
      <c r="Y151" t="b">
        <f t="shared" si="24"/>
        <v>0</v>
      </c>
      <c r="AL151">
        <v>49449</v>
      </c>
      <c r="AM151">
        <v>50674</v>
      </c>
      <c r="AN151">
        <v>43690</v>
      </c>
      <c r="AT151" s="5">
        <v>361.03063011169434</v>
      </c>
      <c r="AU151">
        <v>412.14060306549072</v>
      </c>
      <c r="AV151">
        <v>355.20535111427307</v>
      </c>
    </row>
    <row r="152" spans="1:48" x14ac:dyDescent="0.45">
      <c r="A152" s="1" t="s">
        <v>47</v>
      </c>
      <c r="B152" s="5">
        <v>71.915448904037476</v>
      </c>
      <c r="C152" s="11">
        <v>9860</v>
      </c>
      <c r="D152" s="5">
        <v>107.46641898155212</v>
      </c>
      <c r="E152" s="5">
        <v>107.661288022995</v>
      </c>
      <c r="F152" s="11"/>
      <c r="G152">
        <v>13787</v>
      </c>
      <c r="H152">
        <v>13555</v>
      </c>
      <c r="J152" s="7">
        <f t="shared" si="18"/>
        <v>-0.39827586206896554</v>
      </c>
      <c r="K152" s="7">
        <f t="shared" si="19"/>
        <v>-0.37474645030425963</v>
      </c>
      <c r="L152" s="7"/>
      <c r="M152" s="16">
        <v>47.83083701133728</v>
      </c>
      <c r="N152" s="16">
        <v>43.226428031921387</v>
      </c>
      <c r="O152">
        <v>5148</v>
      </c>
      <c r="P152">
        <v>5004</v>
      </c>
      <c r="Q152" s="7">
        <f t="shared" si="20"/>
        <v>0.47789046653144018</v>
      </c>
      <c r="R152" s="7">
        <f t="shared" si="21"/>
        <v>0.49249492900608521</v>
      </c>
      <c r="S152" s="16">
        <v>139.16897916793823</v>
      </c>
      <c r="T152" s="5">
        <v>150.06572294235229</v>
      </c>
      <c r="U152">
        <v>17103</v>
      </c>
      <c r="V152">
        <v>17211</v>
      </c>
      <c r="W152" s="7">
        <f t="shared" si="22"/>
        <v>-0.73458417849898583</v>
      </c>
      <c r="X152" s="7">
        <f t="shared" si="23"/>
        <v>-0.74553752535496953</v>
      </c>
      <c r="Y152" t="b">
        <f t="shared" si="24"/>
        <v>0</v>
      </c>
      <c r="AL152">
        <v>54569</v>
      </c>
      <c r="AM152">
        <v>28395</v>
      </c>
      <c r="AN152">
        <v>28906</v>
      </c>
      <c r="AT152" s="5">
        <v>374.56237101554871</v>
      </c>
      <c r="AU152">
        <v>198.7027530670166</v>
      </c>
      <c r="AV152">
        <v>199.5290801525116</v>
      </c>
    </row>
    <row r="153" spans="1:48" x14ac:dyDescent="0.45">
      <c r="A153" s="1" t="s">
        <v>20</v>
      </c>
      <c r="B153" s="5">
        <v>73.838406085968018</v>
      </c>
      <c r="C153" s="11">
        <v>10779</v>
      </c>
      <c r="D153" s="5">
        <v>81.371373891830444</v>
      </c>
      <c r="E153" s="5">
        <v>60.791077136993408</v>
      </c>
      <c r="F153" s="11"/>
      <c r="G153">
        <v>10974</v>
      </c>
      <c r="H153">
        <v>7736</v>
      </c>
      <c r="J153" s="7">
        <f t="shared" si="18"/>
        <v>-1.8090731978847759E-2</v>
      </c>
      <c r="K153" s="7">
        <f t="shared" si="19"/>
        <v>0.28230819185453199</v>
      </c>
      <c r="L153" s="7"/>
      <c r="M153" s="16">
        <v>23.662730932235718</v>
      </c>
      <c r="N153" s="16">
        <v>55.216837882995605</v>
      </c>
      <c r="O153">
        <v>7610</v>
      </c>
      <c r="P153">
        <v>7853</v>
      </c>
      <c r="Q153" s="7">
        <f t="shared" si="20"/>
        <v>0.29399758790240282</v>
      </c>
      <c r="R153" s="7">
        <f t="shared" si="21"/>
        <v>0.27145375266722332</v>
      </c>
      <c r="S153" s="16">
        <v>150.31100797653198</v>
      </c>
      <c r="T153" s="5">
        <v>258.4624969959259</v>
      </c>
      <c r="U153">
        <v>20479</v>
      </c>
      <c r="V153">
        <v>34219</v>
      </c>
      <c r="W153" s="7">
        <f t="shared" si="22"/>
        <v>-0.8998979497170424</v>
      </c>
      <c r="X153" s="7">
        <f t="shared" si="23"/>
        <v>-2.1745987568420078</v>
      </c>
      <c r="Y153" t="b">
        <f t="shared" si="24"/>
        <v>1</v>
      </c>
      <c r="AL153">
        <v>56053</v>
      </c>
      <c r="AM153">
        <v>12377</v>
      </c>
      <c r="AN153">
        <v>24674</v>
      </c>
      <c r="AT153" s="5">
        <v>391.68515110015869</v>
      </c>
      <c r="AU153">
        <v>370.11871790885925</v>
      </c>
      <c r="AV153">
        <v>320.14851713180542</v>
      </c>
    </row>
    <row r="154" spans="1:48" x14ac:dyDescent="0.45">
      <c r="A154" s="1" t="s">
        <v>37</v>
      </c>
      <c r="B154" s="5">
        <v>77.690142869949341</v>
      </c>
      <c r="C154" s="11">
        <v>10924</v>
      </c>
      <c r="D154" s="5">
        <v>71.028333902359009</v>
      </c>
      <c r="E154" s="5">
        <v>97.835050821304321</v>
      </c>
      <c r="F154" s="11"/>
      <c r="G154">
        <v>9081</v>
      </c>
      <c r="H154">
        <v>12887</v>
      </c>
      <c r="J154" s="7">
        <f t="shared" si="18"/>
        <v>0.16871109483705601</v>
      </c>
      <c r="K154" s="7">
        <f t="shared" si="19"/>
        <v>-0.17969608202123763</v>
      </c>
      <c r="L154" s="7"/>
      <c r="M154" s="16">
        <v>577.2350480556488</v>
      </c>
      <c r="N154" s="16">
        <v>607.13149094581604</v>
      </c>
      <c r="O154">
        <v>16685</v>
      </c>
      <c r="P154">
        <v>1105</v>
      </c>
      <c r="Q154" s="7">
        <f t="shared" si="20"/>
        <v>-0.52737092640058592</v>
      </c>
      <c r="R154" s="7">
        <f t="shared" si="21"/>
        <v>0.8988465763456609</v>
      </c>
      <c r="S154" s="16">
        <v>647.42712593078613</v>
      </c>
      <c r="T154" s="5">
        <v>648.642245054245</v>
      </c>
      <c r="U154">
        <v>6389</v>
      </c>
      <c r="V154">
        <v>6389</v>
      </c>
      <c r="W154" s="7">
        <f t="shared" si="22"/>
        <v>0.41514097400219702</v>
      </c>
      <c r="X154" s="7">
        <f t="shared" si="23"/>
        <v>0.41514097400219702</v>
      </c>
      <c r="Y154" t="b">
        <f t="shared" si="24"/>
        <v>1</v>
      </c>
      <c r="AL154">
        <v>53661</v>
      </c>
      <c r="AM154">
        <v>76252</v>
      </c>
      <c r="AN154">
        <v>71781</v>
      </c>
      <c r="AT154" s="5">
        <v>399.50793099403381</v>
      </c>
      <c r="AU154">
        <v>600.00503015518188</v>
      </c>
      <c r="AV154">
        <v>547.67720198631287</v>
      </c>
    </row>
    <row r="155" spans="1:48" x14ac:dyDescent="0.45">
      <c r="A155" s="1" t="s">
        <v>248</v>
      </c>
      <c r="B155" s="5">
        <v>78.198858022689819</v>
      </c>
      <c r="C155" s="11">
        <v>13423</v>
      </c>
      <c r="D155" s="5">
        <v>65.0503089427948</v>
      </c>
      <c r="E155" s="5">
        <v>66.453326940536499</v>
      </c>
      <c r="F155" s="11"/>
      <c r="G155">
        <v>10772</v>
      </c>
      <c r="H155">
        <v>10867</v>
      </c>
      <c r="J155" s="7">
        <f t="shared" si="18"/>
        <v>0.1974968337927438</v>
      </c>
      <c r="K155" s="7">
        <f t="shared" si="19"/>
        <v>0.19041942933770395</v>
      </c>
      <c r="L155" s="7"/>
      <c r="M155" s="16">
        <v>87.701924085617065</v>
      </c>
      <c r="N155" s="16">
        <v>65.581418037414551</v>
      </c>
      <c r="O155">
        <v>13192</v>
      </c>
      <c r="P155">
        <v>8558</v>
      </c>
      <c r="Q155" s="7">
        <f t="shared" si="20"/>
        <v>1.720926767488639E-2</v>
      </c>
      <c r="R155" s="7">
        <f t="shared" si="21"/>
        <v>0.36243760709230427</v>
      </c>
      <c r="S155" s="16">
        <v>192.73314619064331</v>
      </c>
      <c r="T155" s="5">
        <v>121.68997287750244</v>
      </c>
      <c r="U155">
        <v>30221</v>
      </c>
      <c r="V155">
        <v>15057</v>
      </c>
      <c r="W155" s="7">
        <f t="shared" si="22"/>
        <v>-1.2514341056395739</v>
      </c>
      <c r="X155" s="7">
        <f t="shared" si="23"/>
        <v>-0.12173135662668554</v>
      </c>
      <c r="Y155" t="b">
        <f t="shared" si="24"/>
        <v>1</v>
      </c>
      <c r="AL155">
        <v>57298</v>
      </c>
      <c r="AM155">
        <v>1034</v>
      </c>
      <c r="AN155">
        <v>1034</v>
      </c>
      <c r="AT155" s="5">
        <v>405.82186603546143</v>
      </c>
      <c r="AU155">
        <v>606.48972415924072</v>
      </c>
      <c r="AV155">
        <v>604.0222339630127</v>
      </c>
    </row>
    <row r="156" spans="1:48" x14ac:dyDescent="0.45">
      <c r="A156" s="1" t="s">
        <v>288</v>
      </c>
      <c r="B156" s="5">
        <v>79.435075998306274</v>
      </c>
      <c r="C156" s="11">
        <v>11096</v>
      </c>
      <c r="D156" s="5">
        <v>37.83214807510376</v>
      </c>
      <c r="E156" s="5">
        <v>39.94750189781189</v>
      </c>
      <c r="F156" s="11"/>
      <c r="G156">
        <v>4734</v>
      </c>
      <c r="H156">
        <v>4843</v>
      </c>
      <c r="J156" s="7">
        <f t="shared" si="18"/>
        <v>0.57335976928622923</v>
      </c>
      <c r="K156" s="7">
        <f t="shared" si="19"/>
        <v>0.56353640951694306</v>
      </c>
      <c r="L156" s="7"/>
      <c r="M156" s="16">
        <v>61.005337953567505</v>
      </c>
      <c r="N156" s="16">
        <v>41.933961868286133</v>
      </c>
      <c r="O156">
        <v>7310</v>
      </c>
      <c r="P156">
        <v>5004</v>
      </c>
      <c r="Q156" s="7">
        <f t="shared" si="20"/>
        <v>0.34120403749098777</v>
      </c>
      <c r="R156" s="7">
        <f t="shared" si="21"/>
        <v>0.54902667627974044</v>
      </c>
      <c r="S156" s="16">
        <v>109.1130211353302</v>
      </c>
      <c r="T156" s="5">
        <v>91.899306058883667</v>
      </c>
      <c r="U156">
        <v>14038</v>
      </c>
      <c r="V156">
        <v>11227</v>
      </c>
      <c r="W156" s="7">
        <f t="shared" si="22"/>
        <v>-0.26514059120403749</v>
      </c>
      <c r="X156" s="7">
        <f t="shared" si="23"/>
        <v>-1.1806056236481614E-2</v>
      </c>
      <c r="Y156" t="b">
        <f t="shared" si="24"/>
        <v>1</v>
      </c>
      <c r="AL156">
        <v>59478</v>
      </c>
      <c r="AM156">
        <v>1198</v>
      </c>
      <c r="AN156">
        <v>1198</v>
      </c>
      <c r="AT156" s="5">
        <v>440.59616708755493</v>
      </c>
      <c r="AU156">
        <v>607.9105749130249</v>
      </c>
      <c r="AV156">
        <v>607.25573706626892</v>
      </c>
    </row>
    <row r="157" spans="1:48" x14ac:dyDescent="0.45">
      <c r="A157" s="1" t="s">
        <v>168</v>
      </c>
      <c r="B157" s="5">
        <v>81.485804796218872</v>
      </c>
      <c r="C157" s="11">
        <v>11456</v>
      </c>
      <c r="D157" s="5">
        <v>20.713477849960327</v>
      </c>
      <c r="E157" s="5">
        <v>42.095086097717285</v>
      </c>
      <c r="F157" s="11"/>
      <c r="G157">
        <v>2904</v>
      </c>
      <c r="H157">
        <v>5723</v>
      </c>
      <c r="J157" s="7">
        <f t="shared" si="18"/>
        <v>0.74650837988826813</v>
      </c>
      <c r="K157" s="7">
        <f t="shared" si="19"/>
        <v>0.50043645251396651</v>
      </c>
      <c r="L157" s="7"/>
      <c r="M157" s="16">
        <v>39.100533962249756</v>
      </c>
      <c r="N157" s="16">
        <v>50.496511936187744</v>
      </c>
      <c r="O157">
        <v>4167</v>
      </c>
      <c r="P157">
        <v>6379</v>
      </c>
      <c r="Q157" s="7">
        <f t="shared" si="20"/>
        <v>0.63626047486033521</v>
      </c>
      <c r="R157" s="7">
        <f t="shared" si="21"/>
        <v>0.44317388268156427</v>
      </c>
      <c r="S157" s="16">
        <v>113.91310501098633</v>
      </c>
      <c r="T157" s="5">
        <v>120.38717103004456</v>
      </c>
      <c r="U157">
        <v>13767</v>
      </c>
      <c r="V157">
        <v>14219</v>
      </c>
      <c r="W157" s="7">
        <f t="shared" si="22"/>
        <v>-0.20172835195530725</v>
      </c>
      <c r="X157" s="7">
        <f t="shared" si="23"/>
        <v>-0.2411836592178771</v>
      </c>
      <c r="Y157" t="b">
        <f t="shared" si="24"/>
        <v>1</v>
      </c>
      <c r="AL157">
        <v>59582</v>
      </c>
      <c r="AM157">
        <v>2250</v>
      </c>
      <c r="AN157">
        <v>2250</v>
      </c>
      <c r="AT157" s="5">
        <v>450.00888395309448</v>
      </c>
      <c r="AU157">
        <v>613.9736909866333</v>
      </c>
      <c r="AV157">
        <v>614.68844604492188</v>
      </c>
    </row>
    <row r="158" spans="1:48" x14ac:dyDescent="0.45">
      <c r="A158" s="1" t="s">
        <v>307</v>
      </c>
      <c r="B158" s="5">
        <v>82.426683902740479</v>
      </c>
      <c r="C158" s="11">
        <v>18105</v>
      </c>
      <c r="D158" s="5">
        <v>78.791701078414917</v>
      </c>
      <c r="E158" s="5">
        <v>86.862426996231079</v>
      </c>
      <c r="F158" s="11"/>
      <c r="G158">
        <v>15290</v>
      </c>
      <c r="H158">
        <v>16932</v>
      </c>
      <c r="J158" s="7">
        <f t="shared" si="18"/>
        <v>0.15548191107428888</v>
      </c>
      <c r="K158" s="7">
        <f t="shared" si="19"/>
        <v>6.4788732394366194E-2</v>
      </c>
      <c r="L158" s="7"/>
      <c r="M158" s="16">
        <v>607.96245193481445</v>
      </c>
      <c r="N158" s="16">
        <v>608.0307080745697</v>
      </c>
      <c r="O158">
        <v>1024</v>
      </c>
      <c r="P158">
        <v>1024</v>
      </c>
      <c r="Q158" s="7">
        <f t="shared" si="20"/>
        <v>0.94344103838718585</v>
      </c>
      <c r="R158" s="7">
        <f t="shared" si="21"/>
        <v>0.94344103838718585</v>
      </c>
      <c r="S158" s="16">
        <v>628.50868511199951</v>
      </c>
      <c r="T158" s="5">
        <v>628.13207387924194</v>
      </c>
      <c r="U158">
        <v>5084</v>
      </c>
      <c r="V158">
        <v>5084</v>
      </c>
      <c r="W158" s="7">
        <f t="shared" si="22"/>
        <v>0.71919359293012974</v>
      </c>
      <c r="X158" s="7">
        <f t="shared" si="23"/>
        <v>0.71919359293012974</v>
      </c>
      <c r="Y158" t="b">
        <f t="shared" si="24"/>
        <v>1</v>
      </c>
      <c r="AL158">
        <v>63856</v>
      </c>
      <c r="AM158">
        <v>76983</v>
      </c>
      <c r="AN158">
        <v>69131</v>
      </c>
      <c r="AT158" s="5">
        <v>457.88333106040955</v>
      </c>
      <c r="AU158">
        <v>593.31723189353943</v>
      </c>
      <c r="AV158">
        <v>600.00673699378967</v>
      </c>
    </row>
    <row r="159" spans="1:48" x14ac:dyDescent="0.45">
      <c r="A159" s="1" t="s">
        <v>369</v>
      </c>
      <c r="B159" s="5">
        <v>85.612778902053833</v>
      </c>
      <c r="C159" s="11">
        <v>25615</v>
      </c>
      <c r="D159" s="5">
        <v>132.0045599937439</v>
      </c>
      <c r="E159" s="5">
        <v>80.059594869613647</v>
      </c>
      <c r="F159" s="11"/>
      <c r="G159">
        <v>17712</v>
      </c>
      <c r="H159">
        <v>24296</v>
      </c>
      <c r="J159" s="7">
        <f t="shared" si="18"/>
        <v>0.30853015811048212</v>
      </c>
      <c r="K159" s="7">
        <f t="shared" si="19"/>
        <v>5.1493265664649616E-2</v>
      </c>
      <c r="L159" s="7"/>
      <c r="M159" s="16">
        <v>222.57582211494446</v>
      </c>
      <c r="N159" s="16">
        <v>198.03338193893433</v>
      </c>
      <c r="O159">
        <v>27089</v>
      </c>
      <c r="P159">
        <v>22218</v>
      </c>
      <c r="Q159" s="7">
        <f t="shared" si="20"/>
        <v>-5.7544407573687291E-2</v>
      </c>
      <c r="R159" s="7">
        <f t="shared" si="21"/>
        <v>0.13261760687097404</v>
      </c>
      <c r="S159" s="16">
        <v>219.26183700561523</v>
      </c>
      <c r="T159" s="5">
        <v>222.31180596351624</v>
      </c>
      <c r="U159">
        <v>24178</v>
      </c>
      <c r="V159">
        <v>25066</v>
      </c>
      <c r="W159" s="7">
        <f t="shared" si="22"/>
        <v>5.609994144056217E-2</v>
      </c>
      <c r="X159" s="7">
        <f t="shared" si="23"/>
        <v>2.1432754245559241E-2</v>
      </c>
      <c r="Y159" t="b">
        <f t="shared" si="24"/>
        <v>0</v>
      </c>
      <c r="AL159">
        <v>71459</v>
      </c>
      <c r="AM159">
        <v>44673</v>
      </c>
      <c r="AN159">
        <v>47736</v>
      </c>
      <c r="AT159" s="5">
        <v>458.18262481689453</v>
      </c>
      <c r="AU159">
        <v>402.3985390663147</v>
      </c>
      <c r="AV159">
        <v>448.03191208839417</v>
      </c>
    </row>
    <row r="160" spans="1:48" x14ac:dyDescent="0.45">
      <c r="A160" s="1" t="s">
        <v>21</v>
      </c>
      <c r="B160" s="5">
        <v>86.645426988601685</v>
      </c>
      <c r="C160" s="11">
        <v>12481</v>
      </c>
      <c r="D160" s="5">
        <v>92.244899988174438</v>
      </c>
      <c r="E160" s="5">
        <v>21.859139919281006</v>
      </c>
      <c r="F160" s="11"/>
      <c r="G160">
        <v>12867</v>
      </c>
      <c r="H160">
        <v>7057</v>
      </c>
      <c r="J160" s="7">
        <f t="shared" si="18"/>
        <v>-3.0927009053761719E-2</v>
      </c>
      <c r="K160" s="7">
        <f t="shared" si="19"/>
        <v>0.43458056245493148</v>
      </c>
      <c r="L160" s="7"/>
      <c r="M160" s="16">
        <v>47.846349954605103</v>
      </c>
      <c r="N160" s="16">
        <v>23.538026094436646</v>
      </c>
      <c r="O160">
        <v>16071</v>
      </c>
      <c r="P160">
        <v>7640</v>
      </c>
      <c r="Q160" s="7">
        <f t="shared" si="20"/>
        <v>-0.28763720855700664</v>
      </c>
      <c r="R160" s="7">
        <f t="shared" si="21"/>
        <v>0.38786956173383541</v>
      </c>
      <c r="S160" s="16">
        <v>86.828458070755005</v>
      </c>
      <c r="T160" s="5">
        <v>90.058578968048096</v>
      </c>
      <c r="U160">
        <v>11814</v>
      </c>
      <c r="V160">
        <v>11798</v>
      </c>
      <c r="W160" s="7">
        <f t="shared" si="22"/>
        <v>5.3441230670619344E-2</v>
      </c>
      <c r="X160" s="7">
        <f t="shared" si="23"/>
        <v>5.4723179232433299E-2</v>
      </c>
      <c r="Y160" t="b">
        <f t="shared" si="24"/>
        <v>1</v>
      </c>
      <c r="AL160">
        <v>63707</v>
      </c>
      <c r="AM160">
        <v>34331</v>
      </c>
      <c r="AN160">
        <v>17114</v>
      </c>
      <c r="AT160" s="5">
        <v>469.18234705924988</v>
      </c>
      <c r="AU160">
        <v>261.72900414466858</v>
      </c>
      <c r="AV160">
        <v>128.38577508926392</v>
      </c>
    </row>
    <row r="161" spans="1:48" x14ac:dyDescent="0.45">
      <c r="A161" s="1" t="s">
        <v>17</v>
      </c>
      <c r="B161" s="5">
        <v>89.102338075637817</v>
      </c>
      <c r="C161" s="11">
        <v>25452</v>
      </c>
      <c r="D161" s="5">
        <v>147.25761103630066</v>
      </c>
      <c r="E161" s="5">
        <v>119.43952608108521</v>
      </c>
      <c r="F161" s="11"/>
      <c r="G161">
        <v>19606</v>
      </c>
      <c r="H161">
        <v>41134</v>
      </c>
      <c r="J161" s="7">
        <f t="shared" si="18"/>
        <v>0.22968725443972968</v>
      </c>
      <c r="K161" s="7">
        <f t="shared" si="19"/>
        <v>-0.61614018544711613</v>
      </c>
      <c r="L161" s="7"/>
      <c r="M161" s="16">
        <v>205.27380084991455</v>
      </c>
      <c r="N161" s="16">
        <v>242.71255302429199</v>
      </c>
      <c r="O161">
        <v>24422</v>
      </c>
      <c r="P161">
        <v>29061</v>
      </c>
      <c r="Q161" s="7">
        <f t="shared" si="20"/>
        <v>4.0468332547540467E-2</v>
      </c>
      <c r="R161" s="7">
        <f t="shared" si="21"/>
        <v>-0.14179632248939181</v>
      </c>
      <c r="S161" s="16">
        <v>361.09472608566284</v>
      </c>
      <c r="T161" s="5">
        <v>238.56144404411316</v>
      </c>
      <c r="U161">
        <v>39655</v>
      </c>
      <c r="V161">
        <v>27203</v>
      </c>
      <c r="W161" s="7">
        <f t="shared" si="22"/>
        <v>-0.55803080308030806</v>
      </c>
      <c r="X161" s="7">
        <f t="shared" si="23"/>
        <v>-6.8796165330818795E-2</v>
      </c>
      <c r="Y161" t="b">
        <f t="shared" si="24"/>
        <v>0</v>
      </c>
      <c r="AL161">
        <v>78173</v>
      </c>
      <c r="AM161">
        <v>98586</v>
      </c>
      <c r="AN161">
        <v>146729</v>
      </c>
      <c r="AT161" s="5">
        <v>483.4299328327179</v>
      </c>
      <c r="AU161">
        <v>407.45769596099854</v>
      </c>
      <c r="AV161">
        <v>600.00128984451294</v>
      </c>
    </row>
    <row r="162" spans="1:48" x14ac:dyDescent="0.45">
      <c r="A162" s="1" t="s">
        <v>306</v>
      </c>
      <c r="B162" s="5">
        <v>89.212729930877686</v>
      </c>
      <c r="C162" s="11">
        <v>16673</v>
      </c>
      <c r="D162" s="5">
        <v>83.895193099975586</v>
      </c>
      <c r="E162" s="5">
        <v>65.590942144393921</v>
      </c>
      <c r="F162" s="11"/>
      <c r="G162">
        <v>14524</v>
      </c>
      <c r="H162">
        <v>18388</v>
      </c>
      <c r="J162" s="7">
        <f t="shared" si="18"/>
        <v>0.12889102141186348</v>
      </c>
      <c r="K162" s="7">
        <f t="shared" si="19"/>
        <v>-0.10286091285311581</v>
      </c>
      <c r="L162" s="7"/>
      <c r="M162" s="16">
        <v>607.62302303314209</v>
      </c>
      <c r="N162" s="16">
        <v>607.83674597740173</v>
      </c>
      <c r="O162">
        <v>1132</v>
      </c>
      <c r="P162">
        <v>1132</v>
      </c>
      <c r="Q162" s="7">
        <f t="shared" si="20"/>
        <v>0.93210579979607744</v>
      </c>
      <c r="R162" s="7">
        <f t="shared" si="21"/>
        <v>0.93210579979607744</v>
      </c>
      <c r="S162" s="16">
        <v>646.03393387794495</v>
      </c>
      <c r="T162" s="5">
        <v>645.61783385276794</v>
      </c>
      <c r="U162">
        <v>7658</v>
      </c>
      <c r="V162">
        <v>7658</v>
      </c>
      <c r="W162" s="7">
        <f t="shared" si="22"/>
        <v>0.54069453607629103</v>
      </c>
      <c r="X162" s="7">
        <f t="shared" si="23"/>
        <v>0.54069453607629103</v>
      </c>
      <c r="Y162" t="b">
        <f t="shared" si="24"/>
        <v>1</v>
      </c>
      <c r="AL162">
        <v>66851</v>
      </c>
      <c r="AM162">
        <v>84089</v>
      </c>
      <c r="AN162">
        <v>90723</v>
      </c>
      <c r="AT162" s="5">
        <v>498.71152901649475</v>
      </c>
      <c r="AU162">
        <v>545.88821315765381</v>
      </c>
      <c r="AV162">
        <v>600.00254917144775</v>
      </c>
    </row>
    <row r="163" spans="1:48" x14ac:dyDescent="0.45">
      <c r="A163" s="1" t="s">
        <v>19</v>
      </c>
      <c r="B163" s="5">
        <v>90.810755014419556</v>
      </c>
      <c r="C163" s="11">
        <v>13120</v>
      </c>
      <c r="D163" s="5">
        <v>120.39921998977661</v>
      </c>
      <c r="E163" s="5">
        <v>53.931933879852295</v>
      </c>
      <c r="F163" s="11"/>
      <c r="G163">
        <v>16958</v>
      </c>
      <c r="H163">
        <v>17896</v>
      </c>
      <c r="J163" s="7">
        <f t="shared" si="18"/>
        <v>-0.29253048780487806</v>
      </c>
      <c r="K163" s="7">
        <f t="shared" si="19"/>
        <v>-0.36402439024390243</v>
      </c>
      <c r="L163" s="7"/>
      <c r="M163" s="16">
        <v>81.393817901611328</v>
      </c>
      <c r="N163" s="16">
        <v>66.396388053894043</v>
      </c>
      <c r="O163">
        <v>10286</v>
      </c>
      <c r="P163">
        <v>8486</v>
      </c>
      <c r="Q163" s="7">
        <f t="shared" si="20"/>
        <v>0.21600609756097561</v>
      </c>
      <c r="R163" s="7">
        <f t="shared" si="21"/>
        <v>0.35320121951219513</v>
      </c>
      <c r="S163" s="16">
        <v>315.52420401573181</v>
      </c>
      <c r="T163" s="5">
        <v>239.20283389091492</v>
      </c>
      <c r="U163">
        <v>37577</v>
      </c>
      <c r="V163">
        <v>26484</v>
      </c>
      <c r="W163" s="7">
        <f t="shared" si="22"/>
        <v>-1.8641006097560975</v>
      </c>
      <c r="X163" s="7">
        <f t="shared" si="23"/>
        <v>-1.0185975609756097</v>
      </c>
      <c r="Y163" t="b">
        <f t="shared" si="24"/>
        <v>1</v>
      </c>
      <c r="AL163">
        <v>83593</v>
      </c>
      <c r="AM163">
        <v>14122</v>
      </c>
      <c r="AN163">
        <v>41935</v>
      </c>
      <c r="AT163" s="5">
        <v>501.23794484138489</v>
      </c>
      <c r="AU163">
        <v>128.01022410392761</v>
      </c>
      <c r="AV163">
        <v>313.21474599838257</v>
      </c>
    </row>
    <row r="164" spans="1:48" x14ac:dyDescent="0.45">
      <c r="A164" s="1" t="s">
        <v>31</v>
      </c>
      <c r="B164" s="5">
        <v>99.790318965911865</v>
      </c>
      <c r="C164" s="11">
        <v>13702</v>
      </c>
      <c r="D164" s="5">
        <v>119.3819260597229</v>
      </c>
      <c r="E164" s="5">
        <v>38.827601909637451</v>
      </c>
      <c r="F164" s="11"/>
      <c r="G164">
        <v>16215</v>
      </c>
      <c r="H164">
        <v>12269</v>
      </c>
      <c r="J164" s="7">
        <f t="shared" si="18"/>
        <v>-0.18340388264486937</v>
      </c>
      <c r="K164" s="7">
        <f t="shared" si="19"/>
        <v>0.10458327251496131</v>
      </c>
      <c r="L164" s="7"/>
      <c r="M164" s="16">
        <v>60.572285890579224</v>
      </c>
      <c r="N164" s="16">
        <v>146.59927606582642</v>
      </c>
      <c r="O164">
        <v>13311</v>
      </c>
      <c r="P164">
        <v>17559</v>
      </c>
      <c r="Q164" s="7">
        <f t="shared" si="20"/>
        <v>2.8535980148883373E-2</v>
      </c>
      <c r="R164" s="7">
        <f t="shared" si="21"/>
        <v>-0.2814917530287549</v>
      </c>
      <c r="S164" s="16">
        <v>137.68995094299316</v>
      </c>
      <c r="T164" s="5">
        <v>164.77377891540527</v>
      </c>
      <c r="U164">
        <v>15884</v>
      </c>
      <c r="V164">
        <v>17565</v>
      </c>
      <c r="W164" s="7">
        <f t="shared" si="22"/>
        <v>-0.15924682528098089</v>
      </c>
      <c r="X164" s="7">
        <f t="shared" si="23"/>
        <v>-0.2819296453072544</v>
      </c>
      <c r="Y164" t="b">
        <f t="shared" si="24"/>
        <v>1</v>
      </c>
      <c r="AL164">
        <v>71169</v>
      </c>
      <c r="AM164">
        <v>30210</v>
      </c>
      <c r="AN164">
        <v>26793</v>
      </c>
      <c r="AT164" s="5">
        <v>519.03266096115112</v>
      </c>
      <c r="AU164">
        <v>305.71832990646362</v>
      </c>
      <c r="AV164">
        <v>377.91695618629456</v>
      </c>
    </row>
    <row r="165" spans="1:48" x14ac:dyDescent="0.45">
      <c r="A165" s="1" t="s">
        <v>8</v>
      </c>
      <c r="B165" s="5">
        <v>105.08645606040955</v>
      </c>
      <c r="C165" s="11">
        <v>14314</v>
      </c>
      <c r="D165" s="5">
        <v>34.687068939208984</v>
      </c>
      <c r="E165" s="5">
        <v>27.295951843261719</v>
      </c>
      <c r="F165" s="11"/>
      <c r="G165">
        <v>3956</v>
      </c>
      <c r="H165">
        <v>6033</v>
      </c>
      <c r="J165" s="7">
        <f t="shared" si="18"/>
        <v>0.7236272181081459</v>
      </c>
      <c r="K165" s="7">
        <f t="shared" si="19"/>
        <v>0.57852452144753386</v>
      </c>
      <c r="L165" s="7"/>
      <c r="M165" s="16">
        <v>57.767935991287231</v>
      </c>
      <c r="N165" s="16">
        <v>44.379337072372437</v>
      </c>
      <c r="O165">
        <v>7261</v>
      </c>
      <c r="P165">
        <v>5804</v>
      </c>
      <c r="Q165" s="7">
        <f t="shared" si="20"/>
        <v>0.49273438591588653</v>
      </c>
      <c r="R165" s="7">
        <f t="shared" si="21"/>
        <v>0.59452284476736061</v>
      </c>
      <c r="S165" s="16">
        <v>83.516387939453125</v>
      </c>
      <c r="T165" s="5">
        <v>132.7755708694458</v>
      </c>
      <c r="U165">
        <v>10695</v>
      </c>
      <c r="V165">
        <v>16873</v>
      </c>
      <c r="W165" s="7">
        <f t="shared" si="22"/>
        <v>0.25282939779237112</v>
      </c>
      <c r="X165" s="7">
        <f t="shared" si="23"/>
        <v>-0.17877602347352242</v>
      </c>
      <c r="Y165" t="b">
        <f t="shared" si="24"/>
        <v>0</v>
      </c>
      <c r="AL165">
        <v>106380</v>
      </c>
      <c r="AM165">
        <v>19218</v>
      </c>
      <c r="AN165">
        <v>2173</v>
      </c>
      <c r="AT165" s="5">
        <v>522.55506992340088</v>
      </c>
      <c r="AU165">
        <v>600.11745595932007</v>
      </c>
      <c r="AV165">
        <v>614.04196000099182</v>
      </c>
    </row>
    <row r="166" spans="1:48" x14ac:dyDescent="0.45">
      <c r="A166" s="1" t="s">
        <v>106</v>
      </c>
      <c r="B166" s="5">
        <v>105.97600603103638</v>
      </c>
      <c r="C166" s="11">
        <v>14589</v>
      </c>
      <c r="D166" s="5">
        <v>99.769941806793213</v>
      </c>
      <c r="E166" s="5">
        <v>62.810058832168579</v>
      </c>
      <c r="F166" s="11"/>
      <c r="G166">
        <v>1058</v>
      </c>
      <c r="H166">
        <v>527</v>
      </c>
      <c r="J166" s="7">
        <f t="shared" si="18"/>
        <v>0.92747960792377815</v>
      </c>
      <c r="K166" s="7">
        <f t="shared" si="19"/>
        <v>0.96387689354993489</v>
      </c>
      <c r="L166" s="7"/>
      <c r="M166" s="16">
        <v>48.342344045639038</v>
      </c>
      <c r="N166" s="16">
        <v>53.153320074081421</v>
      </c>
      <c r="O166">
        <v>1059</v>
      </c>
      <c r="P166">
        <v>1253</v>
      </c>
      <c r="Q166" s="7">
        <f t="shared" si="20"/>
        <v>0.9274110631297553</v>
      </c>
      <c r="R166" s="7">
        <f t="shared" si="21"/>
        <v>0.91411337308931384</v>
      </c>
      <c r="S166" s="16">
        <v>73.965220928192139</v>
      </c>
      <c r="T166" s="5">
        <v>109.59320902824402</v>
      </c>
      <c r="U166">
        <v>8585</v>
      </c>
      <c r="V166">
        <v>8552</v>
      </c>
      <c r="W166" s="7">
        <f t="shared" si="22"/>
        <v>0.41154294331345537</v>
      </c>
      <c r="X166" s="7">
        <f t="shared" si="23"/>
        <v>0.41380492151621084</v>
      </c>
      <c r="Y166" t="b">
        <f t="shared" si="24"/>
        <v>0</v>
      </c>
      <c r="AL166">
        <v>80254</v>
      </c>
      <c r="AM166">
        <v>60159</v>
      </c>
      <c r="AN166">
        <v>46774</v>
      </c>
      <c r="AT166" s="5">
        <v>527.30860710144043</v>
      </c>
      <c r="AU166">
        <v>407.1470410823822</v>
      </c>
      <c r="AV166">
        <v>315.15034794807434</v>
      </c>
    </row>
    <row r="167" spans="1:48" x14ac:dyDescent="0.45">
      <c r="A167" s="1" t="s">
        <v>230</v>
      </c>
      <c r="B167" s="5">
        <v>107.08373808860779</v>
      </c>
      <c r="C167" s="11">
        <v>14808</v>
      </c>
      <c r="D167" s="5">
        <v>119.50670909881592</v>
      </c>
      <c r="E167" s="5">
        <v>167.13464593887329</v>
      </c>
      <c r="F167" s="11"/>
      <c r="G167">
        <v>13198</v>
      </c>
      <c r="H167">
        <v>11694</v>
      </c>
      <c r="J167" s="7">
        <f t="shared" si="18"/>
        <v>0.10872501350621286</v>
      </c>
      <c r="K167" s="7">
        <f t="shared" si="19"/>
        <v>0.21029173419773095</v>
      </c>
      <c r="L167" s="7"/>
      <c r="M167" s="16">
        <v>126.1792459487915</v>
      </c>
      <c r="N167" s="16">
        <v>116.08724904060364</v>
      </c>
      <c r="O167">
        <v>13295</v>
      </c>
      <c r="P167">
        <v>13175</v>
      </c>
      <c r="Q167" s="7">
        <f t="shared" si="20"/>
        <v>0.10217450027012426</v>
      </c>
      <c r="R167" s="7">
        <f t="shared" si="21"/>
        <v>0.11027822798487304</v>
      </c>
      <c r="S167" s="16">
        <v>178.6396791934967</v>
      </c>
      <c r="T167" s="5">
        <v>194.39591884613037</v>
      </c>
      <c r="U167">
        <v>19350</v>
      </c>
      <c r="V167">
        <v>21536</v>
      </c>
      <c r="W167" s="7">
        <f t="shared" si="22"/>
        <v>-0.30672609400324147</v>
      </c>
      <c r="X167" s="7">
        <f t="shared" si="23"/>
        <v>-0.45434900054024852</v>
      </c>
      <c r="Y167" t="b">
        <f t="shared" si="24"/>
        <v>0</v>
      </c>
      <c r="AL167">
        <v>105914</v>
      </c>
      <c r="AM167">
        <v>43528</v>
      </c>
      <c r="AN167">
        <v>1379</v>
      </c>
      <c r="AT167" s="5">
        <v>530.26072812080383</v>
      </c>
      <c r="AU167">
        <v>600.00383996963501</v>
      </c>
      <c r="AV167">
        <v>610.01541090011597</v>
      </c>
    </row>
    <row r="168" spans="1:48" x14ac:dyDescent="0.45">
      <c r="A168" s="1" t="s">
        <v>341</v>
      </c>
      <c r="B168" s="5">
        <v>108.315269947052</v>
      </c>
      <c r="C168" s="11">
        <v>20721</v>
      </c>
      <c r="D168" s="5">
        <v>58.110171794891357</v>
      </c>
      <c r="E168" s="5">
        <v>74.473598003387451</v>
      </c>
      <c r="F168" s="11"/>
      <c r="G168">
        <v>8506</v>
      </c>
      <c r="H168">
        <v>11118</v>
      </c>
      <c r="J168" s="7">
        <f t="shared" si="18"/>
        <v>0.58949857632353653</v>
      </c>
      <c r="K168" s="7">
        <f t="shared" si="19"/>
        <v>0.4634428840306935</v>
      </c>
      <c r="L168" s="7"/>
      <c r="M168" s="16">
        <v>142.672691822052</v>
      </c>
      <c r="N168" s="16">
        <v>201.6369469165802</v>
      </c>
      <c r="O168">
        <v>19232</v>
      </c>
      <c r="P168">
        <v>32525</v>
      </c>
      <c r="Q168" s="7">
        <f t="shared" si="20"/>
        <v>7.1859466241976741E-2</v>
      </c>
      <c r="R168" s="7">
        <f t="shared" si="21"/>
        <v>-0.56966362627286327</v>
      </c>
      <c r="S168" s="16">
        <v>262.07197499275208</v>
      </c>
      <c r="T168" s="5">
        <v>147.54813194274902</v>
      </c>
      <c r="U168">
        <v>38899</v>
      </c>
      <c r="V168">
        <v>21747</v>
      </c>
      <c r="W168" s="7">
        <f t="shared" si="22"/>
        <v>-0.87727426282515319</v>
      </c>
      <c r="X168" s="7">
        <f t="shared" si="23"/>
        <v>-4.9514984798030987E-2</v>
      </c>
      <c r="Y168" t="b">
        <f t="shared" si="24"/>
        <v>0</v>
      </c>
      <c r="AL168">
        <v>74778</v>
      </c>
      <c r="AM168">
        <v>20664</v>
      </c>
      <c r="AN168">
        <v>20664</v>
      </c>
      <c r="AT168" s="5">
        <v>554.3916220664978</v>
      </c>
      <c r="AU168">
        <v>754.95730400085449</v>
      </c>
      <c r="AV168">
        <v>753.05422496795654</v>
      </c>
    </row>
    <row r="169" spans="1:48" x14ac:dyDescent="0.45">
      <c r="A169" s="1" t="s">
        <v>163</v>
      </c>
      <c r="B169" s="5">
        <v>114.70562195777893</v>
      </c>
      <c r="C169" s="11">
        <v>15430</v>
      </c>
      <c r="D169" s="5">
        <v>64.871958017349243</v>
      </c>
      <c r="E169" s="5">
        <v>66.758453130722046</v>
      </c>
      <c r="F169" s="11"/>
      <c r="G169">
        <v>8804</v>
      </c>
      <c r="H169">
        <v>9360</v>
      </c>
      <c r="J169" s="7">
        <f t="shared" si="18"/>
        <v>0.42942320155541153</v>
      </c>
      <c r="K169" s="7">
        <f t="shared" si="19"/>
        <v>0.39338950097213221</v>
      </c>
      <c r="L169" s="7"/>
      <c r="M169" s="16">
        <v>92.219628810882568</v>
      </c>
      <c r="N169" s="16">
        <v>100.22695088386536</v>
      </c>
      <c r="O169">
        <v>11211</v>
      </c>
      <c r="P169">
        <v>12205</v>
      </c>
      <c r="Q169" s="7">
        <f t="shared" si="20"/>
        <v>0.27342838626053145</v>
      </c>
      <c r="R169" s="7">
        <f t="shared" si="21"/>
        <v>0.20900842514581983</v>
      </c>
      <c r="S169" s="16">
        <v>158.5893440246582</v>
      </c>
      <c r="T169" s="5">
        <v>138.31553888320923</v>
      </c>
      <c r="U169">
        <v>17620</v>
      </c>
      <c r="V169">
        <v>15165</v>
      </c>
      <c r="W169" s="7">
        <f t="shared" si="22"/>
        <v>-0.14193130265716136</v>
      </c>
      <c r="X169" s="7">
        <f t="shared" si="23"/>
        <v>1.7174335709656513E-2</v>
      </c>
      <c r="Y169" t="b">
        <f t="shared" si="24"/>
        <v>0</v>
      </c>
      <c r="AL169">
        <v>106239</v>
      </c>
      <c r="AM169">
        <v>70146</v>
      </c>
      <c r="AN169">
        <v>1006</v>
      </c>
      <c r="AT169" s="5">
        <v>554.48125505447388</v>
      </c>
      <c r="AU169">
        <v>600.00136184692383</v>
      </c>
      <c r="AV169">
        <v>606.54392504692078</v>
      </c>
    </row>
    <row r="170" spans="1:48" x14ac:dyDescent="0.45">
      <c r="A170" s="1" t="s">
        <v>165</v>
      </c>
      <c r="B170" s="5">
        <v>114.86144089698792</v>
      </c>
      <c r="C170" s="11">
        <v>21881</v>
      </c>
      <c r="D170" s="5">
        <v>221.26396489143372</v>
      </c>
      <c r="E170" s="5">
        <v>180.81409597396851</v>
      </c>
      <c r="F170" s="11"/>
      <c r="G170">
        <v>44396</v>
      </c>
      <c r="H170">
        <v>32419</v>
      </c>
      <c r="J170" s="7">
        <f t="shared" si="18"/>
        <v>-1.028974909739043</v>
      </c>
      <c r="K170" s="7">
        <f t="shared" si="19"/>
        <v>-0.48160504547324162</v>
      </c>
      <c r="L170" s="7"/>
      <c r="M170" s="16">
        <v>223.70011115074158</v>
      </c>
      <c r="N170" s="16">
        <v>129.61001896858215</v>
      </c>
      <c r="O170">
        <v>35699</v>
      </c>
      <c r="P170">
        <v>19766</v>
      </c>
      <c r="Q170" s="7">
        <f t="shared" si="20"/>
        <v>-0.63150678670993099</v>
      </c>
      <c r="R170" s="7">
        <f t="shared" si="21"/>
        <v>9.6659202047438414E-2</v>
      </c>
      <c r="S170" s="16">
        <v>296.99322986602783</v>
      </c>
      <c r="T170" s="5">
        <v>265.57782506942749</v>
      </c>
      <c r="U170">
        <v>49959</v>
      </c>
      <c r="V170">
        <v>45007</v>
      </c>
      <c r="W170" s="7">
        <f t="shared" si="22"/>
        <v>-1.2832137470865135</v>
      </c>
      <c r="X170" s="7">
        <f t="shared" si="23"/>
        <v>-1.0568986792194142</v>
      </c>
      <c r="Y170" t="b">
        <f t="shared" si="24"/>
        <v>1</v>
      </c>
      <c r="AL170">
        <v>117614</v>
      </c>
      <c r="AM170">
        <v>114531</v>
      </c>
      <c r="AN170">
        <v>103487</v>
      </c>
      <c r="AT170" s="5">
        <v>574.04647612571716</v>
      </c>
      <c r="AU170">
        <v>576.83023595809937</v>
      </c>
      <c r="AV170">
        <v>510.41372203826904</v>
      </c>
    </row>
    <row r="171" spans="1:48" x14ac:dyDescent="0.45">
      <c r="A171" s="1" t="s">
        <v>281</v>
      </c>
      <c r="B171" s="5">
        <v>115.37392807006836</v>
      </c>
      <c r="C171" s="11">
        <v>16028</v>
      </c>
      <c r="D171" s="5">
        <v>120.93555307388306</v>
      </c>
      <c r="E171" s="5">
        <v>84.803719043731689</v>
      </c>
      <c r="F171" s="11"/>
      <c r="G171">
        <v>15218</v>
      </c>
      <c r="H171">
        <v>11045</v>
      </c>
      <c r="J171" s="7">
        <f t="shared" si="18"/>
        <v>5.0536561018218115E-2</v>
      </c>
      <c r="K171" s="7">
        <f t="shared" si="19"/>
        <v>0.31089343648614925</v>
      </c>
      <c r="L171" s="7"/>
      <c r="M171" s="16">
        <v>40.961138010025024</v>
      </c>
      <c r="N171" s="16">
        <v>31.672317028045654</v>
      </c>
      <c r="O171">
        <v>4978</v>
      </c>
      <c r="P171">
        <v>3966</v>
      </c>
      <c r="Q171" s="7">
        <f t="shared" si="20"/>
        <v>0.68941851759421013</v>
      </c>
      <c r="R171" s="7">
        <f t="shared" si="21"/>
        <v>0.75255802345894685</v>
      </c>
      <c r="S171" s="16">
        <v>182.59033203125</v>
      </c>
      <c r="T171" s="5">
        <v>223.9789400100708</v>
      </c>
      <c r="U171">
        <v>12500</v>
      </c>
      <c r="V171">
        <v>12018</v>
      </c>
      <c r="W171" s="7">
        <f t="shared" si="22"/>
        <v>0.22011479910157225</v>
      </c>
      <c r="X171" s="7">
        <f t="shared" si="23"/>
        <v>0.25018717244821564</v>
      </c>
      <c r="Y171" t="b">
        <f t="shared" si="24"/>
        <v>1</v>
      </c>
      <c r="AL171">
        <v>103733</v>
      </c>
      <c r="AM171">
        <v>5363</v>
      </c>
      <c r="AN171">
        <v>5642</v>
      </c>
      <c r="AT171" s="5">
        <v>574.35311508178711</v>
      </c>
      <c r="AU171">
        <v>179.2852931022644</v>
      </c>
      <c r="AV171">
        <v>208.88235187530518</v>
      </c>
    </row>
    <row r="172" spans="1:48" x14ac:dyDescent="0.45">
      <c r="A172" s="1" t="s">
        <v>134</v>
      </c>
      <c r="B172" s="5">
        <v>119.55609393119812</v>
      </c>
      <c r="C172" s="11">
        <v>16577</v>
      </c>
      <c r="D172" s="5">
        <v>600.00608801841736</v>
      </c>
      <c r="E172" s="5">
        <v>600.00535297393799</v>
      </c>
      <c r="F172" s="11"/>
      <c r="G172">
        <v>87407</v>
      </c>
      <c r="H172">
        <v>79253</v>
      </c>
      <c r="J172" s="7">
        <f t="shared" si="18"/>
        <v>-4.2727875972733305</v>
      </c>
      <c r="K172" s="7">
        <f t="shared" si="19"/>
        <v>-3.7809012487181035</v>
      </c>
      <c r="L172" s="7"/>
      <c r="M172" s="16">
        <v>199.96347498893738</v>
      </c>
      <c r="N172" s="16">
        <v>295.05856204032898</v>
      </c>
      <c r="O172">
        <v>10123</v>
      </c>
      <c r="P172">
        <v>10596</v>
      </c>
      <c r="Q172" s="7">
        <f t="shared" si="20"/>
        <v>0.38933462025698257</v>
      </c>
      <c r="R172" s="7">
        <f t="shared" si="21"/>
        <v>0.36080110997164744</v>
      </c>
      <c r="S172" s="16">
        <v>565.83032584190369</v>
      </c>
      <c r="T172" s="5">
        <v>655.48991990089417</v>
      </c>
      <c r="U172">
        <v>24816</v>
      </c>
      <c r="V172">
        <v>7865</v>
      </c>
      <c r="W172" s="7">
        <f t="shared" si="22"/>
        <v>-0.49701393497013935</v>
      </c>
      <c r="X172" s="7">
        <f t="shared" si="23"/>
        <v>0.52554744525547448</v>
      </c>
      <c r="Y172" t="b">
        <f t="shared" si="24"/>
        <v>0</v>
      </c>
    </row>
    <row r="173" spans="1:48" x14ac:dyDescent="0.45">
      <c r="A173" s="1" t="s">
        <v>313</v>
      </c>
      <c r="B173" s="5">
        <v>121.99550890922546</v>
      </c>
      <c r="C173" s="11">
        <v>29504</v>
      </c>
      <c r="D173" s="5">
        <v>151.40613794326782</v>
      </c>
      <c r="E173" s="5">
        <v>193.66110014915466</v>
      </c>
      <c r="F173" s="11"/>
      <c r="G173">
        <v>27966</v>
      </c>
      <c r="H173">
        <v>34454</v>
      </c>
      <c r="J173" s="7">
        <f t="shared" si="18"/>
        <v>5.2128524945770062E-2</v>
      </c>
      <c r="K173" s="7">
        <f t="shared" si="19"/>
        <v>-0.16777386117136658</v>
      </c>
      <c r="L173" s="7"/>
      <c r="M173" s="16">
        <v>136.90440011024475</v>
      </c>
      <c r="N173" s="16">
        <v>159.83688402175903</v>
      </c>
      <c r="O173">
        <v>17007</v>
      </c>
      <c r="P173">
        <v>13678</v>
      </c>
      <c r="Q173" s="7">
        <f t="shared" si="20"/>
        <v>0.42356968546637747</v>
      </c>
      <c r="R173" s="7">
        <f t="shared" si="21"/>
        <v>0.53640184381778744</v>
      </c>
      <c r="S173" s="16">
        <v>249.70522594451904</v>
      </c>
      <c r="T173" s="5">
        <v>157.61605787277222</v>
      </c>
      <c r="U173">
        <v>35874</v>
      </c>
      <c r="V173">
        <v>16891</v>
      </c>
      <c r="W173" s="7">
        <f t="shared" si="22"/>
        <v>-0.2159029284164859</v>
      </c>
      <c r="X173" s="7">
        <f t="shared" si="23"/>
        <v>0.42750135574837311</v>
      </c>
      <c r="Y173" t="b">
        <f t="shared" si="24"/>
        <v>1</v>
      </c>
    </row>
    <row r="174" spans="1:48" x14ac:dyDescent="0.45">
      <c r="A174" s="1" t="s">
        <v>18</v>
      </c>
      <c r="B174" s="5">
        <v>123.97960686683655</v>
      </c>
      <c r="C174" s="11">
        <v>17633</v>
      </c>
      <c r="D174" s="5">
        <v>122.25170111656189</v>
      </c>
      <c r="E174" s="5">
        <v>201.83761501312256</v>
      </c>
      <c r="F174" s="11"/>
      <c r="G174">
        <v>16476</v>
      </c>
      <c r="H174">
        <v>26800</v>
      </c>
      <c r="J174" s="7">
        <f t="shared" si="18"/>
        <v>6.5615607100323256E-2</v>
      </c>
      <c r="K174" s="7">
        <f t="shared" si="19"/>
        <v>-0.51987750241025354</v>
      </c>
      <c r="L174" s="7"/>
      <c r="M174" s="16">
        <v>217.75524997711182</v>
      </c>
      <c r="N174" s="16">
        <v>185.77705383300781</v>
      </c>
      <c r="O174">
        <v>26310</v>
      </c>
      <c r="P174">
        <v>22491</v>
      </c>
      <c r="Q174" s="7">
        <f t="shared" si="20"/>
        <v>-0.492088697328872</v>
      </c>
      <c r="R174" s="7">
        <f t="shared" si="21"/>
        <v>-0.27550615323541089</v>
      </c>
      <c r="S174" s="16">
        <v>324.11117720603943</v>
      </c>
      <c r="T174" s="5">
        <v>297.12834906578064</v>
      </c>
      <c r="U174">
        <v>40069</v>
      </c>
      <c r="V174">
        <v>35192</v>
      </c>
      <c r="W174" s="7">
        <f t="shared" si="22"/>
        <v>-1.2723870016446435</v>
      </c>
      <c r="X174" s="7">
        <f t="shared" si="23"/>
        <v>-0.99580332331424037</v>
      </c>
      <c r="Y174" t="b">
        <f t="shared" si="24"/>
        <v>1</v>
      </c>
    </row>
    <row r="175" spans="1:48" x14ac:dyDescent="0.45">
      <c r="A175" s="1" t="s">
        <v>355</v>
      </c>
      <c r="B175" s="5">
        <v>125.43103504180908</v>
      </c>
      <c r="C175" s="11">
        <v>18156</v>
      </c>
      <c r="D175" s="5">
        <v>188.33706498146057</v>
      </c>
      <c r="E175" s="5">
        <v>156.6943519115448</v>
      </c>
      <c r="F175" s="11"/>
      <c r="G175">
        <v>27352</v>
      </c>
      <c r="H175">
        <v>21948</v>
      </c>
      <c r="J175" s="7">
        <f t="shared" si="18"/>
        <v>-0.50649922890504517</v>
      </c>
      <c r="K175" s="7">
        <f t="shared" si="19"/>
        <v>-0.20885657633840052</v>
      </c>
      <c r="L175" s="7"/>
      <c r="M175" s="16">
        <v>268.74996399879456</v>
      </c>
      <c r="N175" s="16">
        <v>110.01901602745056</v>
      </c>
      <c r="O175">
        <v>36448</v>
      </c>
      <c r="P175">
        <v>14076</v>
      </c>
      <c r="Q175" s="7">
        <f t="shared" si="20"/>
        <v>-1.0074906367041199</v>
      </c>
      <c r="R175" s="7">
        <f t="shared" si="21"/>
        <v>0.2247191011235955</v>
      </c>
      <c r="S175" s="16">
        <v>174.03947806358337</v>
      </c>
      <c r="T175" s="5">
        <v>267.92892289161682</v>
      </c>
      <c r="U175">
        <v>20865</v>
      </c>
      <c r="V175">
        <v>30236</v>
      </c>
      <c r="W175" s="7">
        <f t="shared" si="22"/>
        <v>-0.14920687376074024</v>
      </c>
      <c r="X175" s="7">
        <f t="shared" si="23"/>
        <v>-0.66534478960123378</v>
      </c>
      <c r="Y175" t="b">
        <f t="shared" si="24"/>
        <v>0</v>
      </c>
    </row>
    <row r="176" spans="1:48" x14ac:dyDescent="0.45">
      <c r="A176" s="1" t="s">
        <v>298</v>
      </c>
      <c r="B176" s="5">
        <v>130.69572997093201</v>
      </c>
      <c r="C176" s="11">
        <v>17693</v>
      </c>
      <c r="D176" s="5">
        <v>313.24599599838257</v>
      </c>
      <c r="E176" s="5">
        <v>93.737159013748169</v>
      </c>
      <c r="F176" s="11"/>
      <c r="G176">
        <v>34783</v>
      </c>
      <c r="H176">
        <v>5711</v>
      </c>
      <c r="J176" s="7">
        <f t="shared" si="18"/>
        <v>-0.96591872491945963</v>
      </c>
      <c r="K176" s="7">
        <f t="shared" si="19"/>
        <v>0.67721697846605999</v>
      </c>
      <c r="L176" s="7"/>
      <c r="M176" s="16">
        <v>98.460580110549927</v>
      </c>
      <c r="N176" s="16">
        <v>135.62061190605164</v>
      </c>
      <c r="O176">
        <v>11577</v>
      </c>
      <c r="P176">
        <v>15535</v>
      </c>
      <c r="Q176" s="7">
        <f t="shared" si="20"/>
        <v>0.34567343017012375</v>
      </c>
      <c r="R176" s="7">
        <f t="shared" si="21"/>
        <v>0.12196914033798678</v>
      </c>
      <c r="S176" s="16">
        <v>148.02778697013855</v>
      </c>
      <c r="T176" s="5">
        <v>165.33901309967041</v>
      </c>
      <c r="U176">
        <v>17783</v>
      </c>
      <c r="V176">
        <v>15970</v>
      </c>
      <c r="W176" s="7">
        <f t="shared" si="22"/>
        <v>-5.0867574747075111E-3</v>
      </c>
      <c r="X176" s="7">
        <f t="shared" si="23"/>
        <v>9.7383145876900473E-2</v>
      </c>
      <c r="Y176" t="b">
        <f t="shared" si="24"/>
        <v>0</v>
      </c>
    </row>
    <row r="177" spans="1:25" x14ac:dyDescent="0.45">
      <c r="A177" s="1" t="s">
        <v>236</v>
      </c>
      <c r="B177" s="5">
        <v>133.8153829574585</v>
      </c>
      <c r="C177" s="11">
        <v>18497</v>
      </c>
      <c r="D177" s="5">
        <v>47.910019874572754</v>
      </c>
      <c r="E177" s="5">
        <v>41.148712158203125</v>
      </c>
      <c r="F177" s="11"/>
      <c r="G177">
        <v>6150</v>
      </c>
      <c r="H177">
        <v>5228</v>
      </c>
      <c r="J177" s="7">
        <f t="shared" si="18"/>
        <v>0.66751365086230197</v>
      </c>
      <c r="K177" s="7">
        <f t="shared" si="19"/>
        <v>0.71735957182245769</v>
      </c>
      <c r="L177" s="7"/>
      <c r="M177" s="16">
        <v>135.26639580726624</v>
      </c>
      <c r="N177" s="16">
        <v>154.99716591835022</v>
      </c>
      <c r="O177">
        <v>16436</v>
      </c>
      <c r="P177">
        <v>19545</v>
      </c>
      <c r="Q177" s="7">
        <f t="shared" si="20"/>
        <v>0.11142347407687733</v>
      </c>
      <c r="R177" s="7">
        <f t="shared" si="21"/>
        <v>-5.6657836405903661E-2</v>
      </c>
      <c r="S177" s="16">
        <v>249.92767190933228</v>
      </c>
      <c r="T177" s="5">
        <v>390.01999998092651</v>
      </c>
      <c r="U177">
        <v>28400</v>
      </c>
      <c r="V177">
        <v>43388</v>
      </c>
      <c r="W177" s="7">
        <f t="shared" si="22"/>
        <v>-0.53538411634319083</v>
      </c>
      <c r="X177" s="7">
        <f t="shared" si="23"/>
        <v>-1.34567767746121</v>
      </c>
      <c r="Y177" t="b">
        <f t="shared" ref="Y177:Y208" si="25">OR(AND(X177&gt;=W177,R177&gt;=Q177),AND(X177&lt;=W177,R177&lt;=Q177))</f>
        <v>1</v>
      </c>
    </row>
    <row r="178" spans="1:25" x14ac:dyDescent="0.45">
      <c r="A178" s="1" t="s">
        <v>155</v>
      </c>
      <c r="B178" s="5">
        <v>135.56674194335938</v>
      </c>
      <c r="C178" s="11">
        <v>18339</v>
      </c>
      <c r="D178" s="5">
        <v>37.469364881515503</v>
      </c>
      <c r="E178" s="5">
        <v>35.46094799041748</v>
      </c>
      <c r="F178" s="11"/>
      <c r="G178">
        <v>3065</v>
      </c>
      <c r="H178">
        <v>3067</v>
      </c>
      <c r="J178" s="7">
        <f t="shared" si="18"/>
        <v>0.83286984023120125</v>
      </c>
      <c r="K178" s="7">
        <f t="shared" si="19"/>
        <v>0.83276078303069956</v>
      </c>
      <c r="L178" s="7"/>
      <c r="M178" s="16">
        <v>52.991044998168945</v>
      </c>
      <c r="N178" s="16">
        <v>55.085906982421875</v>
      </c>
      <c r="O178">
        <v>2603</v>
      </c>
      <c r="P178">
        <v>2749</v>
      </c>
      <c r="Q178" s="7">
        <f t="shared" si="20"/>
        <v>0.85806205354708542</v>
      </c>
      <c r="R178" s="7">
        <f t="shared" si="21"/>
        <v>0.85010087791046407</v>
      </c>
      <c r="S178" s="16">
        <v>111.25078320503235</v>
      </c>
      <c r="T178" s="5">
        <v>128.75374603271484</v>
      </c>
      <c r="U178">
        <v>13472</v>
      </c>
      <c r="V178">
        <v>14890</v>
      </c>
      <c r="W178" s="7">
        <f t="shared" si="22"/>
        <v>0.26539069742079718</v>
      </c>
      <c r="X178" s="7">
        <f t="shared" si="23"/>
        <v>0.18806914226511806</v>
      </c>
      <c r="Y178" t="b">
        <f t="shared" si="25"/>
        <v>1</v>
      </c>
    </row>
    <row r="179" spans="1:25" x14ac:dyDescent="0.45">
      <c r="A179" s="1" t="s">
        <v>207</v>
      </c>
      <c r="B179" s="5">
        <v>144.39668083190918</v>
      </c>
      <c r="C179" s="11">
        <v>19662</v>
      </c>
      <c r="D179" s="5">
        <v>600.001060962677</v>
      </c>
      <c r="E179" s="5">
        <v>600.00013399124146</v>
      </c>
      <c r="F179" s="11"/>
      <c r="G179">
        <v>78568</v>
      </c>
      <c r="H179">
        <v>77804</v>
      </c>
      <c r="J179" s="7">
        <f t="shared" si="18"/>
        <v>-2.9959312379208627</v>
      </c>
      <c r="K179" s="7">
        <f t="shared" si="19"/>
        <v>-2.9570745600651001</v>
      </c>
      <c r="L179" s="7"/>
      <c r="M179" s="16">
        <v>471.58769011497498</v>
      </c>
      <c r="N179" s="16">
        <v>600.00438690185547</v>
      </c>
      <c r="O179">
        <v>60484</v>
      </c>
      <c r="P179">
        <v>74060</v>
      </c>
      <c r="Q179" s="7">
        <f t="shared" si="20"/>
        <v>-2.0761875699318484</v>
      </c>
      <c r="R179" s="7">
        <f t="shared" si="21"/>
        <v>-2.7666564947614689</v>
      </c>
      <c r="S179" s="16">
        <v>600.00337600708008</v>
      </c>
      <c r="T179" s="5">
        <v>600.00134301185608</v>
      </c>
      <c r="U179">
        <v>72966</v>
      </c>
      <c r="V179">
        <v>71124</v>
      </c>
      <c r="W179" s="7">
        <f t="shared" si="22"/>
        <v>-2.7110161733292646</v>
      </c>
      <c r="X179" s="7">
        <f t="shared" si="23"/>
        <v>-2.6173329264571255</v>
      </c>
      <c r="Y179" t="b">
        <f t="shared" si="25"/>
        <v>0</v>
      </c>
    </row>
    <row r="180" spans="1:25" x14ac:dyDescent="0.45">
      <c r="A180" s="1" t="s">
        <v>238</v>
      </c>
      <c r="B180" s="5">
        <v>152.02278614044189</v>
      </c>
      <c r="C180" s="11">
        <v>20507</v>
      </c>
      <c r="D180" s="5">
        <v>55.583209037780762</v>
      </c>
      <c r="E180" s="5">
        <v>44.711185932159424</v>
      </c>
      <c r="F180" s="11"/>
      <c r="G180">
        <v>5690</v>
      </c>
      <c r="H180">
        <v>5239</v>
      </c>
      <c r="J180" s="7">
        <f t="shared" si="18"/>
        <v>0.72253376895694155</v>
      </c>
      <c r="K180" s="7">
        <f t="shared" si="19"/>
        <v>0.74452625932608374</v>
      </c>
      <c r="L180" s="7"/>
      <c r="M180" s="16">
        <v>151.65611505508423</v>
      </c>
      <c r="N180" s="16">
        <v>137.1062548160553</v>
      </c>
      <c r="O180">
        <v>16401</v>
      </c>
      <c r="P180">
        <v>12992</v>
      </c>
      <c r="Q180" s="7">
        <f t="shared" si="20"/>
        <v>0.2002243136489979</v>
      </c>
      <c r="R180" s="7">
        <f t="shared" si="21"/>
        <v>0.36646023309113962</v>
      </c>
      <c r="S180" s="16">
        <v>110.36785387992859</v>
      </c>
      <c r="T180" s="5">
        <v>92.870729207992554</v>
      </c>
      <c r="U180">
        <v>11645</v>
      </c>
      <c r="V180">
        <v>10319</v>
      </c>
      <c r="W180" s="7">
        <f t="shared" si="22"/>
        <v>0.43214512117813431</v>
      </c>
      <c r="X180" s="7">
        <f t="shared" si="23"/>
        <v>0.49680596869361682</v>
      </c>
      <c r="Y180" t="b">
        <f t="shared" si="25"/>
        <v>1</v>
      </c>
    </row>
    <row r="181" spans="1:25" x14ac:dyDescent="0.45">
      <c r="A181" s="1" t="s">
        <v>210</v>
      </c>
      <c r="B181" s="5">
        <v>153.36179399490356</v>
      </c>
      <c r="C181" s="11">
        <v>20987</v>
      </c>
      <c r="D181" s="5">
        <v>106.55785894393921</v>
      </c>
      <c r="E181" s="5">
        <v>127.10510015487671</v>
      </c>
      <c r="F181" s="11"/>
      <c r="G181">
        <v>13902</v>
      </c>
      <c r="H181">
        <v>16646</v>
      </c>
      <c r="J181" s="7">
        <f t="shared" si="18"/>
        <v>0.33758993662743603</v>
      </c>
      <c r="K181" s="7">
        <f t="shared" si="19"/>
        <v>0.20684233096678897</v>
      </c>
      <c r="L181" s="7"/>
      <c r="M181" s="16">
        <v>310.54661512374878</v>
      </c>
      <c r="N181" s="16">
        <v>291.52794098854065</v>
      </c>
      <c r="O181">
        <v>25878</v>
      </c>
      <c r="P181">
        <v>29078</v>
      </c>
      <c r="Q181" s="7">
        <f t="shared" si="20"/>
        <v>-0.23304903035212274</v>
      </c>
      <c r="R181" s="7">
        <f t="shared" si="21"/>
        <v>-0.38552437223042835</v>
      </c>
      <c r="S181" s="16">
        <v>406.50800585746765</v>
      </c>
      <c r="T181" s="5">
        <v>332.08472609519958</v>
      </c>
      <c r="U181">
        <v>25860</v>
      </c>
      <c r="V181">
        <v>27004</v>
      </c>
      <c r="W181" s="7">
        <f t="shared" si="22"/>
        <v>-0.23219135655405726</v>
      </c>
      <c r="X181" s="7">
        <f t="shared" si="23"/>
        <v>-0.28670129127555155</v>
      </c>
      <c r="Y181" t="b">
        <f t="shared" si="25"/>
        <v>1</v>
      </c>
    </row>
    <row r="182" spans="1:25" x14ac:dyDescent="0.45">
      <c r="A182" s="1" t="s">
        <v>80</v>
      </c>
      <c r="B182" s="5">
        <v>158.78544807434082</v>
      </c>
      <c r="C182" s="11">
        <v>21625</v>
      </c>
      <c r="D182" s="5">
        <v>159.9163498878479</v>
      </c>
      <c r="E182" s="5">
        <v>196.96023011207581</v>
      </c>
      <c r="F182" s="11"/>
      <c r="G182">
        <v>22051</v>
      </c>
      <c r="H182">
        <v>26132</v>
      </c>
      <c r="J182" s="7">
        <f t="shared" si="18"/>
        <v>-1.9699421965317918E-2</v>
      </c>
      <c r="K182" s="7">
        <f t="shared" si="19"/>
        <v>-0.20841618497109826</v>
      </c>
      <c r="L182" s="7"/>
      <c r="M182" s="16">
        <v>156.54011702537537</v>
      </c>
      <c r="N182" s="16">
        <v>132.81517791748047</v>
      </c>
      <c r="O182">
        <v>11212</v>
      </c>
      <c r="P182">
        <v>10055</v>
      </c>
      <c r="Q182" s="7">
        <f t="shared" si="20"/>
        <v>0.48152601156069363</v>
      </c>
      <c r="R182" s="7">
        <f t="shared" si="21"/>
        <v>0.535028901734104</v>
      </c>
      <c r="S182" s="16">
        <v>204.91830706596375</v>
      </c>
      <c r="T182" s="5">
        <v>227.83730912208557</v>
      </c>
      <c r="U182">
        <v>17037</v>
      </c>
      <c r="V182">
        <v>15065</v>
      </c>
      <c r="W182" s="7">
        <f t="shared" si="22"/>
        <v>0.21216184971098265</v>
      </c>
      <c r="X182" s="7">
        <f t="shared" si="23"/>
        <v>0.30335260115606938</v>
      </c>
      <c r="Y182" t="b">
        <f t="shared" si="25"/>
        <v>1</v>
      </c>
    </row>
    <row r="183" spans="1:25" x14ac:dyDescent="0.45">
      <c r="A183" s="1" t="s">
        <v>166</v>
      </c>
      <c r="B183" s="5">
        <v>159.2557110786438</v>
      </c>
      <c r="C183" s="11">
        <v>31507</v>
      </c>
      <c r="D183" s="5">
        <v>154.56748700141907</v>
      </c>
      <c r="E183" s="5">
        <v>212.66468691825867</v>
      </c>
      <c r="F183" s="11"/>
      <c r="G183">
        <v>27717</v>
      </c>
      <c r="H183">
        <v>38472</v>
      </c>
      <c r="J183" s="7">
        <f t="shared" si="18"/>
        <v>0.12029072904433935</v>
      </c>
      <c r="K183" s="7">
        <f t="shared" si="19"/>
        <v>-0.22106198622528328</v>
      </c>
      <c r="L183" s="7"/>
      <c r="M183" s="16">
        <v>352.94567608833313</v>
      </c>
      <c r="N183" s="16">
        <v>317.11447596549988</v>
      </c>
      <c r="O183">
        <v>43564</v>
      </c>
      <c r="P183">
        <v>40328</v>
      </c>
      <c r="Q183" s="7">
        <f t="shared" si="20"/>
        <v>-0.38267686545846957</v>
      </c>
      <c r="R183" s="7">
        <f t="shared" si="21"/>
        <v>-0.27996953058050594</v>
      </c>
      <c r="S183" s="16">
        <v>589.52461194992065</v>
      </c>
      <c r="T183" s="5">
        <v>600.0031270980835</v>
      </c>
      <c r="U183">
        <v>86159</v>
      </c>
      <c r="V183">
        <v>86288</v>
      </c>
      <c r="W183" s="7">
        <f t="shared" si="22"/>
        <v>-1.7345986606151014</v>
      </c>
      <c r="X183" s="7">
        <f t="shared" si="23"/>
        <v>-1.7386929888596185</v>
      </c>
      <c r="Y183" t="b">
        <f t="shared" si="25"/>
        <v>0</v>
      </c>
    </row>
    <row r="184" spans="1:25" x14ac:dyDescent="0.45">
      <c r="A184" s="1" t="s">
        <v>368</v>
      </c>
      <c r="B184" s="5">
        <v>169.02877187728882</v>
      </c>
      <c r="C184" s="11">
        <v>22930</v>
      </c>
      <c r="D184" s="5">
        <v>503.22971606254578</v>
      </c>
      <c r="E184" s="5">
        <v>102.88166785240173</v>
      </c>
      <c r="F184" s="11"/>
      <c r="G184">
        <v>178852</v>
      </c>
      <c r="H184">
        <v>33173</v>
      </c>
      <c r="J184" s="7">
        <f t="shared" si="18"/>
        <v>-6.7999127780200608</v>
      </c>
      <c r="K184" s="7">
        <f t="shared" si="19"/>
        <v>-0.44670737025730484</v>
      </c>
      <c r="L184" s="7"/>
      <c r="M184" s="16">
        <v>205.29611706733704</v>
      </c>
      <c r="N184" s="16">
        <v>288.63087582588196</v>
      </c>
      <c r="O184">
        <v>23601</v>
      </c>
      <c r="P184">
        <v>25129</v>
      </c>
      <c r="Q184" s="7">
        <f t="shared" si="20"/>
        <v>-2.9262974269515917E-2</v>
      </c>
      <c r="R184" s="7">
        <f t="shared" si="21"/>
        <v>-9.5900566942869608E-2</v>
      </c>
      <c r="S184" s="16">
        <v>356.97201919555664</v>
      </c>
      <c r="T184" s="5">
        <v>209.16318583488464</v>
      </c>
      <c r="U184">
        <v>34230</v>
      </c>
      <c r="V184">
        <v>32348</v>
      </c>
      <c r="W184" s="7">
        <f t="shared" si="22"/>
        <v>-0.49280418665503706</v>
      </c>
      <c r="X184" s="7">
        <f t="shared" si="23"/>
        <v>-0.41072830353249018</v>
      </c>
      <c r="Y184" t="b">
        <f t="shared" si="25"/>
        <v>0</v>
      </c>
    </row>
    <row r="185" spans="1:25" x14ac:dyDescent="0.45">
      <c r="A185" s="1" t="s">
        <v>297</v>
      </c>
      <c r="B185" s="5">
        <v>169.62386202812195</v>
      </c>
      <c r="C185" s="11">
        <v>23038</v>
      </c>
      <c r="D185" s="5">
        <v>193.59177207946777</v>
      </c>
      <c r="E185" s="5">
        <v>106.44378805160522</v>
      </c>
      <c r="F185" s="11"/>
      <c r="G185">
        <v>40221</v>
      </c>
      <c r="H185">
        <v>27266</v>
      </c>
      <c r="J185" s="7">
        <f t="shared" si="18"/>
        <v>-0.7458546748849727</v>
      </c>
      <c r="K185" s="7">
        <f t="shared" si="19"/>
        <v>-0.18352287524958763</v>
      </c>
      <c r="L185" s="7"/>
      <c r="M185" s="16">
        <v>45.142447948455811</v>
      </c>
      <c r="N185" s="16">
        <v>51.635290861129761</v>
      </c>
      <c r="O185">
        <v>10438</v>
      </c>
      <c r="P185">
        <v>9552</v>
      </c>
      <c r="Q185" s="7">
        <f t="shared" si="20"/>
        <v>0.54692247590936716</v>
      </c>
      <c r="R185" s="7">
        <f t="shared" si="21"/>
        <v>0.58538067540585115</v>
      </c>
      <c r="S185" s="16">
        <v>43.464545011520386</v>
      </c>
      <c r="T185" s="5">
        <v>50.381309986114502</v>
      </c>
      <c r="U185">
        <v>11039</v>
      </c>
      <c r="V185">
        <v>9730</v>
      </c>
      <c r="W185" s="7">
        <f t="shared" si="22"/>
        <v>0.5208351419394045</v>
      </c>
      <c r="X185" s="7">
        <f t="shared" si="23"/>
        <v>0.5776543102699887</v>
      </c>
      <c r="Y185" t="b">
        <f t="shared" si="25"/>
        <v>1</v>
      </c>
    </row>
    <row r="186" spans="1:25" x14ac:dyDescent="0.45">
      <c r="A186" s="1" t="s">
        <v>305</v>
      </c>
      <c r="B186" s="5">
        <v>169.79795098304749</v>
      </c>
      <c r="C186" s="11">
        <v>29255</v>
      </c>
      <c r="D186" s="5">
        <v>38.969847917556763</v>
      </c>
      <c r="E186" s="5">
        <v>61.725657939910889</v>
      </c>
      <c r="F186" s="11"/>
      <c r="G186">
        <v>12532</v>
      </c>
      <c r="H186">
        <v>20797</v>
      </c>
      <c r="J186" s="7">
        <f t="shared" si="18"/>
        <v>0.57162878140488804</v>
      </c>
      <c r="K186" s="7">
        <f t="shared" si="19"/>
        <v>0.28911297214151427</v>
      </c>
      <c r="L186" s="7"/>
      <c r="M186" s="16">
        <v>603.59296798706055</v>
      </c>
      <c r="N186" s="16">
        <v>603.73518896102905</v>
      </c>
      <c r="O186">
        <v>1107</v>
      </c>
      <c r="P186">
        <v>1107</v>
      </c>
      <c r="Q186" s="7">
        <f t="shared" si="20"/>
        <v>0.96216031447615791</v>
      </c>
      <c r="R186" s="7">
        <f t="shared" si="21"/>
        <v>0.96216031447615791</v>
      </c>
      <c r="S186" s="16">
        <v>624.96141815185547</v>
      </c>
      <c r="T186" s="5">
        <v>624.418790102005</v>
      </c>
      <c r="U186">
        <v>7778</v>
      </c>
      <c r="V186">
        <v>7778</v>
      </c>
      <c r="W186" s="7">
        <f t="shared" si="22"/>
        <v>0.73413091779183048</v>
      </c>
      <c r="X186" s="7">
        <f t="shared" si="23"/>
        <v>0.73413091779183048</v>
      </c>
      <c r="Y186" t="b">
        <f t="shared" si="25"/>
        <v>1</v>
      </c>
    </row>
    <row r="187" spans="1:25" x14ac:dyDescent="0.45">
      <c r="A187" s="1" t="s">
        <v>146</v>
      </c>
      <c r="B187" s="5">
        <v>174.35764193534851</v>
      </c>
      <c r="C187" s="11">
        <v>25803</v>
      </c>
      <c r="D187" s="5">
        <v>334.2649130821228</v>
      </c>
      <c r="E187" s="5">
        <v>124.03324198722839</v>
      </c>
      <c r="F187" s="11"/>
      <c r="G187">
        <v>74177</v>
      </c>
      <c r="H187">
        <v>41197</v>
      </c>
      <c r="J187" s="7">
        <f t="shared" si="18"/>
        <v>-1.8747432469092742</v>
      </c>
      <c r="K187" s="7">
        <f t="shared" si="19"/>
        <v>-0.59659729488819124</v>
      </c>
      <c r="L187" s="7"/>
      <c r="M187" s="16">
        <v>136.45587182044983</v>
      </c>
      <c r="N187" s="16">
        <v>76.789300918579102</v>
      </c>
      <c r="O187">
        <v>30380</v>
      </c>
      <c r="P187">
        <v>15104</v>
      </c>
      <c r="Q187" s="7">
        <f t="shared" si="20"/>
        <v>-0.17738247490601869</v>
      </c>
      <c r="R187" s="7">
        <f t="shared" si="21"/>
        <v>0.41464170832848896</v>
      </c>
      <c r="S187" s="16">
        <v>196.68768000602722</v>
      </c>
      <c r="T187" s="5">
        <v>187.64295506477356</v>
      </c>
      <c r="U187">
        <v>46257</v>
      </c>
      <c r="V187">
        <v>48345</v>
      </c>
      <c r="W187" s="7">
        <f t="shared" si="22"/>
        <v>-0.79269852342750846</v>
      </c>
      <c r="X187" s="7">
        <f t="shared" si="23"/>
        <v>-0.87361934658760609</v>
      </c>
      <c r="Y187" t="b">
        <f t="shared" si="25"/>
        <v>0</v>
      </c>
    </row>
    <row r="188" spans="1:25" x14ac:dyDescent="0.45">
      <c r="A188" s="1" t="s">
        <v>277</v>
      </c>
      <c r="B188" s="5">
        <v>178.83507990837097</v>
      </c>
      <c r="C188" s="11">
        <v>25594</v>
      </c>
      <c r="D188" s="5">
        <v>137.41122198104858</v>
      </c>
      <c r="E188" s="5">
        <v>86.171973943710327</v>
      </c>
      <c r="F188" s="11"/>
      <c r="G188">
        <v>19630</v>
      </c>
      <c r="H188">
        <v>17794</v>
      </c>
      <c r="J188" s="7">
        <f t="shared" si="18"/>
        <v>0.23302336485113698</v>
      </c>
      <c r="K188" s="7">
        <f t="shared" si="19"/>
        <v>0.30475892787372039</v>
      </c>
      <c r="L188" s="7"/>
      <c r="M188" s="16">
        <v>127.80960893630981</v>
      </c>
      <c r="N188" s="16">
        <v>603.6447479724884</v>
      </c>
      <c r="O188">
        <v>19107</v>
      </c>
      <c r="P188">
        <v>1243</v>
      </c>
      <c r="Q188" s="7">
        <f t="shared" si="20"/>
        <v>0.25345784168164415</v>
      </c>
      <c r="R188" s="7">
        <f t="shared" si="21"/>
        <v>0.95143392982730324</v>
      </c>
      <c r="S188" s="16">
        <v>629.701247215271</v>
      </c>
      <c r="T188" s="5">
        <v>600.00633907318115</v>
      </c>
      <c r="U188">
        <v>5056</v>
      </c>
      <c r="V188">
        <v>13883</v>
      </c>
      <c r="W188" s="7">
        <f t="shared" si="22"/>
        <v>0.80245370008595762</v>
      </c>
      <c r="X188" s="7">
        <f t="shared" si="23"/>
        <v>0.4575681800421974</v>
      </c>
      <c r="Y188" t="b">
        <f t="shared" si="25"/>
        <v>0</v>
      </c>
    </row>
    <row r="189" spans="1:25" x14ac:dyDescent="0.45">
      <c r="A189" s="1" t="s">
        <v>156</v>
      </c>
      <c r="B189" s="5">
        <v>179.40538096427917</v>
      </c>
      <c r="C189" s="11">
        <v>24308</v>
      </c>
      <c r="D189" s="5">
        <v>82.26195502281189</v>
      </c>
      <c r="E189" s="5">
        <v>65.09973406791687</v>
      </c>
      <c r="F189" s="11"/>
      <c r="G189">
        <v>4357</v>
      </c>
      <c r="H189">
        <v>4948</v>
      </c>
      <c r="J189" s="7">
        <f t="shared" si="18"/>
        <v>0.82075859799243045</v>
      </c>
      <c r="K189" s="7">
        <f t="shared" si="19"/>
        <v>0.79644561461247321</v>
      </c>
      <c r="L189" s="7"/>
      <c r="M189" s="16">
        <v>78.896628856658936</v>
      </c>
      <c r="N189" s="16">
        <v>70.55504584312439</v>
      </c>
      <c r="O189">
        <v>5528</v>
      </c>
      <c r="P189">
        <v>5992</v>
      </c>
      <c r="Q189" s="7">
        <f t="shared" si="20"/>
        <v>0.7725851571499095</v>
      </c>
      <c r="R189" s="7">
        <f t="shared" si="21"/>
        <v>0.75349679117985846</v>
      </c>
      <c r="S189" s="16">
        <v>104.54098796844482</v>
      </c>
      <c r="T189" s="5">
        <v>125.97318696975708</v>
      </c>
      <c r="U189">
        <v>11096</v>
      </c>
      <c r="V189">
        <v>12143</v>
      </c>
      <c r="W189" s="7">
        <f t="shared" si="22"/>
        <v>0.5435247655092974</v>
      </c>
      <c r="X189" s="7">
        <f t="shared" si="23"/>
        <v>0.50045252591739342</v>
      </c>
      <c r="Y189" t="b">
        <f t="shared" si="25"/>
        <v>1</v>
      </c>
    </row>
    <row r="190" spans="1:25" x14ac:dyDescent="0.45">
      <c r="A190" s="1" t="s">
        <v>187</v>
      </c>
      <c r="B190" s="5">
        <v>180.33240795135498</v>
      </c>
      <c r="C190" s="11">
        <v>34614</v>
      </c>
      <c r="D190" s="5">
        <v>29.497577905654907</v>
      </c>
      <c r="E190" s="5">
        <v>56.680840969085693</v>
      </c>
      <c r="F190" s="11"/>
      <c r="G190">
        <v>4114</v>
      </c>
      <c r="H190">
        <v>9656</v>
      </c>
      <c r="J190" s="7">
        <f t="shared" si="18"/>
        <v>0.88114635696538968</v>
      </c>
      <c r="K190" s="7">
        <f t="shared" si="19"/>
        <v>0.72103773039810481</v>
      </c>
      <c r="L190" s="7"/>
      <c r="M190" s="16">
        <v>66.585469961166382</v>
      </c>
      <c r="N190" s="16">
        <v>64.938452005386353</v>
      </c>
      <c r="O190">
        <v>16119</v>
      </c>
      <c r="P190">
        <v>18385</v>
      </c>
      <c r="Q190" s="7">
        <f t="shared" si="20"/>
        <v>0.53432137285491421</v>
      </c>
      <c r="R190" s="7">
        <f t="shared" si="21"/>
        <v>0.46885653203905936</v>
      </c>
      <c r="S190" s="16">
        <v>76.403331995010376</v>
      </c>
      <c r="T190" s="5">
        <v>53.694823026657104</v>
      </c>
      <c r="U190">
        <v>9115</v>
      </c>
      <c r="V190">
        <v>8773</v>
      </c>
      <c r="W190" s="7">
        <f t="shared" si="22"/>
        <v>0.73666724446755649</v>
      </c>
      <c r="X190" s="7">
        <f t="shared" si="23"/>
        <v>0.74654763968336513</v>
      </c>
      <c r="Y190" t="b">
        <f t="shared" si="25"/>
        <v>0</v>
      </c>
    </row>
    <row r="191" spans="1:25" x14ac:dyDescent="0.45">
      <c r="A191" s="1" t="s">
        <v>310</v>
      </c>
      <c r="B191" s="5">
        <v>197.95633697509766</v>
      </c>
      <c r="C191" s="11">
        <v>27076</v>
      </c>
      <c r="D191" s="5">
        <v>521.24518489837646</v>
      </c>
      <c r="E191" s="5">
        <v>247.57170581817627</v>
      </c>
      <c r="F191" s="11"/>
      <c r="G191">
        <v>70312</v>
      </c>
      <c r="H191">
        <v>34363</v>
      </c>
      <c r="J191" s="7">
        <f t="shared" si="18"/>
        <v>-1.5968385285862019</v>
      </c>
      <c r="K191" s="7">
        <f t="shared" si="19"/>
        <v>-0.2691313340227508</v>
      </c>
      <c r="L191" s="7"/>
      <c r="M191" s="16">
        <v>152.46825098991394</v>
      </c>
      <c r="N191" s="16">
        <v>171.7823748588562</v>
      </c>
      <c r="O191">
        <v>12189</v>
      </c>
      <c r="P191">
        <v>20183</v>
      </c>
      <c r="Q191" s="7">
        <f t="shared" si="20"/>
        <v>0.54982272122913278</v>
      </c>
      <c r="R191" s="7">
        <f t="shared" si="21"/>
        <v>0.25457970158073573</v>
      </c>
      <c r="S191" s="16">
        <v>260.11933183670044</v>
      </c>
      <c r="T191" s="5">
        <v>445.12246298789978</v>
      </c>
      <c r="U191">
        <v>22171</v>
      </c>
      <c r="V191">
        <v>45117</v>
      </c>
      <c r="W191" s="7">
        <f t="shared" si="22"/>
        <v>0.18115674397990841</v>
      </c>
      <c r="X191" s="7">
        <f t="shared" si="23"/>
        <v>-0.66630964691978134</v>
      </c>
      <c r="Y191" t="b">
        <f t="shared" si="25"/>
        <v>1</v>
      </c>
    </row>
    <row r="192" spans="1:25" x14ac:dyDescent="0.45">
      <c r="A192" s="1" t="s">
        <v>154</v>
      </c>
      <c r="B192" s="5">
        <v>202.20479488372803</v>
      </c>
      <c r="C192" s="11">
        <v>27064</v>
      </c>
      <c r="D192" s="5">
        <v>34.32322096824646</v>
      </c>
      <c r="E192" s="5">
        <v>34.13835597038269</v>
      </c>
      <c r="F192" s="11"/>
      <c r="G192">
        <v>2842</v>
      </c>
      <c r="H192">
        <v>2771</v>
      </c>
      <c r="J192" s="7">
        <f t="shared" si="18"/>
        <v>0.89498965415311849</v>
      </c>
      <c r="K192" s="7">
        <f t="shared" si="19"/>
        <v>0.89761306532663321</v>
      </c>
      <c r="L192" s="7"/>
      <c r="M192" s="16">
        <v>56.578866004943848</v>
      </c>
      <c r="N192" s="16">
        <v>59.473817110061646</v>
      </c>
      <c r="O192">
        <v>7468</v>
      </c>
      <c r="P192">
        <v>7518</v>
      </c>
      <c r="Q192" s="7">
        <f t="shared" si="20"/>
        <v>0.72406148389003844</v>
      </c>
      <c r="R192" s="7">
        <f t="shared" si="21"/>
        <v>0.72221401123263373</v>
      </c>
      <c r="S192" s="16">
        <v>105.39452815055847</v>
      </c>
      <c r="T192" s="5">
        <v>101.96044707298279</v>
      </c>
      <c r="U192">
        <v>13287</v>
      </c>
      <c r="V192">
        <v>13522</v>
      </c>
      <c r="W192" s="7">
        <f t="shared" si="22"/>
        <v>0.50905261602128293</v>
      </c>
      <c r="X192" s="7">
        <f t="shared" si="23"/>
        <v>0.50036949453148094</v>
      </c>
      <c r="Y192" t="b">
        <f t="shared" si="25"/>
        <v>1</v>
      </c>
    </row>
    <row r="193" spans="1:25" x14ac:dyDescent="0.45">
      <c r="A193" s="1" t="s">
        <v>340</v>
      </c>
      <c r="B193" s="5">
        <v>207.08564901351929</v>
      </c>
      <c r="C193" s="11">
        <v>32037</v>
      </c>
      <c r="D193" s="5">
        <v>251.4353551864624</v>
      </c>
      <c r="E193" s="5">
        <v>272.36607217788696</v>
      </c>
      <c r="F193" s="11"/>
      <c r="G193">
        <v>36892</v>
      </c>
      <c r="H193">
        <v>40808</v>
      </c>
      <c r="J193" s="7">
        <f t="shared" si="18"/>
        <v>-0.1515435277959859</v>
      </c>
      <c r="K193" s="7">
        <f t="shared" si="19"/>
        <v>-0.27377719511814463</v>
      </c>
      <c r="L193" s="7"/>
      <c r="M193" s="16">
        <v>276.15143513679504</v>
      </c>
      <c r="N193" s="16">
        <v>183.61319804191589</v>
      </c>
      <c r="O193">
        <v>35812</v>
      </c>
      <c r="P193">
        <v>39586</v>
      </c>
      <c r="Q193" s="7">
        <f t="shared" si="20"/>
        <v>-0.11783250616474701</v>
      </c>
      <c r="R193" s="7">
        <f t="shared" si="21"/>
        <v>-0.23563379842057622</v>
      </c>
      <c r="S193" s="16">
        <v>330.27291083335876</v>
      </c>
      <c r="T193" s="5">
        <v>369.82520294189453</v>
      </c>
      <c r="U193">
        <v>37584</v>
      </c>
      <c r="V193">
        <v>45517</v>
      </c>
      <c r="W193" s="7">
        <f t="shared" si="22"/>
        <v>-0.17314355276711302</v>
      </c>
      <c r="X193" s="7">
        <f t="shared" si="23"/>
        <v>-0.42076349221212972</v>
      </c>
      <c r="Y193" t="b">
        <f t="shared" si="25"/>
        <v>1</v>
      </c>
    </row>
    <row r="194" spans="1:25" x14ac:dyDescent="0.45">
      <c r="A194" s="1" t="s">
        <v>30</v>
      </c>
      <c r="B194" s="5">
        <v>210.62600517272949</v>
      </c>
      <c r="C194" s="11">
        <v>28585</v>
      </c>
      <c r="D194" s="5">
        <v>214.94115996360779</v>
      </c>
      <c r="E194" s="5">
        <v>600.0078489780426</v>
      </c>
      <c r="F194" s="11"/>
      <c r="G194">
        <v>29408</v>
      </c>
      <c r="H194">
        <v>81931</v>
      </c>
      <c r="J194" s="7">
        <f t="shared" ref="J194:J236" si="26">IF(G194="","",($C194-G194)/$C194)</f>
        <v>-2.8791324121042506E-2</v>
      </c>
      <c r="K194" s="7">
        <f t="shared" ref="K194:K236" si="27">IF(H194="","",($C194-H194)/$C194)</f>
        <v>-1.866223543816687</v>
      </c>
      <c r="L194" s="7"/>
      <c r="M194" s="16">
        <v>278.67712593078613</v>
      </c>
      <c r="N194" s="16">
        <v>301.09326815605164</v>
      </c>
      <c r="O194">
        <v>24692</v>
      </c>
      <c r="P194">
        <v>29844</v>
      </c>
      <c r="Q194" s="7">
        <f t="shared" ref="Q194:Q236" si="28">IF(O194="","",($C194-O194)/$C194)</f>
        <v>0.1361903096029386</v>
      </c>
      <c r="R194" s="7">
        <f t="shared" ref="R194:R236" si="29">IF(P194="","",($C194-P194)/$C194)</f>
        <v>-4.404407906244534E-2</v>
      </c>
      <c r="S194" s="16">
        <v>406.01894998550415</v>
      </c>
      <c r="T194" s="5">
        <v>390.64499115943909</v>
      </c>
      <c r="U194">
        <v>20073</v>
      </c>
      <c r="V194">
        <v>27693</v>
      </c>
      <c r="W194" s="7">
        <f t="shared" ref="W194:W236" si="30">IF(U194="","",($C194-U194)/$C194)</f>
        <v>0.29777855518628649</v>
      </c>
      <c r="X194" s="7">
        <f t="shared" ref="X194:X236" si="31">IF(V194="","",($C194-V194)/$C194)</f>
        <v>3.1205177540668181E-2</v>
      </c>
      <c r="Y194" t="b">
        <f t="shared" si="25"/>
        <v>1</v>
      </c>
    </row>
    <row r="195" spans="1:25" x14ac:dyDescent="0.45">
      <c r="A195" s="1" t="s">
        <v>212</v>
      </c>
      <c r="B195" s="5">
        <v>211.47857904434204</v>
      </c>
      <c r="C195" s="11">
        <v>37299</v>
      </c>
      <c r="D195" s="5">
        <v>108.5986750125885</v>
      </c>
      <c r="E195" s="5">
        <v>102.72383093833923</v>
      </c>
      <c r="F195" s="11"/>
      <c r="G195">
        <v>18560</v>
      </c>
      <c r="H195">
        <v>17570</v>
      </c>
      <c r="J195" s="7">
        <f t="shared" si="26"/>
        <v>0.50239952813748356</v>
      </c>
      <c r="K195" s="7">
        <f t="shared" si="27"/>
        <v>0.52894179468618463</v>
      </c>
      <c r="L195" s="7"/>
      <c r="M195" s="16">
        <v>129.75484991073608</v>
      </c>
      <c r="N195" s="16">
        <v>127.42237091064453</v>
      </c>
      <c r="O195">
        <v>19327</v>
      </c>
      <c r="P195">
        <v>18953</v>
      </c>
      <c r="Q195" s="7">
        <f t="shared" si="28"/>
        <v>0.48183597415480306</v>
      </c>
      <c r="R195" s="7">
        <f t="shared" si="29"/>
        <v>0.49186305262875679</v>
      </c>
      <c r="S195" s="16">
        <v>140.69101285934448</v>
      </c>
      <c r="T195" s="5">
        <v>165.71359801292419</v>
      </c>
      <c r="U195">
        <v>20591</v>
      </c>
      <c r="V195">
        <v>26042</v>
      </c>
      <c r="W195" s="7">
        <f t="shared" si="30"/>
        <v>0.44794766615726961</v>
      </c>
      <c r="X195" s="7">
        <f t="shared" si="31"/>
        <v>0.30180433791790667</v>
      </c>
      <c r="Y195" t="b">
        <f t="shared" si="25"/>
        <v>0</v>
      </c>
    </row>
    <row r="196" spans="1:25" x14ac:dyDescent="0.45">
      <c r="A196" s="1" t="s">
        <v>359</v>
      </c>
      <c r="B196" s="5">
        <v>218.42968606948853</v>
      </c>
      <c r="C196" s="11">
        <v>43008</v>
      </c>
      <c r="D196" s="5">
        <v>273.50532293319702</v>
      </c>
      <c r="E196" s="5">
        <v>485.18083000183105</v>
      </c>
      <c r="F196" s="11"/>
      <c r="G196">
        <v>49862</v>
      </c>
      <c r="H196">
        <v>89748</v>
      </c>
      <c r="J196" s="7">
        <f t="shared" si="26"/>
        <v>-0.15936569940476192</v>
      </c>
      <c r="K196" s="7">
        <f t="shared" si="27"/>
        <v>-1.0867745535714286</v>
      </c>
      <c r="L196" s="7"/>
      <c r="M196" s="16">
        <v>417.77138495445251</v>
      </c>
      <c r="N196" s="16">
        <v>477.41240501403809</v>
      </c>
      <c r="O196">
        <v>65862</v>
      </c>
      <c r="P196">
        <v>79681</v>
      </c>
      <c r="Q196" s="7">
        <f t="shared" si="28"/>
        <v>-0.5313895089285714</v>
      </c>
      <c r="R196" s="7">
        <f t="shared" si="29"/>
        <v>-0.85270182291666663</v>
      </c>
      <c r="S196" s="16">
        <v>453.29498291015625</v>
      </c>
      <c r="T196" s="5">
        <v>600.00194311141968</v>
      </c>
      <c r="U196">
        <v>60965</v>
      </c>
      <c r="V196">
        <v>72268</v>
      </c>
      <c r="W196" s="7">
        <f t="shared" si="30"/>
        <v>-0.41752697172619047</v>
      </c>
      <c r="X196" s="7">
        <f t="shared" si="31"/>
        <v>-0.68033854166666663</v>
      </c>
      <c r="Y196" t="b">
        <f t="shared" si="25"/>
        <v>1</v>
      </c>
    </row>
    <row r="197" spans="1:25" x14ac:dyDescent="0.45">
      <c r="A197" s="1" t="s">
        <v>370</v>
      </c>
      <c r="B197" s="5">
        <v>219.26387310028076</v>
      </c>
      <c r="C197" s="11">
        <v>29296</v>
      </c>
      <c r="D197" s="5">
        <v>218.59868097305298</v>
      </c>
      <c r="E197" s="5">
        <v>181.26562309265137</v>
      </c>
      <c r="F197" s="11"/>
      <c r="G197">
        <v>29293</v>
      </c>
      <c r="H197">
        <v>24597</v>
      </c>
      <c r="J197" s="7">
        <f t="shared" si="26"/>
        <v>1.0240305843801201E-4</v>
      </c>
      <c r="K197" s="7">
        <f t="shared" si="27"/>
        <v>0.16039732386673949</v>
      </c>
      <c r="L197" s="7"/>
      <c r="M197" s="16">
        <v>614.72745203971863</v>
      </c>
      <c r="N197" s="16">
        <v>614.6315450668335</v>
      </c>
      <c r="O197">
        <v>2175</v>
      </c>
      <c r="P197">
        <v>2175</v>
      </c>
      <c r="Q197" s="7">
        <f t="shared" si="28"/>
        <v>0.92575778263244124</v>
      </c>
      <c r="R197" s="7">
        <f t="shared" si="29"/>
        <v>0.92575778263244124</v>
      </c>
      <c r="S197" s="16">
        <v>658.47951412200928</v>
      </c>
      <c r="T197" s="5">
        <v>657.14881992340088</v>
      </c>
      <c r="U197">
        <v>7630</v>
      </c>
      <c r="V197">
        <v>7630</v>
      </c>
      <c r="W197" s="7">
        <f t="shared" si="30"/>
        <v>0.73955488803932279</v>
      </c>
      <c r="X197" s="7">
        <f t="shared" si="31"/>
        <v>0.73955488803932279</v>
      </c>
      <c r="Y197" t="b">
        <f t="shared" si="25"/>
        <v>1</v>
      </c>
    </row>
    <row r="198" spans="1:25" x14ac:dyDescent="0.45">
      <c r="A198" s="1" t="s">
        <v>329</v>
      </c>
      <c r="B198" s="5">
        <v>237.73955011367798</v>
      </c>
      <c r="C198" s="11">
        <v>32214</v>
      </c>
      <c r="D198" s="5">
        <v>318.62710499763489</v>
      </c>
      <c r="E198" s="5">
        <v>540.00329399108887</v>
      </c>
      <c r="F198" s="11"/>
      <c r="G198">
        <v>43112</v>
      </c>
      <c r="H198">
        <v>73971</v>
      </c>
      <c r="J198" s="7">
        <f t="shared" si="26"/>
        <v>-0.33830011796113491</v>
      </c>
      <c r="K198" s="7">
        <f t="shared" si="27"/>
        <v>-1.2962376606444403</v>
      </c>
      <c r="L198" s="7"/>
      <c r="M198" s="16">
        <v>197.90664410591125</v>
      </c>
      <c r="N198" s="16">
        <v>606.50225877761841</v>
      </c>
      <c r="O198">
        <v>1061</v>
      </c>
      <c r="P198">
        <v>1061</v>
      </c>
      <c r="Q198" s="7">
        <f t="shared" si="28"/>
        <v>0.96706400943689075</v>
      </c>
      <c r="R198" s="7">
        <f t="shared" si="29"/>
        <v>0.96706400943689075</v>
      </c>
      <c r="S198" s="16">
        <v>600.66671705245972</v>
      </c>
      <c r="T198" s="5">
        <v>645.32103991508484</v>
      </c>
      <c r="U198">
        <v>22900</v>
      </c>
      <c r="V198">
        <v>6409</v>
      </c>
      <c r="W198" s="7">
        <f t="shared" si="30"/>
        <v>0.28912895014589929</v>
      </c>
      <c r="X198" s="7">
        <f t="shared" si="31"/>
        <v>0.80104923325262312</v>
      </c>
      <c r="Y198" t="b">
        <f t="shared" si="25"/>
        <v>1</v>
      </c>
    </row>
    <row r="199" spans="1:25" x14ac:dyDescent="0.45">
      <c r="A199" s="1" t="s">
        <v>211</v>
      </c>
      <c r="B199" s="5">
        <v>241.91369915008545</v>
      </c>
      <c r="C199" s="11">
        <v>42511</v>
      </c>
      <c r="D199" s="5">
        <v>135.43764615058899</v>
      </c>
      <c r="E199" s="5">
        <v>209.74054098129272</v>
      </c>
      <c r="F199" s="11"/>
      <c r="G199">
        <v>19977</v>
      </c>
      <c r="H199">
        <v>35092</v>
      </c>
      <c r="J199" s="7">
        <f t="shared" si="26"/>
        <v>0.53007456893509919</v>
      </c>
      <c r="K199" s="7">
        <f t="shared" si="27"/>
        <v>0.17451953612006305</v>
      </c>
      <c r="L199" s="7"/>
      <c r="M199" s="16">
        <v>588.18110489845276</v>
      </c>
      <c r="N199" s="16">
        <v>196.40353512763977</v>
      </c>
      <c r="O199">
        <v>20435</v>
      </c>
      <c r="P199">
        <v>14596</v>
      </c>
      <c r="Q199" s="7">
        <f t="shared" si="28"/>
        <v>0.51930088682929121</v>
      </c>
      <c r="R199" s="7">
        <f t="shared" si="29"/>
        <v>0.65665357201665453</v>
      </c>
      <c r="S199" s="16">
        <v>638.37199711799622</v>
      </c>
      <c r="T199" s="5">
        <v>394.73622417449951</v>
      </c>
      <c r="U199">
        <v>6309</v>
      </c>
      <c r="V199">
        <v>30144</v>
      </c>
      <c r="W199" s="7">
        <f t="shared" si="30"/>
        <v>0.85159135282632725</v>
      </c>
      <c r="X199" s="7">
        <f t="shared" si="31"/>
        <v>0.29091294018018865</v>
      </c>
      <c r="Y199" t="b">
        <f t="shared" si="25"/>
        <v>0</v>
      </c>
    </row>
    <row r="200" spans="1:25" x14ac:dyDescent="0.45">
      <c r="A200" s="1" t="s">
        <v>15</v>
      </c>
      <c r="B200" s="5">
        <v>243.78016400337219</v>
      </c>
      <c r="C200" s="11">
        <v>33518</v>
      </c>
      <c r="D200" s="5">
        <v>107.03341293334961</v>
      </c>
      <c r="E200" s="5">
        <v>98.683675050735474</v>
      </c>
      <c r="F200" s="11"/>
      <c r="G200">
        <v>14248</v>
      </c>
      <c r="H200">
        <v>13309</v>
      </c>
      <c r="J200" s="7">
        <f t="shared" si="26"/>
        <v>0.57491497106032574</v>
      </c>
      <c r="K200" s="7">
        <f t="shared" si="27"/>
        <v>0.60292976907930063</v>
      </c>
      <c r="L200" s="7"/>
      <c r="M200" s="16">
        <v>96.64238715171814</v>
      </c>
      <c r="N200" s="16">
        <v>107.3443489074707</v>
      </c>
      <c r="O200">
        <v>10174</v>
      </c>
      <c r="P200">
        <v>11777</v>
      </c>
      <c r="Q200" s="7">
        <f t="shared" si="28"/>
        <v>0.69646160272092605</v>
      </c>
      <c r="R200" s="7">
        <f t="shared" si="29"/>
        <v>0.64863655349364524</v>
      </c>
      <c r="S200" s="16">
        <v>165.35925221443176</v>
      </c>
      <c r="T200" s="5">
        <v>171.4245069026947</v>
      </c>
      <c r="U200">
        <v>18368</v>
      </c>
      <c r="V200">
        <v>18736</v>
      </c>
      <c r="W200" s="7">
        <f t="shared" si="30"/>
        <v>0.4519959424786682</v>
      </c>
      <c r="X200" s="7">
        <f t="shared" si="31"/>
        <v>0.44101676711020943</v>
      </c>
      <c r="Y200" t="b">
        <f t="shared" si="25"/>
        <v>1</v>
      </c>
    </row>
    <row r="201" spans="1:25" x14ac:dyDescent="0.45">
      <c r="A201" s="1" t="s">
        <v>86</v>
      </c>
      <c r="B201" s="5">
        <v>249.21730399131775</v>
      </c>
      <c r="C201" s="11">
        <v>40736</v>
      </c>
      <c r="D201" s="5">
        <v>352.15888690948486</v>
      </c>
      <c r="E201" s="5">
        <v>184.41584300994873</v>
      </c>
      <c r="F201" s="11"/>
      <c r="G201">
        <v>58175</v>
      </c>
      <c r="H201">
        <v>30668</v>
      </c>
      <c r="J201" s="7">
        <f t="shared" si="26"/>
        <v>-0.42809799685781619</v>
      </c>
      <c r="K201" s="7">
        <f t="shared" si="27"/>
        <v>0.24715239591516103</v>
      </c>
      <c r="L201" s="7"/>
      <c r="M201" s="16">
        <v>353.72111105918884</v>
      </c>
      <c r="N201" s="16">
        <v>421.39840197563171</v>
      </c>
      <c r="O201">
        <v>29238</v>
      </c>
      <c r="P201">
        <v>49678</v>
      </c>
      <c r="Q201" s="7">
        <f t="shared" si="28"/>
        <v>0.28225648075412413</v>
      </c>
      <c r="R201" s="7">
        <f t="shared" si="29"/>
        <v>-0.21951099764336213</v>
      </c>
      <c r="S201" s="16">
        <v>600.00090599060059</v>
      </c>
      <c r="T201" s="5">
        <v>600.00469994544983</v>
      </c>
      <c r="U201">
        <v>7729</v>
      </c>
      <c r="V201">
        <v>35672</v>
      </c>
      <c r="W201" s="7">
        <f t="shared" si="30"/>
        <v>0.81026610369206598</v>
      </c>
      <c r="X201" s="7">
        <f t="shared" si="31"/>
        <v>0.12431264728986646</v>
      </c>
      <c r="Y201" t="b">
        <f t="shared" si="25"/>
        <v>1</v>
      </c>
    </row>
    <row r="202" spans="1:25" x14ac:dyDescent="0.45">
      <c r="A202" s="1" t="s">
        <v>235</v>
      </c>
      <c r="B202" s="5">
        <v>253.63778185844421</v>
      </c>
      <c r="C202" s="11">
        <v>34487</v>
      </c>
      <c r="D202" s="5">
        <v>600.00326490402222</v>
      </c>
      <c r="E202" s="5">
        <v>443.73523497581482</v>
      </c>
      <c r="F202" s="11"/>
      <c r="G202">
        <v>80591</v>
      </c>
      <c r="H202">
        <v>60373</v>
      </c>
      <c r="J202" s="7">
        <f t="shared" si="26"/>
        <v>-1.3368515672572274</v>
      </c>
      <c r="K202" s="7">
        <f t="shared" si="27"/>
        <v>-0.75060167599385275</v>
      </c>
      <c r="L202" s="7"/>
      <c r="M202" s="16">
        <v>600.00362491607666</v>
      </c>
      <c r="N202" s="16">
        <v>276.43092203140259</v>
      </c>
      <c r="O202">
        <v>73930</v>
      </c>
      <c r="P202">
        <v>33823</v>
      </c>
      <c r="Q202" s="7">
        <f t="shared" si="28"/>
        <v>-1.143706324122133</v>
      </c>
      <c r="R202" s="7">
        <f t="shared" si="29"/>
        <v>1.9253631803288197E-2</v>
      </c>
      <c r="S202" s="16">
        <v>600.00243902206421</v>
      </c>
      <c r="T202" s="5">
        <v>352.85246300697327</v>
      </c>
      <c r="U202">
        <v>75160</v>
      </c>
      <c r="V202">
        <v>43954</v>
      </c>
      <c r="W202" s="7">
        <f t="shared" si="30"/>
        <v>-1.179371937251718</v>
      </c>
      <c r="X202" s="7">
        <f t="shared" si="31"/>
        <v>-0.2745092353640502</v>
      </c>
      <c r="Y202" t="b">
        <f t="shared" si="25"/>
        <v>1</v>
      </c>
    </row>
    <row r="203" spans="1:25" x14ac:dyDescent="0.45">
      <c r="A203" s="1" t="s">
        <v>374</v>
      </c>
      <c r="B203" s="5">
        <v>254.21056890487671</v>
      </c>
      <c r="C203" s="11">
        <v>34409</v>
      </c>
      <c r="D203" s="5">
        <v>327.62725305557251</v>
      </c>
      <c r="E203" s="5">
        <v>218.03724908828735</v>
      </c>
      <c r="F203" s="11"/>
      <c r="G203">
        <v>42713</v>
      </c>
      <c r="H203">
        <v>28928</v>
      </c>
      <c r="J203" s="7">
        <f t="shared" si="26"/>
        <v>-0.24133220959632654</v>
      </c>
      <c r="K203" s="7">
        <f t="shared" si="27"/>
        <v>0.15928972071260425</v>
      </c>
      <c r="L203" s="7"/>
      <c r="M203" s="16">
        <v>104.36690306663513</v>
      </c>
      <c r="N203" s="16">
        <v>122.136314868927</v>
      </c>
      <c r="O203">
        <v>1830</v>
      </c>
      <c r="P203">
        <v>1830</v>
      </c>
      <c r="Q203" s="7">
        <f t="shared" si="28"/>
        <v>0.94681623993722575</v>
      </c>
      <c r="R203" s="7">
        <f t="shared" si="29"/>
        <v>0.94681623993722575</v>
      </c>
      <c r="S203" s="16">
        <v>263.8796808719635</v>
      </c>
      <c r="T203" s="5">
        <v>414.36535906791687</v>
      </c>
      <c r="U203">
        <v>17907</v>
      </c>
      <c r="V203">
        <v>17874</v>
      </c>
      <c r="W203" s="7">
        <f t="shared" si="30"/>
        <v>0.47958382981196779</v>
      </c>
      <c r="X203" s="7">
        <f t="shared" si="31"/>
        <v>0.48054288122293587</v>
      </c>
      <c r="Y203" t="b">
        <f t="shared" si="25"/>
        <v>1</v>
      </c>
    </row>
    <row r="204" spans="1:25" x14ac:dyDescent="0.45">
      <c r="A204" s="1" t="s">
        <v>299</v>
      </c>
      <c r="B204" s="5">
        <v>258.38125205039978</v>
      </c>
      <c r="C204" s="11">
        <v>34825</v>
      </c>
      <c r="D204" s="5">
        <v>315.10214686393738</v>
      </c>
      <c r="E204" s="5">
        <v>259.47041010856628</v>
      </c>
      <c r="F204" s="11"/>
      <c r="G204">
        <v>35800</v>
      </c>
      <c r="H204">
        <v>25351</v>
      </c>
      <c r="J204" s="7">
        <f t="shared" si="26"/>
        <v>-2.7997128499641061E-2</v>
      </c>
      <c r="K204" s="7">
        <f t="shared" si="27"/>
        <v>0.272045944005743</v>
      </c>
      <c r="L204" s="7"/>
      <c r="M204" s="16">
        <v>600.00581097602844</v>
      </c>
      <c r="N204" s="16">
        <v>124.67977595329285</v>
      </c>
      <c r="O204">
        <v>70316</v>
      </c>
      <c r="P204">
        <v>10477</v>
      </c>
      <c r="Q204" s="7">
        <f t="shared" si="28"/>
        <v>-1.0191241923905241</v>
      </c>
      <c r="R204" s="7">
        <f t="shared" si="29"/>
        <v>0.6991529073941134</v>
      </c>
      <c r="S204" s="16">
        <v>163.58109092712402</v>
      </c>
      <c r="T204" s="5">
        <v>134.34095191955566</v>
      </c>
      <c r="U204">
        <v>15839</v>
      </c>
      <c r="V204">
        <v>15389</v>
      </c>
      <c r="W204" s="7">
        <f t="shared" si="30"/>
        <v>0.54518305814788226</v>
      </c>
      <c r="X204" s="7">
        <f t="shared" si="31"/>
        <v>0.55810480976310117</v>
      </c>
      <c r="Y204" t="b">
        <f t="shared" si="25"/>
        <v>1</v>
      </c>
    </row>
    <row r="205" spans="1:25" x14ac:dyDescent="0.45">
      <c r="A205" s="1" t="s">
        <v>126</v>
      </c>
      <c r="B205" s="5">
        <v>263.5659282207489</v>
      </c>
      <c r="C205" s="11">
        <v>35808</v>
      </c>
      <c r="D205" s="5">
        <v>174.13316488265991</v>
      </c>
      <c r="E205" s="5">
        <v>177.05318117141724</v>
      </c>
      <c r="F205" s="11"/>
      <c r="G205">
        <v>22937</v>
      </c>
      <c r="H205">
        <v>23771</v>
      </c>
      <c r="J205" s="7">
        <f t="shared" si="26"/>
        <v>0.35944481680071494</v>
      </c>
      <c r="K205" s="7">
        <f t="shared" si="27"/>
        <v>0.33615393208221628</v>
      </c>
      <c r="L205" s="7"/>
      <c r="M205" s="16">
        <v>246.16866016387939</v>
      </c>
      <c r="N205" s="16">
        <v>213.5922839641571</v>
      </c>
      <c r="O205">
        <v>30053</v>
      </c>
      <c r="P205">
        <v>26713</v>
      </c>
      <c r="Q205" s="7">
        <f t="shared" si="28"/>
        <v>0.16071827524575513</v>
      </c>
      <c r="R205" s="7">
        <f t="shared" si="29"/>
        <v>0.25399352100089367</v>
      </c>
      <c r="S205" s="16">
        <v>275.47872996330261</v>
      </c>
      <c r="T205" s="5">
        <v>288.70077610015869</v>
      </c>
      <c r="U205">
        <v>29582</v>
      </c>
      <c r="V205">
        <v>28469</v>
      </c>
      <c r="W205" s="7">
        <f t="shared" si="30"/>
        <v>0.17387176050044684</v>
      </c>
      <c r="X205" s="7">
        <f t="shared" si="31"/>
        <v>0.20495420017873101</v>
      </c>
      <c r="Y205" t="b">
        <f t="shared" si="25"/>
        <v>1</v>
      </c>
    </row>
    <row r="206" spans="1:25" x14ac:dyDescent="0.45">
      <c r="A206" s="1" t="s">
        <v>184</v>
      </c>
      <c r="B206" s="5">
        <v>265.92775702476501</v>
      </c>
      <c r="C206" s="11">
        <v>57681</v>
      </c>
      <c r="D206" s="5">
        <v>247.85797500610352</v>
      </c>
      <c r="E206" s="5">
        <v>192.09767317771912</v>
      </c>
      <c r="F206" s="11"/>
      <c r="G206">
        <v>50451</v>
      </c>
      <c r="H206">
        <v>42530</v>
      </c>
      <c r="J206" s="7">
        <f t="shared" si="26"/>
        <v>0.1253445675352369</v>
      </c>
      <c r="K206" s="7">
        <f t="shared" si="27"/>
        <v>0.26266881642135192</v>
      </c>
      <c r="L206" s="7"/>
      <c r="M206" s="16">
        <v>600.00435400009155</v>
      </c>
      <c r="N206" s="16">
        <v>600.27558302879333</v>
      </c>
      <c r="O206">
        <v>97105</v>
      </c>
      <c r="P206">
        <v>95969</v>
      </c>
      <c r="Q206" s="7">
        <f t="shared" si="28"/>
        <v>-0.68348329605936098</v>
      </c>
      <c r="R206" s="7">
        <f t="shared" si="29"/>
        <v>-0.66378876926544272</v>
      </c>
      <c r="S206" s="16">
        <v>600.00100302696228</v>
      </c>
      <c r="T206" s="5">
        <v>458.78496098518372</v>
      </c>
      <c r="U206">
        <v>103367</v>
      </c>
      <c r="V206">
        <v>50623</v>
      </c>
      <c r="W206" s="7">
        <f t="shared" si="30"/>
        <v>-0.79204590766456895</v>
      </c>
      <c r="X206" s="7">
        <f t="shared" si="31"/>
        <v>0.12236264974601689</v>
      </c>
      <c r="Y206" t="b">
        <f t="shared" si="25"/>
        <v>1</v>
      </c>
    </row>
    <row r="207" spans="1:25" x14ac:dyDescent="0.45">
      <c r="A207" s="1" t="s">
        <v>181</v>
      </c>
      <c r="B207" s="5">
        <v>266.51686000823975</v>
      </c>
      <c r="C207" s="11">
        <v>54983</v>
      </c>
      <c r="D207" s="5">
        <v>420.09370493888855</v>
      </c>
      <c r="E207" s="5">
        <v>425.54376888275146</v>
      </c>
      <c r="F207" s="11"/>
      <c r="G207">
        <v>78346</v>
      </c>
      <c r="H207">
        <v>85002</v>
      </c>
      <c r="J207" s="7">
        <f t="shared" si="26"/>
        <v>-0.42491315497517412</v>
      </c>
      <c r="K207" s="7">
        <f t="shared" si="27"/>
        <v>-0.54596875397850242</v>
      </c>
      <c r="L207" s="7"/>
      <c r="M207" s="16">
        <v>392.41895699501038</v>
      </c>
      <c r="N207" s="16">
        <v>522.21533012390137</v>
      </c>
      <c r="O207">
        <v>42896</v>
      </c>
      <c r="P207">
        <v>65633</v>
      </c>
      <c r="Q207" s="7">
        <f t="shared" si="28"/>
        <v>0.21983158430787697</v>
      </c>
      <c r="R207" s="7">
        <f t="shared" si="29"/>
        <v>-0.19369623338122693</v>
      </c>
      <c r="S207" s="16">
        <v>600.19024300575256</v>
      </c>
      <c r="T207" s="5">
        <v>600.00222396850586</v>
      </c>
      <c r="U207">
        <v>96074</v>
      </c>
      <c r="V207">
        <v>87498</v>
      </c>
      <c r="W207" s="7">
        <f t="shared" si="30"/>
        <v>-0.74734008693596199</v>
      </c>
      <c r="X207" s="7">
        <f t="shared" si="31"/>
        <v>-0.59136460360475052</v>
      </c>
      <c r="Y207" t="b">
        <f t="shared" si="25"/>
        <v>0</v>
      </c>
    </row>
    <row r="208" spans="1:25" x14ac:dyDescent="0.45">
      <c r="A208" s="1" t="s">
        <v>283</v>
      </c>
      <c r="B208" s="5">
        <v>276.70916390419006</v>
      </c>
      <c r="C208" s="11">
        <v>44836</v>
      </c>
      <c r="D208" s="5">
        <v>325.28621697425842</v>
      </c>
      <c r="E208" s="5">
        <v>477.44594192504883</v>
      </c>
      <c r="F208" s="11"/>
      <c r="G208">
        <v>50859</v>
      </c>
      <c r="H208">
        <v>43980</v>
      </c>
      <c r="J208" s="7">
        <f t="shared" si="26"/>
        <v>-0.13433401730752073</v>
      </c>
      <c r="K208" s="7">
        <f t="shared" si="27"/>
        <v>1.9091801231153536E-2</v>
      </c>
      <c r="L208" s="7"/>
      <c r="M208" s="16">
        <v>151.29831600189209</v>
      </c>
      <c r="N208" s="16">
        <v>230.66664814949036</v>
      </c>
      <c r="O208">
        <v>15627</v>
      </c>
      <c r="P208">
        <v>16288</v>
      </c>
      <c r="Q208" s="7">
        <f t="shared" si="28"/>
        <v>0.65146311000089219</v>
      </c>
      <c r="R208" s="7">
        <f t="shared" si="29"/>
        <v>0.63672049246141493</v>
      </c>
      <c r="S208" s="16">
        <v>434.77347707748413</v>
      </c>
      <c r="T208" s="5">
        <v>464.42287588119507</v>
      </c>
      <c r="U208">
        <v>50784</v>
      </c>
      <c r="V208">
        <v>41397</v>
      </c>
      <c r="W208" s="7">
        <f t="shared" si="30"/>
        <v>-0.13266125434918369</v>
      </c>
      <c r="X208" s="7">
        <f t="shared" si="31"/>
        <v>7.6701757516281555E-2</v>
      </c>
      <c r="Y208" t="b">
        <f t="shared" si="25"/>
        <v>0</v>
      </c>
    </row>
    <row r="209" spans="1:25" x14ac:dyDescent="0.45">
      <c r="A209" s="1" t="s">
        <v>261</v>
      </c>
      <c r="B209" s="5">
        <v>291.89016318321228</v>
      </c>
      <c r="C209" s="11">
        <v>39823</v>
      </c>
      <c r="D209" s="5">
        <v>128.68627595901489</v>
      </c>
      <c r="E209" s="5">
        <v>143.81141591072083</v>
      </c>
      <c r="F209" s="11"/>
      <c r="G209">
        <v>15662</v>
      </c>
      <c r="H209">
        <v>11318</v>
      </c>
      <c r="J209" s="7">
        <f t="shared" si="26"/>
        <v>0.60670969037993117</v>
      </c>
      <c r="K209" s="7">
        <f t="shared" si="27"/>
        <v>0.7157923812871958</v>
      </c>
      <c r="L209" s="7"/>
      <c r="M209" s="16">
        <v>129.96063280105591</v>
      </c>
      <c r="N209" s="16">
        <v>302.9888219833374</v>
      </c>
      <c r="O209">
        <v>14669</v>
      </c>
      <c r="P209">
        <v>27322</v>
      </c>
      <c r="Q209" s="7">
        <f t="shared" si="28"/>
        <v>0.63164502925445098</v>
      </c>
      <c r="R209" s="7">
        <f t="shared" si="29"/>
        <v>0.31391406975868219</v>
      </c>
      <c r="S209" s="16">
        <v>165.12419509887695</v>
      </c>
      <c r="T209" s="5">
        <v>200.97228693962097</v>
      </c>
      <c r="U209">
        <v>15901</v>
      </c>
      <c r="V209">
        <v>21924</v>
      </c>
      <c r="W209" s="7">
        <f t="shared" si="30"/>
        <v>0.60070813349069629</v>
      </c>
      <c r="X209" s="7">
        <f t="shared" si="31"/>
        <v>0.44946387765863949</v>
      </c>
      <c r="Y209" t="b">
        <f t="shared" ref="Y209:Y236" si="32">OR(AND(X209&gt;=W209,R209&gt;=Q209),AND(X209&lt;=W209,R209&lt;=Q209))</f>
        <v>1</v>
      </c>
    </row>
    <row r="210" spans="1:25" x14ac:dyDescent="0.45">
      <c r="A210" s="1" t="s">
        <v>172</v>
      </c>
      <c r="B210" s="5">
        <v>308.73994183540344</v>
      </c>
      <c r="C210" s="11">
        <v>41370</v>
      </c>
      <c r="D210" s="5">
        <v>131.63062810897827</v>
      </c>
      <c r="E210" s="5">
        <v>123.92114400863647</v>
      </c>
      <c r="F210" s="11"/>
      <c r="G210">
        <v>40286</v>
      </c>
      <c r="H210">
        <v>34995</v>
      </c>
      <c r="J210" s="7">
        <f t="shared" si="26"/>
        <v>2.6202562243171381E-2</v>
      </c>
      <c r="K210" s="7">
        <f t="shared" si="27"/>
        <v>0.15409717186366934</v>
      </c>
      <c r="L210" s="7"/>
      <c r="M210" s="16">
        <v>85.632736206054688</v>
      </c>
      <c r="N210" s="16">
        <v>428.7954089641571</v>
      </c>
      <c r="O210">
        <v>1052</v>
      </c>
      <c r="P210">
        <v>36208</v>
      </c>
      <c r="Q210" s="7">
        <f t="shared" si="28"/>
        <v>0.97457094512932074</v>
      </c>
      <c r="R210" s="7">
        <f t="shared" si="29"/>
        <v>0.12477640802513899</v>
      </c>
      <c r="S210" s="16">
        <v>226.8187780380249</v>
      </c>
      <c r="T210" s="5">
        <v>469.78451299667358</v>
      </c>
      <c r="U210">
        <v>34849</v>
      </c>
      <c r="V210">
        <v>34216</v>
      </c>
      <c r="W210" s="7">
        <f t="shared" si="30"/>
        <v>0.15762629925066474</v>
      </c>
      <c r="X210" s="7">
        <f t="shared" si="31"/>
        <v>0.17292724196277495</v>
      </c>
      <c r="Y210" t="b">
        <f t="shared" si="32"/>
        <v>0</v>
      </c>
    </row>
    <row r="211" spans="1:25" x14ac:dyDescent="0.45">
      <c r="A211" s="1" t="s">
        <v>259</v>
      </c>
      <c r="B211" s="5">
        <v>316.6482310295105</v>
      </c>
      <c r="C211" s="11">
        <v>47792</v>
      </c>
      <c r="D211" s="5">
        <v>113.68131899833679</v>
      </c>
      <c r="E211" s="5">
        <v>95.252691984176636</v>
      </c>
      <c r="F211" s="11"/>
      <c r="G211">
        <v>31903</v>
      </c>
      <c r="H211">
        <v>28806</v>
      </c>
      <c r="J211" s="7">
        <f t="shared" si="26"/>
        <v>0.33246149983260798</v>
      </c>
      <c r="K211" s="7">
        <f t="shared" si="27"/>
        <v>0.39726314027452292</v>
      </c>
      <c r="L211" s="7"/>
      <c r="M211" s="16">
        <v>128.62660098075867</v>
      </c>
      <c r="N211" s="16">
        <v>204.7676420211792</v>
      </c>
      <c r="O211">
        <v>31992</v>
      </c>
      <c r="P211">
        <v>31199</v>
      </c>
      <c r="Q211" s="7">
        <f t="shared" si="28"/>
        <v>0.33059926347505858</v>
      </c>
      <c r="R211" s="7">
        <f t="shared" si="29"/>
        <v>0.34719199866086375</v>
      </c>
      <c r="S211" s="16">
        <v>137.51989507675171</v>
      </c>
      <c r="T211" s="5">
        <v>197.06720304489136</v>
      </c>
      <c r="U211">
        <v>22980</v>
      </c>
      <c r="V211">
        <v>32893</v>
      </c>
      <c r="W211" s="7">
        <f t="shared" si="30"/>
        <v>0.51916638767994638</v>
      </c>
      <c r="X211" s="7">
        <f t="shared" si="31"/>
        <v>0.31174673585537327</v>
      </c>
      <c r="Y211" t="b">
        <f t="shared" si="32"/>
        <v>0</v>
      </c>
    </row>
    <row r="212" spans="1:25" x14ac:dyDescent="0.45">
      <c r="A212" s="1" t="s">
        <v>263</v>
      </c>
      <c r="B212" s="5">
        <v>323.20604586601257</v>
      </c>
      <c r="C212" s="11">
        <v>44163</v>
      </c>
      <c r="D212" s="5">
        <v>566.63799786567688</v>
      </c>
      <c r="E212" s="5">
        <v>600.00290703773499</v>
      </c>
      <c r="F212" s="11"/>
      <c r="G212">
        <v>94178</v>
      </c>
      <c r="H212">
        <v>101575</v>
      </c>
      <c r="J212" s="7">
        <f t="shared" si="26"/>
        <v>-1.1325091139641781</v>
      </c>
      <c r="K212" s="7">
        <f t="shared" si="27"/>
        <v>-1.3000022643389262</v>
      </c>
      <c r="L212" s="7"/>
      <c r="M212" s="16">
        <v>83.591192007064819</v>
      </c>
      <c r="N212" s="16">
        <v>83.472131013870239</v>
      </c>
      <c r="O212">
        <v>21089</v>
      </c>
      <c r="P212">
        <v>12822</v>
      </c>
      <c r="Q212" s="7">
        <f t="shared" si="28"/>
        <v>0.522473563843036</v>
      </c>
      <c r="R212" s="7">
        <f t="shared" si="29"/>
        <v>0.70966646287616331</v>
      </c>
      <c r="S212" s="16">
        <v>627.88417196273804</v>
      </c>
      <c r="T212" s="5">
        <v>628.47227883338928</v>
      </c>
      <c r="U212">
        <v>9172</v>
      </c>
      <c r="V212">
        <v>9172</v>
      </c>
      <c r="W212" s="7">
        <f t="shared" si="30"/>
        <v>0.79231483368430589</v>
      </c>
      <c r="X212" s="7">
        <f t="shared" si="31"/>
        <v>0.79231483368430589</v>
      </c>
      <c r="Y212" t="b">
        <f t="shared" si="32"/>
        <v>1</v>
      </c>
    </row>
    <row r="213" spans="1:25" x14ac:dyDescent="0.45">
      <c r="A213" s="1" t="s">
        <v>270</v>
      </c>
      <c r="B213" s="5">
        <v>357.00530219078064</v>
      </c>
      <c r="C213" s="11">
        <v>47674</v>
      </c>
      <c r="D213" s="5">
        <v>448.1028847694397</v>
      </c>
      <c r="E213" s="5">
        <v>477.59277606010437</v>
      </c>
      <c r="F213" s="11"/>
      <c r="G213">
        <v>60840</v>
      </c>
      <c r="H213">
        <v>63601</v>
      </c>
      <c r="J213" s="7">
        <f t="shared" si="26"/>
        <v>-0.27616730293241598</v>
      </c>
      <c r="K213" s="7">
        <f t="shared" si="27"/>
        <v>-0.33408146998363886</v>
      </c>
      <c r="L213" s="7"/>
      <c r="M213" s="16">
        <v>321.9821879863739</v>
      </c>
      <c r="N213" s="16">
        <v>412.74996495246887</v>
      </c>
      <c r="O213">
        <v>39177</v>
      </c>
      <c r="P213">
        <v>44960</v>
      </c>
      <c r="Q213" s="7">
        <f t="shared" si="28"/>
        <v>0.17823132105550196</v>
      </c>
      <c r="R213" s="7">
        <f t="shared" si="29"/>
        <v>5.692830473633427E-2</v>
      </c>
      <c r="S213" s="16">
        <v>244.02985882759094</v>
      </c>
      <c r="T213" s="5">
        <v>376.03210997581482</v>
      </c>
      <c r="U213">
        <v>18624</v>
      </c>
      <c r="V213">
        <v>22005</v>
      </c>
      <c r="W213" s="7">
        <f t="shared" si="30"/>
        <v>0.60934681377690147</v>
      </c>
      <c r="X213" s="7">
        <f t="shared" si="31"/>
        <v>0.53842765448672236</v>
      </c>
      <c r="Y213" t="b">
        <f t="shared" si="32"/>
        <v>1</v>
      </c>
    </row>
    <row r="214" spans="1:25" x14ac:dyDescent="0.45">
      <c r="A214" s="1" t="s">
        <v>39</v>
      </c>
      <c r="B214" s="5">
        <v>357.94364094734192</v>
      </c>
      <c r="C214" s="11">
        <v>51297</v>
      </c>
      <c r="D214" s="5">
        <v>296.41618514060974</v>
      </c>
      <c r="E214" s="5">
        <v>461.79138207435608</v>
      </c>
      <c r="F214" s="11"/>
      <c r="G214">
        <v>43592</v>
      </c>
      <c r="H214">
        <v>66510</v>
      </c>
      <c r="J214" s="7">
        <f t="shared" si="26"/>
        <v>0.15020371561689769</v>
      </c>
      <c r="K214" s="7">
        <f t="shared" si="27"/>
        <v>-0.29656705070471956</v>
      </c>
      <c r="L214" s="7"/>
      <c r="M214" s="16">
        <v>332.83850693702698</v>
      </c>
      <c r="N214" s="16">
        <v>410.83341217041016</v>
      </c>
      <c r="O214">
        <v>43759</v>
      </c>
      <c r="P214">
        <v>55151</v>
      </c>
      <c r="Q214" s="7">
        <f t="shared" si="28"/>
        <v>0.14694816461001617</v>
      </c>
      <c r="R214" s="7">
        <f t="shared" si="29"/>
        <v>-7.513109928455855E-2</v>
      </c>
      <c r="S214" s="16">
        <v>372.77768898010254</v>
      </c>
      <c r="T214" s="5">
        <v>454.22517895698547</v>
      </c>
      <c r="U214">
        <v>45218</v>
      </c>
      <c r="V214">
        <v>55267</v>
      </c>
      <c r="W214" s="7">
        <f t="shared" si="30"/>
        <v>0.11850595551396768</v>
      </c>
      <c r="X214" s="7">
        <f t="shared" si="31"/>
        <v>-7.739244010370977E-2</v>
      </c>
      <c r="Y214" t="b">
        <f t="shared" si="32"/>
        <v>1</v>
      </c>
    </row>
    <row r="215" spans="1:25" x14ac:dyDescent="0.45">
      <c r="A215" s="1" t="s">
        <v>167</v>
      </c>
      <c r="B215" s="5">
        <v>359.13153600692749</v>
      </c>
      <c r="C215" s="11">
        <v>69993</v>
      </c>
      <c r="D215" s="5">
        <v>241.4672520160675</v>
      </c>
      <c r="E215" s="5">
        <v>304.99830603599548</v>
      </c>
      <c r="F215" s="11"/>
      <c r="G215">
        <v>48490</v>
      </c>
      <c r="H215">
        <v>59730</v>
      </c>
      <c r="J215" s="7">
        <f t="shared" si="26"/>
        <v>0.3072164359293072</v>
      </c>
      <c r="K215" s="7">
        <f t="shared" si="27"/>
        <v>0.14662894860914663</v>
      </c>
      <c r="L215" s="7"/>
      <c r="M215" s="16">
        <v>209.35852813720703</v>
      </c>
      <c r="N215" s="16">
        <v>216.8732750415802</v>
      </c>
      <c r="O215">
        <v>25848</v>
      </c>
      <c r="P215">
        <v>30153</v>
      </c>
      <c r="Q215" s="7">
        <f t="shared" si="28"/>
        <v>0.63070592773563072</v>
      </c>
      <c r="R215" s="7">
        <f t="shared" si="29"/>
        <v>0.56919977712056924</v>
      </c>
      <c r="S215" s="16">
        <v>296.55217099189758</v>
      </c>
      <c r="T215" s="5">
        <v>311.89817190170288</v>
      </c>
      <c r="U215">
        <v>40333</v>
      </c>
      <c r="V215">
        <v>32032</v>
      </c>
      <c r="W215" s="7">
        <f t="shared" si="30"/>
        <v>0.42375666138042378</v>
      </c>
      <c r="X215" s="7">
        <f t="shared" si="31"/>
        <v>0.54235423542354233</v>
      </c>
      <c r="Y215" t="b">
        <f t="shared" si="32"/>
        <v>0</v>
      </c>
    </row>
    <row r="216" spans="1:25" x14ac:dyDescent="0.45">
      <c r="A216" s="1" t="s">
        <v>29</v>
      </c>
      <c r="B216" s="5">
        <v>361.03063011169434</v>
      </c>
      <c r="C216" s="11">
        <v>49449</v>
      </c>
      <c r="D216" s="5">
        <v>369.25565791130066</v>
      </c>
      <c r="E216" s="5">
        <v>336.43859100341797</v>
      </c>
      <c r="F216" s="11"/>
      <c r="G216">
        <v>50729</v>
      </c>
      <c r="H216">
        <v>45451</v>
      </c>
      <c r="J216" s="7">
        <f t="shared" si="26"/>
        <v>-2.5885255515783939E-2</v>
      </c>
      <c r="K216" s="7">
        <f t="shared" si="27"/>
        <v>8.0850977775081392E-2</v>
      </c>
      <c r="L216" s="7"/>
      <c r="M216" s="16">
        <v>412.14060306549072</v>
      </c>
      <c r="N216" s="16">
        <v>355.20535111427307</v>
      </c>
      <c r="O216">
        <v>50674</v>
      </c>
      <c r="P216">
        <v>43690</v>
      </c>
      <c r="Q216" s="7">
        <f t="shared" si="28"/>
        <v>-2.4772998442840099E-2</v>
      </c>
      <c r="R216" s="7">
        <f t="shared" si="29"/>
        <v>0.11646342696515602</v>
      </c>
      <c r="S216" s="16">
        <v>218.75021815299988</v>
      </c>
      <c r="T216" s="5">
        <v>460.76205897331238</v>
      </c>
      <c r="U216">
        <v>23376</v>
      </c>
      <c r="V216">
        <v>57652</v>
      </c>
      <c r="W216" s="7">
        <f t="shared" si="30"/>
        <v>0.52727052114299577</v>
      </c>
      <c r="X216" s="7">
        <f t="shared" si="31"/>
        <v>-0.16588808671560598</v>
      </c>
      <c r="Y216" t="b">
        <f t="shared" si="32"/>
        <v>0</v>
      </c>
    </row>
    <row r="217" spans="1:25" x14ac:dyDescent="0.45">
      <c r="A217" s="1" t="s">
        <v>354</v>
      </c>
      <c r="B217" s="5">
        <v>374.56237101554871</v>
      </c>
      <c r="C217" s="11">
        <v>54569</v>
      </c>
      <c r="D217" s="5">
        <v>393.36809182167053</v>
      </c>
      <c r="E217" s="5">
        <v>600.00123286247253</v>
      </c>
      <c r="F217" s="11"/>
      <c r="G217">
        <v>59394</v>
      </c>
      <c r="H217">
        <v>87230</v>
      </c>
      <c r="J217" s="7">
        <f t="shared" si="26"/>
        <v>-8.8420165295314185E-2</v>
      </c>
      <c r="K217" s="7">
        <f t="shared" si="27"/>
        <v>-0.59852663600212574</v>
      </c>
      <c r="L217" s="7"/>
      <c r="M217" s="16">
        <v>198.7027530670166</v>
      </c>
      <c r="N217" s="16">
        <v>199.5290801525116</v>
      </c>
      <c r="O217">
        <v>28395</v>
      </c>
      <c r="P217">
        <v>28906</v>
      </c>
      <c r="Q217" s="7">
        <f t="shared" si="28"/>
        <v>0.47964961791493338</v>
      </c>
      <c r="R217" s="7">
        <f t="shared" si="29"/>
        <v>0.47028532683391672</v>
      </c>
      <c r="S217" s="16">
        <v>540.42965483665466</v>
      </c>
      <c r="T217" s="5">
        <v>600.00420093536377</v>
      </c>
      <c r="U217">
        <v>58241</v>
      </c>
      <c r="V217">
        <v>48420</v>
      </c>
      <c r="W217" s="7">
        <f t="shared" si="30"/>
        <v>-6.729095273873445E-2</v>
      </c>
      <c r="X217" s="7">
        <f t="shared" si="31"/>
        <v>0.11268302516080558</v>
      </c>
      <c r="Y217" t="b">
        <f t="shared" si="32"/>
        <v>0</v>
      </c>
    </row>
    <row r="218" spans="1:25" x14ac:dyDescent="0.45">
      <c r="A218" s="1" t="s">
        <v>64</v>
      </c>
      <c r="B218" s="5">
        <v>391.68515110015869</v>
      </c>
      <c r="C218" s="11">
        <v>56053</v>
      </c>
      <c r="D218" s="5">
        <v>494.83844017982483</v>
      </c>
      <c r="E218" s="5">
        <v>600.00448107719421</v>
      </c>
      <c r="F218" s="11"/>
      <c r="G218">
        <v>71460</v>
      </c>
      <c r="H218">
        <v>84593</v>
      </c>
      <c r="J218" s="7">
        <f t="shared" si="26"/>
        <v>-0.2748648600431734</v>
      </c>
      <c r="K218" s="7">
        <f t="shared" si="27"/>
        <v>-0.509160972650884</v>
      </c>
      <c r="L218" s="7"/>
      <c r="M218" s="16">
        <v>370.11871790885925</v>
      </c>
      <c r="N218" s="16">
        <v>320.14851713180542</v>
      </c>
      <c r="O218">
        <v>12377</v>
      </c>
      <c r="P218">
        <v>24674</v>
      </c>
      <c r="Q218" s="7">
        <f t="shared" si="28"/>
        <v>0.77919112268745649</v>
      </c>
      <c r="R218" s="7">
        <f t="shared" si="29"/>
        <v>0.55980946604106829</v>
      </c>
      <c r="S218" s="16">
        <v>255.2368438243866</v>
      </c>
      <c r="T218" s="5">
        <v>181.6778199672699</v>
      </c>
      <c r="U218">
        <v>22001</v>
      </c>
      <c r="V218">
        <v>11265</v>
      </c>
      <c r="W218" s="7">
        <f t="shared" si="30"/>
        <v>0.60749647654898042</v>
      </c>
      <c r="X218" s="7">
        <f t="shared" si="31"/>
        <v>0.79902948994701439</v>
      </c>
      <c r="Y218" t="b">
        <f t="shared" si="32"/>
        <v>0</v>
      </c>
    </row>
    <row r="219" spans="1:25" x14ac:dyDescent="0.45">
      <c r="A219" s="1" t="s">
        <v>7</v>
      </c>
      <c r="B219" s="5">
        <v>399.50793099403381</v>
      </c>
      <c r="C219" s="11">
        <v>53661</v>
      </c>
      <c r="D219" s="5">
        <v>351.73806381225586</v>
      </c>
      <c r="E219" s="5">
        <v>503.68684387207031</v>
      </c>
      <c r="F219" s="11"/>
      <c r="G219">
        <v>43485</v>
      </c>
      <c r="H219">
        <v>66664</v>
      </c>
      <c r="J219" s="7">
        <f t="shared" si="26"/>
        <v>0.18963493039637724</v>
      </c>
      <c r="K219" s="7">
        <f t="shared" si="27"/>
        <v>-0.24231751178695887</v>
      </c>
      <c r="L219" s="7"/>
      <c r="M219" s="16">
        <v>600.00503015518188</v>
      </c>
      <c r="N219" s="16">
        <v>547.67720198631287</v>
      </c>
      <c r="O219">
        <v>76252</v>
      </c>
      <c r="P219">
        <v>71781</v>
      </c>
      <c r="Q219" s="7">
        <f t="shared" si="28"/>
        <v>-0.42099476342222469</v>
      </c>
      <c r="R219" s="7">
        <f t="shared" si="29"/>
        <v>-0.33767540671996421</v>
      </c>
      <c r="S219" s="16">
        <v>243.24387121200562</v>
      </c>
      <c r="T219" s="5">
        <v>600.00605010986328</v>
      </c>
      <c r="U219">
        <v>27239</v>
      </c>
      <c r="V219">
        <v>76475</v>
      </c>
      <c r="W219" s="7">
        <f t="shared" si="30"/>
        <v>0.49238739494232309</v>
      </c>
      <c r="X219" s="7">
        <f t="shared" si="31"/>
        <v>-0.42515048172788433</v>
      </c>
      <c r="Y219" t="b">
        <f t="shared" si="32"/>
        <v>0</v>
      </c>
    </row>
    <row r="220" spans="1:25" x14ac:dyDescent="0.45">
      <c r="A220" s="1" t="s">
        <v>51</v>
      </c>
      <c r="B220" s="5">
        <v>405.82186603546143</v>
      </c>
      <c r="C220" s="11">
        <v>57298</v>
      </c>
      <c r="D220" s="5">
        <v>323.20593500137329</v>
      </c>
      <c r="E220" s="5">
        <v>265.37572813034058</v>
      </c>
      <c r="F220" s="11"/>
      <c r="G220">
        <v>46251</v>
      </c>
      <c r="H220">
        <v>37286</v>
      </c>
      <c r="J220" s="7">
        <f t="shared" si="26"/>
        <v>0.1927990505776816</v>
      </c>
      <c r="K220" s="7">
        <f t="shared" si="27"/>
        <v>0.34926175433697509</v>
      </c>
      <c r="L220" s="7"/>
      <c r="M220" s="16">
        <v>606.48972415924072</v>
      </c>
      <c r="N220" s="16">
        <v>604.0222339630127</v>
      </c>
      <c r="O220">
        <v>1034</v>
      </c>
      <c r="P220">
        <v>1034</v>
      </c>
      <c r="Q220" s="7">
        <f t="shared" si="28"/>
        <v>0.98195399490383606</v>
      </c>
      <c r="R220" s="7">
        <f t="shared" si="29"/>
        <v>0.98195399490383606</v>
      </c>
      <c r="S220" s="16">
        <v>634.26582384109497</v>
      </c>
      <c r="T220" s="5">
        <v>635.69204688072205</v>
      </c>
      <c r="U220">
        <v>5104</v>
      </c>
      <c r="V220">
        <v>5104</v>
      </c>
      <c r="W220" s="7">
        <f t="shared" si="30"/>
        <v>0.910921847184893</v>
      </c>
      <c r="X220" s="7">
        <f t="shared" si="31"/>
        <v>0.910921847184893</v>
      </c>
      <c r="Y220" t="b">
        <f t="shared" si="32"/>
        <v>1</v>
      </c>
    </row>
    <row r="221" spans="1:25" x14ac:dyDescent="0.45">
      <c r="A221" s="1" t="s">
        <v>328</v>
      </c>
      <c r="B221" s="5">
        <v>440.59616708755493</v>
      </c>
      <c r="C221" s="11">
        <v>59478</v>
      </c>
      <c r="D221" s="5">
        <v>417.81277179718018</v>
      </c>
      <c r="E221" s="5">
        <v>554.17783808708191</v>
      </c>
      <c r="F221" s="11"/>
      <c r="G221">
        <v>57437</v>
      </c>
      <c r="H221">
        <v>74798</v>
      </c>
      <c r="J221" s="7">
        <f t="shared" si="26"/>
        <v>3.4315208984834727E-2</v>
      </c>
      <c r="K221" s="7">
        <f t="shared" si="27"/>
        <v>-0.25757422912673594</v>
      </c>
      <c r="L221" s="7"/>
      <c r="M221" s="16">
        <v>607.9105749130249</v>
      </c>
      <c r="N221" s="16">
        <v>607.25573706626892</v>
      </c>
      <c r="O221">
        <v>1198</v>
      </c>
      <c r="P221">
        <v>1198</v>
      </c>
      <c r="Q221" s="7">
        <f t="shared" si="28"/>
        <v>0.97985809879283092</v>
      </c>
      <c r="R221" s="7">
        <f t="shared" si="29"/>
        <v>0.97985809879283092</v>
      </c>
      <c r="S221" s="16">
        <v>668.2388129234314</v>
      </c>
      <c r="T221" s="5">
        <v>668.70311689376831</v>
      </c>
      <c r="U221">
        <v>9239</v>
      </c>
      <c r="V221">
        <v>9239</v>
      </c>
      <c r="W221" s="7">
        <f t="shared" si="30"/>
        <v>0.84466525437977069</v>
      </c>
      <c r="X221" s="7">
        <f t="shared" si="31"/>
        <v>0.84466525437977069</v>
      </c>
      <c r="Y221" t="b">
        <f t="shared" si="32"/>
        <v>1</v>
      </c>
    </row>
    <row r="222" spans="1:25" x14ac:dyDescent="0.45">
      <c r="A222" s="1" t="s">
        <v>11</v>
      </c>
      <c r="B222" s="5">
        <v>450.00888395309448</v>
      </c>
      <c r="C222" s="11">
        <v>59582</v>
      </c>
      <c r="D222" s="5">
        <v>600.52911186218262</v>
      </c>
      <c r="E222" s="5">
        <v>600.51549792289734</v>
      </c>
      <c r="F222" s="11"/>
      <c r="G222">
        <v>2</v>
      </c>
      <c r="H222">
        <v>2</v>
      </c>
      <c r="J222" s="7">
        <f t="shared" si="26"/>
        <v>0.99996643281527975</v>
      </c>
      <c r="K222" s="7">
        <f t="shared" si="27"/>
        <v>0.99996643281527975</v>
      </c>
      <c r="L222" s="7"/>
      <c r="M222" s="16">
        <v>613.9736909866333</v>
      </c>
      <c r="N222" s="16">
        <v>614.68844604492188</v>
      </c>
      <c r="O222">
        <v>2250</v>
      </c>
      <c r="P222">
        <v>2250</v>
      </c>
      <c r="Q222" s="7">
        <f t="shared" si="28"/>
        <v>0.96223691718975535</v>
      </c>
      <c r="R222" s="7">
        <f t="shared" si="29"/>
        <v>0.96223691718975535</v>
      </c>
      <c r="S222" s="16">
        <v>719.60009598731995</v>
      </c>
      <c r="T222" s="5">
        <v>600.00319695472717</v>
      </c>
      <c r="U222">
        <v>15619</v>
      </c>
      <c r="V222">
        <v>22636</v>
      </c>
      <c r="W222" s="7">
        <f t="shared" si="30"/>
        <v>0.73785707092746133</v>
      </c>
      <c r="X222" s="7">
        <f t="shared" si="31"/>
        <v>0.62008660333657817</v>
      </c>
      <c r="Y222" t="b">
        <f t="shared" si="32"/>
        <v>1</v>
      </c>
    </row>
    <row r="223" spans="1:25" x14ac:dyDescent="0.45">
      <c r="A223" s="1" t="s">
        <v>208</v>
      </c>
      <c r="B223" s="5">
        <v>457.88333106040955</v>
      </c>
      <c r="C223" s="11">
        <v>63856</v>
      </c>
      <c r="D223" s="5">
        <v>404.21157383918762</v>
      </c>
      <c r="E223" s="5">
        <v>185.15719294548035</v>
      </c>
      <c r="F223" s="11"/>
      <c r="G223">
        <v>54101</v>
      </c>
      <c r="H223">
        <v>24020</v>
      </c>
      <c r="J223" s="7">
        <f t="shared" si="26"/>
        <v>0.15276559759458783</v>
      </c>
      <c r="K223" s="7">
        <f t="shared" si="27"/>
        <v>0.62384114257078427</v>
      </c>
      <c r="L223" s="7"/>
      <c r="M223" s="16">
        <v>593.31723189353943</v>
      </c>
      <c r="N223" s="16">
        <v>600.00673699378967</v>
      </c>
      <c r="O223">
        <v>76983</v>
      </c>
      <c r="P223">
        <v>69131</v>
      </c>
      <c r="Q223" s="7">
        <f t="shared" si="28"/>
        <v>-0.20557191180155349</v>
      </c>
      <c r="R223" s="7">
        <f t="shared" si="29"/>
        <v>-8.2607742420446009E-2</v>
      </c>
      <c r="S223" s="16">
        <v>279.97609996795654</v>
      </c>
      <c r="T223" s="5">
        <v>186.38374996185303</v>
      </c>
      <c r="U223">
        <v>26957</v>
      </c>
      <c r="V223">
        <v>19545</v>
      </c>
      <c r="W223" s="7">
        <f t="shared" si="30"/>
        <v>0.57784703081934352</v>
      </c>
      <c r="X223" s="7">
        <f t="shared" si="31"/>
        <v>0.6939206965672764</v>
      </c>
      <c r="Y223" t="b">
        <f t="shared" si="32"/>
        <v>1</v>
      </c>
    </row>
    <row r="224" spans="1:25" x14ac:dyDescent="0.45">
      <c r="A224" s="1" t="s">
        <v>367</v>
      </c>
      <c r="B224" s="5">
        <v>458.18262481689453</v>
      </c>
      <c r="C224" s="11">
        <v>71459</v>
      </c>
      <c r="D224" s="5">
        <v>471.28066992759705</v>
      </c>
      <c r="E224" s="5">
        <v>468.34821486473083</v>
      </c>
      <c r="F224" s="11"/>
      <c r="G224">
        <v>76093</v>
      </c>
      <c r="H224">
        <v>73223</v>
      </c>
      <c r="J224" s="7">
        <f t="shared" si="26"/>
        <v>-6.4848374592423624E-2</v>
      </c>
      <c r="K224" s="7">
        <f t="shared" si="27"/>
        <v>-2.4685483983822892E-2</v>
      </c>
      <c r="L224" s="7"/>
      <c r="M224" s="16">
        <v>402.3985390663147</v>
      </c>
      <c r="N224" s="16">
        <v>448.03191208839417</v>
      </c>
      <c r="O224">
        <v>44673</v>
      </c>
      <c r="P224">
        <v>47736</v>
      </c>
      <c r="Q224" s="7">
        <f t="shared" si="28"/>
        <v>0.37484431632124715</v>
      </c>
      <c r="R224" s="7">
        <f t="shared" si="29"/>
        <v>0.33198057627450706</v>
      </c>
      <c r="S224" s="16">
        <v>587.76937007904053</v>
      </c>
      <c r="T224" s="5">
        <v>540.10996294021606</v>
      </c>
      <c r="U224">
        <v>58897</v>
      </c>
      <c r="V224">
        <v>67633</v>
      </c>
      <c r="W224" s="7">
        <f t="shared" si="30"/>
        <v>0.17579311213423082</v>
      </c>
      <c r="X224" s="7">
        <f t="shared" si="31"/>
        <v>5.354119145244126E-2</v>
      </c>
      <c r="Y224" t="b">
        <f t="shared" si="32"/>
        <v>1</v>
      </c>
    </row>
    <row r="225" spans="1:25" x14ac:dyDescent="0.45">
      <c r="A225" s="1" t="s">
        <v>57</v>
      </c>
      <c r="B225" s="5">
        <v>469.18234705924988</v>
      </c>
      <c r="C225" s="11">
        <v>63707</v>
      </c>
      <c r="D225" s="5">
        <v>299.17029213905334</v>
      </c>
      <c r="E225" s="5">
        <v>196.03997206687927</v>
      </c>
      <c r="F225" s="11"/>
      <c r="G225">
        <v>39950</v>
      </c>
      <c r="H225">
        <v>24061</v>
      </c>
      <c r="J225" s="7">
        <f t="shared" si="26"/>
        <v>0.3729103552199915</v>
      </c>
      <c r="K225" s="7">
        <f t="shared" si="27"/>
        <v>0.62231779867204551</v>
      </c>
      <c r="L225" s="7"/>
      <c r="M225" s="16">
        <v>261.72900414466858</v>
      </c>
      <c r="N225" s="16">
        <v>128.38577508926392</v>
      </c>
      <c r="O225">
        <v>34331</v>
      </c>
      <c r="P225">
        <v>17114</v>
      </c>
      <c r="Q225" s="7">
        <f t="shared" si="28"/>
        <v>0.46111102390632114</v>
      </c>
      <c r="R225" s="7">
        <f t="shared" si="29"/>
        <v>0.73136390035631882</v>
      </c>
      <c r="S225" s="16">
        <v>236.90651488304138</v>
      </c>
      <c r="T225" s="5">
        <v>182.64380598068237</v>
      </c>
      <c r="U225">
        <v>29801</v>
      </c>
      <c r="V225">
        <v>23048</v>
      </c>
      <c r="W225" s="7">
        <f t="shared" si="30"/>
        <v>0.53221780965984899</v>
      </c>
      <c r="X225" s="7">
        <f t="shared" si="31"/>
        <v>0.63821872007785641</v>
      </c>
      <c r="Y225" t="b">
        <f t="shared" si="32"/>
        <v>1</v>
      </c>
    </row>
    <row r="226" spans="1:25" x14ac:dyDescent="0.45">
      <c r="A226" s="1" t="s">
        <v>153</v>
      </c>
      <c r="B226" s="5">
        <v>483.4299328327179</v>
      </c>
      <c r="C226" s="11">
        <v>78173</v>
      </c>
      <c r="D226" s="5">
        <v>579.06757307052612</v>
      </c>
      <c r="E226" s="5">
        <v>470.38543796539307</v>
      </c>
      <c r="F226" s="11"/>
      <c r="G226">
        <v>111063</v>
      </c>
      <c r="H226">
        <v>117230</v>
      </c>
      <c r="J226" s="7">
        <f t="shared" si="26"/>
        <v>-0.42073350133677867</v>
      </c>
      <c r="K226" s="7">
        <f t="shared" si="27"/>
        <v>-0.49962263185498829</v>
      </c>
      <c r="L226" s="7"/>
      <c r="M226" s="16">
        <v>407.45769596099854</v>
      </c>
      <c r="N226" s="16">
        <v>600.00128984451294</v>
      </c>
      <c r="O226">
        <v>98586</v>
      </c>
      <c r="P226">
        <v>146729</v>
      </c>
      <c r="Q226" s="7">
        <f t="shared" si="28"/>
        <v>-0.26112596420759088</v>
      </c>
      <c r="R226" s="7">
        <f t="shared" si="29"/>
        <v>-0.87697798472618427</v>
      </c>
      <c r="S226" s="16">
        <v>600.0037579536438</v>
      </c>
      <c r="T226" s="5">
        <v>486.26895689964294</v>
      </c>
      <c r="U226">
        <v>138778</v>
      </c>
      <c r="V226">
        <v>90487</v>
      </c>
      <c r="W226" s="7">
        <f t="shared" si="30"/>
        <v>-0.77526767554014808</v>
      </c>
      <c r="X226" s="7">
        <f t="shared" si="31"/>
        <v>-0.1575224182262418</v>
      </c>
      <c r="Y226" t="b">
        <f t="shared" si="32"/>
        <v>0</v>
      </c>
    </row>
    <row r="227" spans="1:25" x14ac:dyDescent="0.45">
      <c r="A227" s="1" t="s">
        <v>334</v>
      </c>
      <c r="B227" s="5">
        <v>498.71152901649475</v>
      </c>
      <c r="C227" s="11">
        <v>66851</v>
      </c>
      <c r="D227" s="5">
        <v>153.02330899238586</v>
      </c>
      <c r="E227" s="5">
        <v>267.13386702537537</v>
      </c>
      <c r="F227" s="11"/>
      <c r="G227">
        <v>36210</v>
      </c>
      <c r="H227">
        <v>41422</v>
      </c>
      <c r="J227" s="7">
        <f t="shared" si="26"/>
        <v>0.45834766869605542</v>
      </c>
      <c r="K227" s="7">
        <f t="shared" si="27"/>
        <v>0.38038324034045862</v>
      </c>
      <c r="L227" s="7"/>
      <c r="M227" s="16">
        <v>545.88821315765381</v>
      </c>
      <c r="N227" s="16">
        <v>600.00254917144775</v>
      </c>
      <c r="O227">
        <v>84089</v>
      </c>
      <c r="P227">
        <v>90723</v>
      </c>
      <c r="Q227" s="7">
        <f t="shared" si="28"/>
        <v>-0.25785702532497645</v>
      </c>
      <c r="R227" s="7">
        <f t="shared" si="29"/>
        <v>-0.3570926388535699</v>
      </c>
      <c r="S227" s="16">
        <v>600.00498294830322</v>
      </c>
      <c r="T227" s="5">
        <v>600.00202512741089</v>
      </c>
      <c r="U227">
        <v>78112</v>
      </c>
      <c r="V227">
        <v>90454</v>
      </c>
      <c r="W227" s="7">
        <f t="shared" si="30"/>
        <v>-0.16844923785732449</v>
      </c>
      <c r="X227" s="7">
        <f t="shared" si="31"/>
        <v>-0.35306876486514788</v>
      </c>
      <c r="Y227" t="b">
        <f t="shared" si="32"/>
        <v>1</v>
      </c>
    </row>
    <row r="228" spans="1:25" x14ac:dyDescent="0.45">
      <c r="A228" s="1" t="s">
        <v>158</v>
      </c>
      <c r="B228" s="5">
        <v>501.23794484138489</v>
      </c>
      <c r="C228" s="11">
        <v>83593</v>
      </c>
      <c r="D228" s="5">
        <v>213.04693794250488</v>
      </c>
      <c r="E228" s="5">
        <v>432.52728796005249</v>
      </c>
      <c r="F228" s="11"/>
      <c r="G228">
        <v>57142</v>
      </c>
      <c r="H228">
        <v>97914</v>
      </c>
      <c r="J228" s="7">
        <f t="shared" si="26"/>
        <v>0.31642601653248476</v>
      </c>
      <c r="K228" s="7">
        <f t="shared" si="27"/>
        <v>-0.1713181725742586</v>
      </c>
      <c r="L228" s="7"/>
      <c r="M228" s="16">
        <v>128.01022410392761</v>
      </c>
      <c r="N228" s="16">
        <v>313.21474599838257</v>
      </c>
      <c r="O228">
        <v>14122</v>
      </c>
      <c r="P228">
        <v>41935</v>
      </c>
      <c r="Q228" s="7">
        <f t="shared" si="28"/>
        <v>0.83106240953189858</v>
      </c>
      <c r="R228" s="7">
        <f t="shared" si="29"/>
        <v>0.49834316270501117</v>
      </c>
      <c r="S228" s="16">
        <v>409.6256160736084</v>
      </c>
      <c r="T228" s="5">
        <v>240.54372310638428</v>
      </c>
      <c r="U228">
        <v>60207</v>
      </c>
      <c r="V228">
        <v>29340</v>
      </c>
      <c r="W228" s="7">
        <f t="shared" si="30"/>
        <v>0.27976026700800305</v>
      </c>
      <c r="X228" s="7">
        <f t="shared" si="31"/>
        <v>0.64901367339370519</v>
      </c>
      <c r="Y228" t="b">
        <f t="shared" si="32"/>
        <v>0</v>
      </c>
    </row>
    <row r="229" spans="1:25" x14ac:dyDescent="0.45">
      <c r="A229" s="1" t="s">
        <v>296</v>
      </c>
      <c r="B229" s="5">
        <v>519.03266096115112</v>
      </c>
      <c r="C229" s="11">
        <v>71169</v>
      </c>
      <c r="D229" s="5">
        <v>42.326038837432861</v>
      </c>
      <c r="E229" s="5">
        <v>39.010694980621338</v>
      </c>
      <c r="F229" s="11"/>
      <c r="G229">
        <v>6822</v>
      </c>
      <c r="H229">
        <v>4606</v>
      </c>
      <c r="J229" s="7">
        <f t="shared" si="26"/>
        <v>0.90414365805336594</v>
      </c>
      <c r="K229" s="7">
        <f t="shared" si="27"/>
        <v>0.93528081046523059</v>
      </c>
      <c r="L229" s="7"/>
      <c r="M229" s="16">
        <v>305.71832990646362</v>
      </c>
      <c r="N229" s="16">
        <v>377.91695618629456</v>
      </c>
      <c r="O229">
        <v>30210</v>
      </c>
      <c r="P229">
        <v>26793</v>
      </c>
      <c r="Q229" s="7">
        <f t="shared" si="28"/>
        <v>0.57551743034186231</v>
      </c>
      <c r="R229" s="7">
        <f t="shared" si="29"/>
        <v>0.62352990768452554</v>
      </c>
      <c r="S229" s="16">
        <v>305.88332986831665</v>
      </c>
      <c r="T229" s="5">
        <v>301.87251996994019</v>
      </c>
      <c r="U229">
        <v>28290</v>
      </c>
      <c r="V229">
        <v>27026</v>
      </c>
      <c r="W229" s="7">
        <f t="shared" si="30"/>
        <v>0.60249546853264768</v>
      </c>
      <c r="X229" s="7">
        <f t="shared" si="31"/>
        <v>0.62025601034158129</v>
      </c>
      <c r="Y229" t="b">
        <f t="shared" si="32"/>
        <v>1</v>
      </c>
    </row>
    <row r="230" spans="1:25" x14ac:dyDescent="0.45">
      <c r="A230" s="1" t="s">
        <v>179</v>
      </c>
      <c r="B230" s="5">
        <v>522.55506992340088</v>
      </c>
      <c r="C230" s="11">
        <v>106380</v>
      </c>
      <c r="D230" s="5">
        <v>600.00127100944519</v>
      </c>
      <c r="E230" s="5">
        <v>600.00394797325134</v>
      </c>
      <c r="F230" s="11"/>
      <c r="G230">
        <v>145946</v>
      </c>
      <c r="H230">
        <v>116882</v>
      </c>
      <c r="J230" s="7">
        <f t="shared" si="26"/>
        <v>-0.37193081406279377</v>
      </c>
      <c r="K230" s="7">
        <f t="shared" si="27"/>
        <v>-9.8721564203797713E-2</v>
      </c>
      <c r="L230" s="7"/>
      <c r="M230" s="16">
        <v>600.11745595932007</v>
      </c>
      <c r="N230" s="16">
        <v>614.04196000099182</v>
      </c>
      <c r="O230">
        <v>19218</v>
      </c>
      <c r="P230">
        <v>2173</v>
      </c>
      <c r="Q230" s="7">
        <f t="shared" si="28"/>
        <v>0.81934574168076701</v>
      </c>
      <c r="R230" s="7">
        <f t="shared" si="29"/>
        <v>0.97957322805038538</v>
      </c>
      <c r="S230" s="16">
        <v>632.52089905738831</v>
      </c>
      <c r="T230" s="5">
        <v>600.00116181373596</v>
      </c>
      <c r="U230">
        <v>5478</v>
      </c>
      <c r="V230">
        <v>38778</v>
      </c>
      <c r="W230" s="7">
        <f t="shared" si="30"/>
        <v>0.94850535815002823</v>
      </c>
      <c r="X230" s="7">
        <f t="shared" si="31"/>
        <v>0.63547659334461359</v>
      </c>
      <c r="Y230" t="b">
        <f t="shared" si="32"/>
        <v>0</v>
      </c>
    </row>
    <row r="231" spans="1:25" x14ac:dyDescent="0.45">
      <c r="A231" s="1" t="s">
        <v>152</v>
      </c>
      <c r="B231" s="5">
        <v>527.30860710144043</v>
      </c>
      <c r="C231" s="11">
        <v>80254</v>
      </c>
      <c r="D231" s="5">
        <v>298.63295388221741</v>
      </c>
      <c r="E231" s="5">
        <v>367.20258283615112</v>
      </c>
      <c r="F231" s="11"/>
      <c r="G231">
        <v>42290</v>
      </c>
      <c r="H231">
        <v>50581</v>
      </c>
      <c r="J231" s="7">
        <f t="shared" si="26"/>
        <v>0.47304807237022456</v>
      </c>
      <c r="K231" s="7">
        <f t="shared" si="27"/>
        <v>0.36973858000847309</v>
      </c>
      <c r="L231" s="7"/>
      <c r="M231" s="16">
        <v>407.1470410823822</v>
      </c>
      <c r="N231" s="16">
        <v>315.15034794807434</v>
      </c>
      <c r="O231">
        <v>60159</v>
      </c>
      <c r="P231">
        <v>46774</v>
      </c>
      <c r="Q231" s="7">
        <f t="shared" si="28"/>
        <v>0.2503925038004336</v>
      </c>
      <c r="R231" s="7">
        <f t="shared" si="29"/>
        <v>0.41717546788945098</v>
      </c>
      <c r="S231" s="16">
        <v>490.24518394470215</v>
      </c>
      <c r="T231" s="5">
        <v>521.33808517456055</v>
      </c>
      <c r="U231">
        <v>69570</v>
      </c>
      <c r="V231">
        <v>74875</v>
      </c>
      <c r="W231" s="7">
        <f t="shared" si="30"/>
        <v>0.13312732075659781</v>
      </c>
      <c r="X231" s="7">
        <f t="shared" si="31"/>
        <v>6.7024696588332044E-2</v>
      </c>
      <c r="Y231" t="b">
        <f t="shared" si="32"/>
        <v>0</v>
      </c>
    </row>
    <row r="232" spans="1:25" x14ac:dyDescent="0.45">
      <c r="A232" s="1" t="s">
        <v>188</v>
      </c>
      <c r="B232" s="5">
        <v>530.26072812080383</v>
      </c>
      <c r="C232" s="11">
        <v>105914</v>
      </c>
      <c r="D232" s="5">
        <v>600.00311589241028</v>
      </c>
      <c r="E232" s="5">
        <v>526.71405792236328</v>
      </c>
      <c r="F232" s="11"/>
      <c r="G232">
        <v>122179</v>
      </c>
      <c r="H232">
        <v>99235</v>
      </c>
      <c r="J232" s="7">
        <f t="shared" si="26"/>
        <v>-0.15356798912325095</v>
      </c>
      <c r="K232" s="7">
        <f t="shared" si="27"/>
        <v>6.3060596332873836E-2</v>
      </c>
      <c r="L232" s="7"/>
      <c r="M232" s="16">
        <v>600.00383996963501</v>
      </c>
      <c r="N232" s="16">
        <v>610.01541090011597</v>
      </c>
      <c r="O232">
        <v>43528</v>
      </c>
      <c r="P232">
        <v>1379</v>
      </c>
      <c r="Q232" s="7">
        <f t="shared" si="28"/>
        <v>0.58902505806597805</v>
      </c>
      <c r="R232" s="7">
        <f t="shared" si="29"/>
        <v>0.98698000264365426</v>
      </c>
      <c r="S232" s="16">
        <v>592.41851496696472</v>
      </c>
      <c r="T232" s="5">
        <v>553.50195693969727</v>
      </c>
      <c r="U232">
        <v>75535</v>
      </c>
      <c r="V232">
        <v>63943</v>
      </c>
      <c r="W232" s="7">
        <f t="shared" si="30"/>
        <v>0.28682704835999018</v>
      </c>
      <c r="X232" s="7">
        <f t="shared" si="31"/>
        <v>0.39627433578186078</v>
      </c>
      <c r="Y232" t="b">
        <f t="shared" si="32"/>
        <v>1</v>
      </c>
    </row>
    <row r="233" spans="1:25" x14ac:dyDescent="0.45">
      <c r="A233" s="1" t="s">
        <v>338</v>
      </c>
      <c r="B233" s="5">
        <v>554.3916220664978</v>
      </c>
      <c r="C233" s="11">
        <v>74778</v>
      </c>
      <c r="D233" s="5">
        <v>96.319201946258545</v>
      </c>
      <c r="E233" s="5">
        <v>153.8761088848114</v>
      </c>
      <c r="F233" s="11"/>
      <c r="G233">
        <v>8244</v>
      </c>
      <c r="H233">
        <v>10041</v>
      </c>
      <c r="J233" s="7">
        <f t="shared" si="26"/>
        <v>0.88975367086576262</v>
      </c>
      <c r="K233" s="7">
        <f t="shared" si="27"/>
        <v>0.86572253871459515</v>
      </c>
      <c r="L233" s="7"/>
      <c r="M233" s="16">
        <v>754.95730400085449</v>
      </c>
      <c r="N233" s="16">
        <v>753.05422496795654</v>
      </c>
      <c r="O233">
        <v>20664</v>
      </c>
      <c r="P233">
        <v>20664</v>
      </c>
      <c r="Q233" s="7">
        <f t="shared" si="28"/>
        <v>0.72366203963732645</v>
      </c>
      <c r="R233" s="7">
        <f t="shared" si="29"/>
        <v>0.72366203963732645</v>
      </c>
      <c r="S233" s="16">
        <v>753.88212203979492</v>
      </c>
      <c r="T233" s="5">
        <v>754.89523792266846</v>
      </c>
      <c r="U233">
        <v>20664</v>
      </c>
      <c r="V233">
        <v>20664</v>
      </c>
      <c r="W233" s="7">
        <f t="shared" si="30"/>
        <v>0.72366203963732645</v>
      </c>
      <c r="X233" s="7">
        <f t="shared" si="31"/>
        <v>0.72366203963732645</v>
      </c>
      <c r="Y233" t="b">
        <f t="shared" si="32"/>
        <v>1</v>
      </c>
    </row>
    <row r="234" spans="1:25" x14ac:dyDescent="0.45">
      <c r="A234" s="1" t="s">
        <v>294</v>
      </c>
      <c r="B234" s="5">
        <v>554.48125505447388</v>
      </c>
      <c r="C234" s="11">
        <v>106239</v>
      </c>
      <c r="D234" s="5">
        <v>600.00394010543823</v>
      </c>
      <c r="E234" s="5">
        <v>148.06916904449463</v>
      </c>
      <c r="F234" s="11"/>
      <c r="G234">
        <v>111322</v>
      </c>
      <c r="H234">
        <v>26794</v>
      </c>
      <c r="J234" s="7">
        <f t="shared" si="26"/>
        <v>-4.7844953359877256E-2</v>
      </c>
      <c r="K234" s="7">
        <f t="shared" si="27"/>
        <v>0.74779506584211075</v>
      </c>
      <c r="L234" s="7"/>
      <c r="M234" s="16">
        <v>600.00136184692383</v>
      </c>
      <c r="N234" s="16">
        <v>606.54392504692078</v>
      </c>
      <c r="O234">
        <v>70146</v>
      </c>
      <c r="P234">
        <v>1006</v>
      </c>
      <c r="Q234" s="7">
        <f t="shared" si="28"/>
        <v>0.33973399599017312</v>
      </c>
      <c r="R234" s="7">
        <f t="shared" si="29"/>
        <v>0.99053078436355768</v>
      </c>
      <c r="S234" s="16">
        <v>637.04014301300049</v>
      </c>
      <c r="T234" s="5">
        <v>637.36655306816101</v>
      </c>
      <c r="U234">
        <v>6339</v>
      </c>
      <c r="V234">
        <v>6339</v>
      </c>
      <c r="W234" s="7">
        <f t="shared" si="30"/>
        <v>0.94033264620337165</v>
      </c>
      <c r="X234" s="7">
        <f t="shared" si="31"/>
        <v>0.94033264620337165</v>
      </c>
      <c r="Y234" t="b">
        <f t="shared" si="32"/>
        <v>1</v>
      </c>
    </row>
    <row r="235" spans="1:25" x14ac:dyDescent="0.45">
      <c r="A235" s="1" t="s">
        <v>84</v>
      </c>
      <c r="B235" s="5">
        <v>574.04647612571716</v>
      </c>
      <c r="C235" s="11">
        <v>117614</v>
      </c>
      <c r="D235" s="5">
        <v>481.05216288566589</v>
      </c>
      <c r="E235" s="5">
        <v>356.88076615333557</v>
      </c>
      <c r="F235" s="11"/>
      <c r="G235">
        <v>105423</v>
      </c>
      <c r="H235">
        <v>77661</v>
      </c>
      <c r="J235" s="7">
        <f t="shared" si="26"/>
        <v>0.10365262638801503</v>
      </c>
      <c r="K235" s="7">
        <f t="shared" si="27"/>
        <v>0.33969595456323226</v>
      </c>
      <c r="L235" s="7"/>
      <c r="M235" s="16">
        <v>576.83023595809937</v>
      </c>
      <c r="N235" s="16">
        <v>510.41372203826904</v>
      </c>
      <c r="O235">
        <v>114531</v>
      </c>
      <c r="P235">
        <v>103487</v>
      </c>
      <c r="Q235" s="7">
        <f t="shared" si="28"/>
        <v>2.6212865815294098E-2</v>
      </c>
      <c r="R235" s="7">
        <f t="shared" si="29"/>
        <v>0.12011325182376248</v>
      </c>
      <c r="S235" s="16">
        <v>600.00177693367004</v>
      </c>
      <c r="T235" s="5">
        <v>600.00354290008545</v>
      </c>
      <c r="U235">
        <v>83460</v>
      </c>
      <c r="V235">
        <v>75624</v>
      </c>
      <c r="W235" s="7">
        <f t="shared" si="30"/>
        <v>0.29039059975853215</v>
      </c>
      <c r="X235" s="7">
        <f t="shared" si="31"/>
        <v>0.35701532130528679</v>
      </c>
      <c r="Y235" t="b">
        <f t="shared" si="32"/>
        <v>1</v>
      </c>
    </row>
    <row r="236" spans="1:25" x14ac:dyDescent="0.45">
      <c r="A236" s="1" t="s">
        <v>295</v>
      </c>
      <c r="B236" s="5">
        <v>574.35311508178711</v>
      </c>
      <c r="C236" s="11">
        <v>103733</v>
      </c>
      <c r="D236" s="5">
        <v>600.00067114830017</v>
      </c>
      <c r="E236" s="5">
        <v>600.00109219551086</v>
      </c>
      <c r="F236" s="11"/>
      <c r="G236">
        <v>117952</v>
      </c>
      <c r="H236">
        <v>116509</v>
      </c>
      <c r="J236" s="7">
        <f t="shared" si="26"/>
        <v>-0.13707306257410853</v>
      </c>
      <c r="K236" s="7">
        <f t="shared" si="27"/>
        <v>-0.12316234949341097</v>
      </c>
      <c r="L236" s="7"/>
      <c r="M236" s="16">
        <v>179.2852931022644</v>
      </c>
      <c r="N236" s="16">
        <v>208.88235187530518</v>
      </c>
      <c r="O236">
        <v>5363</v>
      </c>
      <c r="P236">
        <v>5642</v>
      </c>
      <c r="Q236" s="7">
        <f t="shared" si="28"/>
        <v>0.94829996240347814</v>
      </c>
      <c r="R236" s="7">
        <f t="shared" si="29"/>
        <v>0.94561036507186724</v>
      </c>
      <c r="S236" s="16">
        <v>513.03926110267639</v>
      </c>
      <c r="T236" s="5">
        <v>600.00199508666992</v>
      </c>
      <c r="U236">
        <v>66148</v>
      </c>
      <c r="V236">
        <v>47421</v>
      </c>
      <c r="W236" s="7">
        <f t="shared" si="30"/>
        <v>0.36232442906307538</v>
      </c>
      <c r="X236" s="7">
        <f t="shared" si="31"/>
        <v>0.54285521483038179</v>
      </c>
      <c r="Y236" t="b">
        <f t="shared" si="32"/>
        <v>0</v>
      </c>
    </row>
    <row r="237" spans="1:25" x14ac:dyDescent="0.45">
      <c r="Y237" s="1" t="s">
        <v>443</v>
      </c>
    </row>
    <row r="238" spans="1:25" x14ac:dyDescent="0.45">
      <c r="J238" t="s">
        <v>447</v>
      </c>
      <c r="Q238" t="s">
        <v>445</v>
      </c>
      <c r="W238" t="s">
        <v>444</v>
      </c>
    </row>
    <row r="242" spans="1:19" x14ac:dyDescent="0.45">
      <c r="A242" t="s">
        <v>426</v>
      </c>
    </row>
    <row r="243" spans="1:19" x14ac:dyDescent="0.45">
      <c r="A243" s="1" t="s">
        <v>130</v>
      </c>
      <c r="B243" s="5">
        <v>9.0012800693511963</v>
      </c>
      <c r="C243" s="5"/>
      <c r="D243" s="5"/>
      <c r="E243" s="5"/>
      <c r="F243" s="5"/>
      <c r="G243" s="5"/>
      <c r="K243" s="11"/>
      <c r="L243" s="11"/>
      <c r="M243" s="11"/>
      <c r="N243" s="11"/>
      <c r="Q243" s="7" t="str">
        <f>IF(O243="","",($K243-O243)/$K243)</f>
        <v/>
      </c>
      <c r="R243" s="7" t="str">
        <f>IF(P243="","",($K243-P243)/$K243)</f>
        <v/>
      </c>
      <c r="S243" s="16"/>
    </row>
    <row r="245" spans="1:19" x14ac:dyDescent="0.45">
      <c r="A245" t="s">
        <v>427</v>
      </c>
    </row>
    <row r="246" spans="1:19" x14ac:dyDescent="0.45">
      <c r="A246" s="1" t="s">
        <v>250</v>
      </c>
      <c r="B246" s="5">
        <v>12.631576061248779</v>
      </c>
    </row>
    <row r="248" spans="1:19" x14ac:dyDescent="0.45">
      <c r="A248" t="s">
        <v>446</v>
      </c>
    </row>
    <row r="249" spans="1:19" x14ac:dyDescent="0.45">
      <c r="A249" s="1" t="s">
        <v>331</v>
      </c>
      <c r="B249" s="5">
        <v>599.64166593551636</v>
      </c>
    </row>
  </sheetData>
  <autoFilter ref="A1:X1" xr:uid="{717E6E16-5F47-4A7C-B4E8-C9269679C3FC}"/>
  <mergeCells count="6">
    <mergeCell ref="AC39:AE39"/>
    <mergeCell ref="AB3:AF3"/>
    <mergeCell ref="AC10:AE10"/>
    <mergeCell ref="AC17:AE17"/>
    <mergeCell ref="AB25:AF25"/>
    <mergeCell ref="AC32:AE32"/>
  </mergeCells>
  <conditionalFormatting sqref="J2:J236 Q243">
    <cfRule type="colorScale" priority="38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3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2:L236 R243">
    <cfRule type="colorScale" priority="42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4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Q2:Q236">
    <cfRule type="colorScale" priority="62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R2:R236">
    <cfRule type="colorScale" priority="64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W2:X236">
    <cfRule type="colorScale" priority="66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B6:AI6">
    <cfRule type="colorScale" priority="68">
      <colorScale>
        <cfvo type="min"/>
        <cfvo type="max"/>
        <color rgb="FFFCFCFF"/>
        <color rgb="FF63BE7B"/>
      </colorScale>
    </cfRule>
  </conditionalFormatting>
  <conditionalFormatting sqref="AB28:AI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3:AE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20:AE20">
    <cfRule type="colorScale" priority="10">
      <colorScale>
        <cfvo type="min"/>
        <cfvo type="max"/>
        <color rgb="FFFCFCFF"/>
        <color rgb="FF63BE7B"/>
      </colorScale>
    </cfRule>
  </conditionalFormatting>
  <conditionalFormatting sqref="AC35:AE35">
    <cfRule type="colorScale" priority="4">
      <colorScale>
        <cfvo type="min"/>
        <cfvo type="max"/>
        <color rgb="FFF8696B"/>
        <color rgb="FFFCFCFF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2:AE4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F65C-2B89-45E9-B2E2-C274643CDAC8}">
  <dimension ref="A1:B238"/>
  <sheetViews>
    <sheetView topLeftCell="A6"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68.388659954071045</v>
      </c>
    </row>
    <row r="3" spans="1:2" x14ac:dyDescent="0.45">
      <c r="A3" t="s">
        <v>5</v>
      </c>
      <c r="B3">
        <v>7.4394979476928711</v>
      </c>
    </row>
    <row r="4" spans="1:2" x14ac:dyDescent="0.45">
      <c r="A4" t="s">
        <v>6</v>
      </c>
      <c r="B4">
        <v>4.2929871082305908</v>
      </c>
    </row>
    <row r="5" spans="1:2" x14ac:dyDescent="0.45">
      <c r="A5" t="s">
        <v>7</v>
      </c>
      <c r="B5">
        <v>503.68684387207031</v>
      </c>
    </row>
    <row r="6" spans="1:2" x14ac:dyDescent="0.45">
      <c r="A6" t="s">
        <v>8</v>
      </c>
      <c r="B6">
        <v>27.295951843261719</v>
      </c>
    </row>
    <row r="7" spans="1:2" x14ac:dyDescent="0.45">
      <c r="A7" t="s">
        <v>9</v>
      </c>
      <c r="B7">
        <v>4.4703459739685059</v>
      </c>
    </row>
    <row r="8" spans="1:2" x14ac:dyDescent="0.45">
      <c r="A8" t="s">
        <v>11</v>
      </c>
      <c r="B8">
        <v>600.51549792289734</v>
      </c>
    </row>
    <row r="9" spans="1:2" x14ac:dyDescent="0.45">
      <c r="A9" t="s">
        <v>15</v>
      </c>
      <c r="B9">
        <v>98.683675050735474</v>
      </c>
    </row>
    <row r="10" spans="1:2" x14ac:dyDescent="0.45">
      <c r="A10" t="s">
        <v>17</v>
      </c>
      <c r="B10">
        <v>119.43952608108521</v>
      </c>
    </row>
    <row r="11" spans="1:2" x14ac:dyDescent="0.45">
      <c r="A11" t="s">
        <v>18</v>
      </c>
      <c r="B11">
        <v>201.83761501312256</v>
      </c>
    </row>
    <row r="12" spans="1:2" x14ac:dyDescent="0.45">
      <c r="A12" t="s">
        <v>19</v>
      </c>
      <c r="B12">
        <v>53.931933879852295</v>
      </c>
    </row>
    <row r="13" spans="1:2" x14ac:dyDescent="0.45">
      <c r="A13" t="s">
        <v>20</v>
      </c>
      <c r="B13">
        <v>60.791077136993408</v>
      </c>
    </row>
    <row r="14" spans="1:2" x14ac:dyDescent="0.45">
      <c r="A14" t="s">
        <v>21</v>
      </c>
      <c r="B14">
        <v>21.859139919281006</v>
      </c>
    </row>
    <row r="15" spans="1:2" x14ac:dyDescent="0.45">
      <c r="A15" t="s">
        <v>22</v>
      </c>
      <c r="B15">
        <v>27.196690082550049</v>
      </c>
    </row>
    <row r="16" spans="1:2" x14ac:dyDescent="0.45">
      <c r="A16" t="s">
        <v>24</v>
      </c>
      <c r="B16">
        <v>10.952294111251831</v>
      </c>
    </row>
    <row r="17" spans="1:2" x14ac:dyDescent="0.45">
      <c r="A17" t="s">
        <v>25</v>
      </c>
      <c r="B17">
        <v>1.0458309650421143</v>
      </c>
    </row>
    <row r="18" spans="1:2" x14ac:dyDescent="0.45">
      <c r="A18" t="s">
        <v>26</v>
      </c>
      <c r="B18">
        <v>0.9712681770324707</v>
      </c>
    </row>
    <row r="19" spans="1:2" x14ac:dyDescent="0.45">
      <c r="A19" t="s">
        <v>28</v>
      </c>
      <c r="B19">
        <v>1.4788939952850342</v>
      </c>
    </row>
    <row r="20" spans="1:2" x14ac:dyDescent="0.45">
      <c r="A20" t="s">
        <v>29</v>
      </c>
      <c r="B20">
        <v>336.43859100341797</v>
      </c>
    </row>
    <row r="21" spans="1:2" x14ac:dyDescent="0.45">
      <c r="A21" t="s">
        <v>30</v>
      </c>
      <c r="B21">
        <v>600.0078489780426</v>
      </c>
    </row>
    <row r="22" spans="1:2" x14ac:dyDescent="0.45">
      <c r="A22" t="s">
        <v>31</v>
      </c>
      <c r="B22">
        <v>38.827601909637451</v>
      </c>
    </row>
    <row r="23" spans="1:2" x14ac:dyDescent="0.45">
      <c r="A23" t="s">
        <v>34</v>
      </c>
      <c r="B23">
        <v>5.0840070247650146</v>
      </c>
    </row>
    <row r="24" spans="1:2" x14ac:dyDescent="0.45">
      <c r="A24" t="s">
        <v>36</v>
      </c>
      <c r="B24">
        <v>3.6407248973846436</v>
      </c>
    </row>
    <row r="25" spans="1:2" x14ac:dyDescent="0.45">
      <c r="A25" t="s">
        <v>37</v>
      </c>
      <c r="B25">
        <v>97.835050821304321</v>
      </c>
    </row>
    <row r="26" spans="1:2" x14ac:dyDescent="0.45">
      <c r="A26" t="s">
        <v>39</v>
      </c>
      <c r="B26">
        <v>461.79138207435608</v>
      </c>
    </row>
    <row r="27" spans="1:2" x14ac:dyDescent="0.45">
      <c r="A27" t="s">
        <v>41</v>
      </c>
      <c r="B27">
        <v>0.99332499504089355</v>
      </c>
    </row>
    <row r="28" spans="1:2" x14ac:dyDescent="0.45">
      <c r="A28" t="s">
        <v>42</v>
      </c>
      <c r="B28">
        <v>1.8434550762176514</v>
      </c>
    </row>
    <row r="29" spans="1:2" x14ac:dyDescent="0.45">
      <c r="A29" t="s">
        <v>43</v>
      </c>
      <c r="B29">
        <v>0.87194108963012695</v>
      </c>
    </row>
    <row r="30" spans="1:2" x14ac:dyDescent="0.45">
      <c r="A30" t="s">
        <v>44</v>
      </c>
      <c r="B30">
        <v>1.1263210773468018</v>
      </c>
    </row>
    <row r="31" spans="1:2" x14ac:dyDescent="0.45">
      <c r="A31" t="s">
        <v>46</v>
      </c>
      <c r="B31">
        <v>79.891967058181763</v>
      </c>
    </row>
    <row r="32" spans="1:2" x14ac:dyDescent="0.45">
      <c r="A32" t="s">
        <v>47</v>
      </c>
      <c r="B32">
        <v>107.661288022995</v>
      </c>
    </row>
    <row r="33" spans="1:2" x14ac:dyDescent="0.45">
      <c r="A33" t="s">
        <v>48</v>
      </c>
      <c r="B33">
        <v>1.9264900684356689</v>
      </c>
    </row>
    <row r="34" spans="1:2" x14ac:dyDescent="0.45">
      <c r="A34" t="s">
        <v>49</v>
      </c>
      <c r="B34">
        <v>193.00554394721985</v>
      </c>
    </row>
    <row r="35" spans="1:2" x14ac:dyDescent="0.45">
      <c r="A35" t="s">
        <v>50</v>
      </c>
      <c r="B35">
        <v>1.5768859386444092</v>
      </c>
    </row>
    <row r="36" spans="1:2" x14ac:dyDescent="0.45">
      <c r="A36" t="s">
        <v>51</v>
      </c>
      <c r="B36">
        <v>265.37572813034058</v>
      </c>
    </row>
    <row r="37" spans="1:2" x14ac:dyDescent="0.45">
      <c r="A37" t="s">
        <v>57</v>
      </c>
      <c r="B37">
        <v>196.03997206687927</v>
      </c>
    </row>
    <row r="38" spans="1:2" x14ac:dyDescent="0.45">
      <c r="A38" t="s">
        <v>58</v>
      </c>
      <c r="B38">
        <v>1.0003759860992432</v>
      </c>
    </row>
    <row r="39" spans="1:2" x14ac:dyDescent="0.45">
      <c r="A39" t="s">
        <v>59</v>
      </c>
      <c r="B39">
        <v>1.5100290775299072</v>
      </c>
    </row>
    <row r="40" spans="1:2" x14ac:dyDescent="0.45">
      <c r="A40" t="s">
        <v>60</v>
      </c>
      <c r="B40">
        <v>0.96048402786254883</v>
      </c>
    </row>
    <row r="41" spans="1:2" x14ac:dyDescent="0.45">
      <c r="A41" t="s">
        <v>61</v>
      </c>
      <c r="B41">
        <v>1.3697109222412109</v>
      </c>
    </row>
    <row r="42" spans="1:2" x14ac:dyDescent="0.45">
      <c r="A42" t="s">
        <v>62</v>
      </c>
      <c r="B42">
        <v>11.323853015899658</v>
      </c>
    </row>
    <row r="43" spans="1:2" x14ac:dyDescent="0.45">
      <c r="A43" t="s">
        <v>63</v>
      </c>
      <c r="B43">
        <v>9.1121220588684082</v>
      </c>
    </row>
    <row r="44" spans="1:2" x14ac:dyDescent="0.45">
      <c r="A44" t="s">
        <v>64</v>
      </c>
      <c r="B44">
        <v>600.00448107719421</v>
      </c>
    </row>
    <row r="45" spans="1:2" x14ac:dyDescent="0.45">
      <c r="A45" t="s">
        <v>67</v>
      </c>
      <c r="B45">
        <v>40.239419937133789</v>
      </c>
    </row>
    <row r="46" spans="1:2" x14ac:dyDescent="0.45">
      <c r="A46" t="s">
        <v>71</v>
      </c>
      <c r="B46">
        <v>1.872546911239624</v>
      </c>
    </row>
    <row r="47" spans="1:2" x14ac:dyDescent="0.45">
      <c r="A47" t="s">
        <v>72</v>
      </c>
      <c r="B47">
        <v>1.9327189922332764</v>
      </c>
    </row>
    <row r="48" spans="1:2" x14ac:dyDescent="0.45">
      <c r="A48" t="s">
        <v>73</v>
      </c>
      <c r="B48">
        <v>2.79640793800354</v>
      </c>
    </row>
    <row r="49" spans="1:2" x14ac:dyDescent="0.45">
      <c r="A49" t="s">
        <v>74</v>
      </c>
      <c r="B49">
        <v>5.1719310283660889</v>
      </c>
    </row>
    <row r="50" spans="1:2" x14ac:dyDescent="0.45">
      <c r="A50" t="s">
        <v>76</v>
      </c>
      <c r="B50">
        <v>1.3729109764099121</v>
      </c>
    </row>
    <row r="51" spans="1:2" x14ac:dyDescent="0.45">
      <c r="A51" t="s">
        <v>79</v>
      </c>
      <c r="B51">
        <v>5.0307090282440186</v>
      </c>
    </row>
    <row r="52" spans="1:2" x14ac:dyDescent="0.45">
      <c r="A52" t="s">
        <v>80</v>
      </c>
      <c r="B52">
        <v>196.96023011207581</v>
      </c>
    </row>
    <row r="53" spans="1:2" x14ac:dyDescent="0.45">
      <c r="A53" t="s">
        <v>81</v>
      </c>
      <c r="B53">
        <v>33.509627819061279</v>
      </c>
    </row>
    <row r="54" spans="1:2" x14ac:dyDescent="0.45">
      <c r="A54" t="s">
        <v>82</v>
      </c>
      <c r="B54">
        <v>18.375079870223999</v>
      </c>
    </row>
    <row r="55" spans="1:2" x14ac:dyDescent="0.45">
      <c r="A55" t="s">
        <v>84</v>
      </c>
      <c r="B55">
        <v>356.88076615333557</v>
      </c>
    </row>
    <row r="56" spans="1:2" x14ac:dyDescent="0.45">
      <c r="A56" t="s">
        <v>86</v>
      </c>
      <c r="B56">
        <v>184.41584300994873</v>
      </c>
    </row>
    <row r="57" spans="1:2" x14ac:dyDescent="0.45">
      <c r="A57" t="s">
        <v>88</v>
      </c>
      <c r="B57">
        <v>15.167886972427368</v>
      </c>
    </row>
    <row r="58" spans="1:2" x14ac:dyDescent="0.45">
      <c r="A58" t="s">
        <v>89</v>
      </c>
      <c r="B58">
        <v>9.2552039623260498</v>
      </c>
    </row>
    <row r="59" spans="1:2" x14ac:dyDescent="0.45">
      <c r="A59" t="s">
        <v>97</v>
      </c>
      <c r="B59">
        <v>600.64125299453735</v>
      </c>
    </row>
    <row r="60" spans="1:2" x14ac:dyDescent="0.45">
      <c r="A60" t="s">
        <v>100</v>
      </c>
      <c r="B60">
        <v>28.053390026092529</v>
      </c>
    </row>
    <row r="61" spans="1:2" x14ac:dyDescent="0.45">
      <c r="A61" t="s">
        <v>103</v>
      </c>
      <c r="B61">
        <v>6.1192691326141357</v>
      </c>
    </row>
    <row r="62" spans="1:2" x14ac:dyDescent="0.45">
      <c r="A62" t="s">
        <v>104</v>
      </c>
      <c r="B62">
        <v>6.3697860240936279</v>
      </c>
    </row>
    <row r="63" spans="1:2" x14ac:dyDescent="0.45">
      <c r="A63" t="s">
        <v>105</v>
      </c>
      <c r="B63">
        <v>10.709856986999512</v>
      </c>
    </row>
    <row r="64" spans="1:2" x14ac:dyDescent="0.45">
      <c r="A64" t="s">
        <v>106</v>
      </c>
      <c r="B64">
        <v>62.810058832168579</v>
      </c>
    </row>
    <row r="65" spans="1:2" x14ac:dyDescent="0.45">
      <c r="A65" t="s">
        <v>107</v>
      </c>
      <c r="B65">
        <v>11.557729005813599</v>
      </c>
    </row>
    <row r="66" spans="1:2" x14ac:dyDescent="0.45">
      <c r="A66" t="s">
        <v>108</v>
      </c>
      <c r="B66">
        <v>25.574652910232544</v>
      </c>
    </row>
    <row r="67" spans="1:2" x14ac:dyDescent="0.45">
      <c r="A67" t="s">
        <v>109</v>
      </c>
      <c r="B67">
        <v>13.158740997314453</v>
      </c>
    </row>
    <row r="68" spans="1:2" x14ac:dyDescent="0.45">
      <c r="A68" t="s">
        <v>110</v>
      </c>
      <c r="B68">
        <v>8.03507399559021</v>
      </c>
    </row>
    <row r="69" spans="1:2" x14ac:dyDescent="0.45">
      <c r="A69" t="s">
        <v>111</v>
      </c>
      <c r="B69">
        <v>9.6088199615478516</v>
      </c>
    </row>
    <row r="70" spans="1:2" x14ac:dyDescent="0.45">
      <c r="A70" t="s">
        <v>113</v>
      </c>
      <c r="B70">
        <v>48.785727977752686</v>
      </c>
    </row>
    <row r="71" spans="1:2" x14ac:dyDescent="0.45">
      <c r="A71" t="s">
        <v>114</v>
      </c>
      <c r="B71">
        <v>3.0818178653717041</v>
      </c>
    </row>
    <row r="72" spans="1:2" x14ac:dyDescent="0.45">
      <c r="A72" t="s">
        <v>116</v>
      </c>
      <c r="B72">
        <v>2.7282519340515137</v>
      </c>
    </row>
    <row r="73" spans="1:2" x14ac:dyDescent="0.45">
      <c r="A73" t="s">
        <v>117</v>
      </c>
      <c r="B73">
        <v>28.817263841629028</v>
      </c>
    </row>
    <row r="74" spans="1:2" x14ac:dyDescent="0.45">
      <c r="A74" t="s">
        <v>119</v>
      </c>
      <c r="B74">
        <v>6.0668051242828369</v>
      </c>
    </row>
    <row r="75" spans="1:2" x14ac:dyDescent="0.45">
      <c r="A75" t="s">
        <v>122</v>
      </c>
      <c r="B75">
        <v>0.75167703628540039</v>
      </c>
    </row>
    <row r="76" spans="1:2" x14ac:dyDescent="0.45">
      <c r="A76" t="s">
        <v>123</v>
      </c>
      <c r="B76">
        <v>26.692965030670166</v>
      </c>
    </row>
    <row r="77" spans="1:2" x14ac:dyDescent="0.45">
      <c r="A77" t="s">
        <v>125</v>
      </c>
      <c r="B77">
        <v>47.763665914535522</v>
      </c>
    </row>
    <row r="78" spans="1:2" x14ac:dyDescent="0.45">
      <c r="A78" t="s">
        <v>126</v>
      </c>
      <c r="B78">
        <v>177.05318117141724</v>
      </c>
    </row>
    <row r="79" spans="1:2" x14ac:dyDescent="0.45">
      <c r="A79" t="s">
        <v>127</v>
      </c>
      <c r="B79">
        <v>13.0553879737854</v>
      </c>
    </row>
    <row r="80" spans="1:2" x14ac:dyDescent="0.45">
      <c r="A80" t="s">
        <v>131</v>
      </c>
      <c r="B80">
        <v>2.0269861221313477</v>
      </c>
    </row>
    <row r="81" spans="1:2" x14ac:dyDescent="0.45">
      <c r="A81" t="s">
        <v>132</v>
      </c>
      <c r="B81">
        <v>1.3201930522918701</v>
      </c>
    </row>
    <row r="82" spans="1:2" x14ac:dyDescent="0.45">
      <c r="A82" t="s">
        <v>134</v>
      </c>
      <c r="B82">
        <v>600.00535297393799</v>
      </c>
    </row>
    <row r="83" spans="1:2" x14ac:dyDescent="0.45">
      <c r="A83" t="s">
        <v>135</v>
      </c>
      <c r="B83">
        <v>14.591511964797974</v>
      </c>
    </row>
    <row r="84" spans="1:2" x14ac:dyDescent="0.45">
      <c r="A84" t="s">
        <v>136</v>
      </c>
      <c r="B84">
        <v>3.8060610294342041</v>
      </c>
    </row>
    <row r="85" spans="1:2" x14ac:dyDescent="0.45">
      <c r="A85" t="s">
        <v>138</v>
      </c>
      <c r="B85">
        <v>96.103266000747681</v>
      </c>
    </row>
    <row r="86" spans="1:2" x14ac:dyDescent="0.45">
      <c r="A86" t="s">
        <v>139</v>
      </c>
      <c r="B86">
        <v>4.4316818714141846</v>
      </c>
    </row>
    <row r="87" spans="1:2" x14ac:dyDescent="0.45">
      <c r="A87" t="s">
        <v>142</v>
      </c>
      <c r="B87">
        <v>5.5540499687194824</v>
      </c>
    </row>
    <row r="88" spans="1:2" x14ac:dyDescent="0.45">
      <c r="A88" t="s">
        <v>143</v>
      </c>
      <c r="B88">
        <v>3.6565468311309814</v>
      </c>
    </row>
    <row r="89" spans="1:2" x14ac:dyDescent="0.45">
      <c r="A89" t="s">
        <v>144</v>
      </c>
      <c r="B89">
        <v>4.1073398590087891</v>
      </c>
    </row>
    <row r="90" spans="1:2" x14ac:dyDescent="0.45">
      <c r="A90" t="s">
        <v>146</v>
      </c>
      <c r="B90">
        <v>124.03324198722839</v>
      </c>
    </row>
    <row r="91" spans="1:2" x14ac:dyDescent="0.45">
      <c r="A91" t="s">
        <v>147</v>
      </c>
      <c r="B91">
        <v>1.5182969570159912</v>
      </c>
    </row>
    <row r="92" spans="1:2" x14ac:dyDescent="0.45">
      <c r="A92" t="s">
        <v>152</v>
      </c>
      <c r="B92">
        <v>367.20258283615112</v>
      </c>
    </row>
    <row r="93" spans="1:2" x14ac:dyDescent="0.45">
      <c r="A93" t="s">
        <v>153</v>
      </c>
      <c r="B93">
        <v>470.38543796539307</v>
      </c>
    </row>
    <row r="94" spans="1:2" x14ac:dyDescent="0.45">
      <c r="A94" t="s">
        <v>154</v>
      </c>
      <c r="B94">
        <v>34.13835597038269</v>
      </c>
    </row>
    <row r="95" spans="1:2" x14ac:dyDescent="0.45">
      <c r="A95" t="s">
        <v>155</v>
      </c>
      <c r="B95">
        <v>35.46094799041748</v>
      </c>
    </row>
    <row r="96" spans="1:2" x14ac:dyDescent="0.45">
      <c r="A96" t="s">
        <v>156</v>
      </c>
      <c r="B96">
        <v>65.09973406791687</v>
      </c>
    </row>
    <row r="97" spans="1:2" x14ac:dyDescent="0.45">
      <c r="A97" t="s">
        <v>158</v>
      </c>
      <c r="B97">
        <v>432.52728796005249</v>
      </c>
    </row>
    <row r="98" spans="1:2" x14ac:dyDescent="0.45">
      <c r="A98" t="s">
        <v>163</v>
      </c>
      <c r="B98">
        <v>66.758453130722046</v>
      </c>
    </row>
    <row r="99" spans="1:2" x14ac:dyDescent="0.45">
      <c r="A99" t="s">
        <v>165</v>
      </c>
      <c r="B99">
        <v>180.81409597396851</v>
      </c>
    </row>
    <row r="100" spans="1:2" x14ac:dyDescent="0.45">
      <c r="A100" t="s">
        <v>166</v>
      </c>
      <c r="B100">
        <v>212.66468691825867</v>
      </c>
    </row>
    <row r="101" spans="1:2" x14ac:dyDescent="0.45">
      <c r="A101" t="s">
        <v>167</v>
      </c>
      <c r="B101">
        <v>304.99830603599548</v>
      </c>
    </row>
    <row r="102" spans="1:2" x14ac:dyDescent="0.45">
      <c r="A102" t="s">
        <v>168</v>
      </c>
      <c r="B102">
        <v>42.095086097717285</v>
      </c>
    </row>
    <row r="103" spans="1:2" x14ac:dyDescent="0.45">
      <c r="A103" t="s">
        <v>171</v>
      </c>
      <c r="B103">
        <v>4.0086259841918945</v>
      </c>
    </row>
    <row r="104" spans="1:2" x14ac:dyDescent="0.45">
      <c r="A104" t="s">
        <v>172</v>
      </c>
      <c r="B104">
        <v>123.92114400863647</v>
      </c>
    </row>
    <row r="105" spans="1:2" x14ac:dyDescent="0.45">
      <c r="A105" t="s">
        <v>173</v>
      </c>
      <c r="B105">
        <v>9.41811203956604</v>
      </c>
    </row>
    <row r="106" spans="1:2" x14ac:dyDescent="0.45">
      <c r="A106" t="s">
        <v>174</v>
      </c>
      <c r="B106">
        <v>7.4343569278717041</v>
      </c>
    </row>
    <row r="107" spans="1:2" x14ac:dyDescent="0.45">
      <c r="A107" t="s">
        <v>175</v>
      </c>
      <c r="B107">
        <v>0.80209994316101074</v>
      </c>
    </row>
    <row r="108" spans="1:2" x14ac:dyDescent="0.45">
      <c r="A108" t="s">
        <v>178</v>
      </c>
      <c r="B108">
        <v>6.6033790111541748</v>
      </c>
    </row>
    <row r="109" spans="1:2" x14ac:dyDescent="0.45">
      <c r="A109" t="s">
        <v>179</v>
      </c>
      <c r="B109">
        <v>600.00394797325134</v>
      </c>
    </row>
    <row r="110" spans="1:2" x14ac:dyDescent="0.45">
      <c r="A110" t="s">
        <v>180</v>
      </c>
      <c r="B110">
        <v>8.5091211795806885</v>
      </c>
    </row>
    <row r="111" spans="1:2" x14ac:dyDescent="0.45">
      <c r="A111" t="s">
        <v>181</v>
      </c>
      <c r="B111">
        <v>425.54376888275146</v>
      </c>
    </row>
    <row r="112" spans="1:2" x14ac:dyDescent="0.45">
      <c r="A112" t="s">
        <v>182</v>
      </c>
      <c r="B112">
        <v>8.8671679496765137</v>
      </c>
    </row>
    <row r="113" spans="1:2" x14ac:dyDescent="0.45">
      <c r="A113" t="s">
        <v>183</v>
      </c>
      <c r="B113">
        <v>5.8134260177612305</v>
      </c>
    </row>
    <row r="114" spans="1:2" x14ac:dyDescent="0.45">
      <c r="A114" t="s">
        <v>184</v>
      </c>
      <c r="B114">
        <v>192.09767317771912</v>
      </c>
    </row>
    <row r="115" spans="1:2" x14ac:dyDescent="0.45">
      <c r="A115" t="s">
        <v>185</v>
      </c>
      <c r="B115">
        <v>9.3267261981964111</v>
      </c>
    </row>
    <row r="116" spans="1:2" x14ac:dyDescent="0.45">
      <c r="A116" t="s">
        <v>187</v>
      </c>
      <c r="B116">
        <v>56.680840969085693</v>
      </c>
    </row>
    <row r="117" spans="1:2" x14ac:dyDescent="0.45">
      <c r="A117" t="s">
        <v>188</v>
      </c>
      <c r="B117">
        <v>526.71405792236328</v>
      </c>
    </row>
    <row r="118" spans="1:2" x14ac:dyDescent="0.45">
      <c r="A118" t="s">
        <v>189</v>
      </c>
      <c r="B118">
        <v>1.6212019920349121</v>
      </c>
    </row>
    <row r="119" spans="1:2" x14ac:dyDescent="0.45">
      <c r="A119" t="s">
        <v>190</v>
      </c>
      <c r="B119">
        <v>3.3080968856811523</v>
      </c>
    </row>
    <row r="120" spans="1:2" x14ac:dyDescent="0.45">
      <c r="A120" t="s">
        <v>191</v>
      </c>
      <c r="B120">
        <v>2.1233530044555664</v>
      </c>
    </row>
    <row r="121" spans="1:2" x14ac:dyDescent="0.45">
      <c r="A121" t="s">
        <v>192</v>
      </c>
      <c r="B121">
        <v>2.4578289985656738</v>
      </c>
    </row>
    <row r="122" spans="1:2" x14ac:dyDescent="0.45">
      <c r="A122" t="s">
        <v>193</v>
      </c>
      <c r="B122">
        <v>1.771075963973999</v>
      </c>
    </row>
    <row r="123" spans="1:2" x14ac:dyDescent="0.45">
      <c r="A123" t="s">
        <v>194</v>
      </c>
      <c r="B123">
        <v>1.0736241340637207</v>
      </c>
    </row>
    <row r="124" spans="1:2" x14ac:dyDescent="0.45">
      <c r="A124" t="s">
        <v>195</v>
      </c>
      <c r="B124">
        <v>9.3400650024414063</v>
      </c>
    </row>
    <row r="125" spans="1:2" x14ac:dyDescent="0.45">
      <c r="A125" t="s">
        <v>196</v>
      </c>
      <c r="B125">
        <v>11.918164014816284</v>
      </c>
    </row>
    <row r="126" spans="1:2" x14ac:dyDescent="0.45">
      <c r="A126" t="s">
        <v>197</v>
      </c>
      <c r="B126">
        <v>4.35194993019104</v>
      </c>
    </row>
    <row r="127" spans="1:2" x14ac:dyDescent="0.45">
      <c r="A127" t="s">
        <v>198</v>
      </c>
      <c r="B127">
        <v>15.83443808555603</v>
      </c>
    </row>
    <row r="128" spans="1:2" x14ac:dyDescent="0.45">
      <c r="A128" t="s">
        <v>199</v>
      </c>
      <c r="B128">
        <v>23.162709951400757</v>
      </c>
    </row>
    <row r="129" spans="1:2" x14ac:dyDescent="0.45">
      <c r="A129" t="s">
        <v>200</v>
      </c>
      <c r="B129">
        <v>4.0941519737243652</v>
      </c>
    </row>
    <row r="130" spans="1:2" x14ac:dyDescent="0.45">
      <c r="A130" t="s">
        <v>202</v>
      </c>
      <c r="B130">
        <v>178.68019604682922</v>
      </c>
    </row>
    <row r="131" spans="1:2" x14ac:dyDescent="0.45">
      <c r="A131" t="s">
        <v>203</v>
      </c>
      <c r="B131">
        <v>7.1928749084472656</v>
      </c>
    </row>
    <row r="132" spans="1:2" x14ac:dyDescent="0.45">
      <c r="A132" t="s">
        <v>204</v>
      </c>
      <c r="B132">
        <v>5.7282347679138184</v>
      </c>
    </row>
    <row r="133" spans="1:2" x14ac:dyDescent="0.45">
      <c r="A133" t="s">
        <v>205</v>
      </c>
      <c r="B133">
        <v>9.0374891757965088</v>
      </c>
    </row>
    <row r="134" spans="1:2" x14ac:dyDescent="0.45">
      <c r="A134" t="s">
        <v>207</v>
      </c>
      <c r="B134">
        <v>600.00013399124146</v>
      </c>
    </row>
    <row r="135" spans="1:2" x14ac:dyDescent="0.45">
      <c r="A135" t="s">
        <v>208</v>
      </c>
      <c r="B135">
        <v>185.15719294548035</v>
      </c>
    </row>
    <row r="136" spans="1:2" x14ac:dyDescent="0.45">
      <c r="A136" t="s">
        <v>209</v>
      </c>
      <c r="B136">
        <v>11.618592977523804</v>
      </c>
    </row>
    <row r="137" spans="1:2" x14ac:dyDescent="0.45">
      <c r="A137" t="s">
        <v>210</v>
      </c>
      <c r="B137">
        <v>127.10510015487671</v>
      </c>
    </row>
    <row r="138" spans="1:2" x14ac:dyDescent="0.45">
      <c r="A138" t="s">
        <v>211</v>
      </c>
      <c r="B138">
        <v>209.74054098129272</v>
      </c>
    </row>
    <row r="139" spans="1:2" x14ac:dyDescent="0.45">
      <c r="A139" t="s">
        <v>212</v>
      </c>
      <c r="B139">
        <v>102.72383093833923</v>
      </c>
    </row>
    <row r="140" spans="1:2" x14ac:dyDescent="0.45">
      <c r="A140" t="s">
        <v>214</v>
      </c>
      <c r="B140">
        <v>8.7261481285095215</v>
      </c>
    </row>
    <row r="141" spans="1:2" x14ac:dyDescent="0.45">
      <c r="A141" t="s">
        <v>215</v>
      </c>
      <c r="B141">
        <v>1.0855789184570313</v>
      </c>
    </row>
    <row r="142" spans="1:2" x14ac:dyDescent="0.45">
      <c r="A142" t="s">
        <v>216</v>
      </c>
      <c r="B142">
        <v>0.7392578125</v>
      </c>
    </row>
    <row r="143" spans="1:2" x14ac:dyDescent="0.45">
      <c r="A143" t="s">
        <v>217</v>
      </c>
      <c r="B143">
        <v>1.9950761795043945</v>
      </c>
    </row>
    <row r="144" spans="1:2" x14ac:dyDescent="0.45">
      <c r="A144" t="s">
        <v>218</v>
      </c>
      <c r="B144">
        <v>16.155485153198242</v>
      </c>
    </row>
    <row r="145" spans="1:2" x14ac:dyDescent="0.45">
      <c r="A145" t="s">
        <v>219</v>
      </c>
      <c r="B145">
        <v>4.5938930511474609</v>
      </c>
    </row>
    <row r="146" spans="1:2" x14ac:dyDescent="0.45">
      <c r="A146" t="s">
        <v>220</v>
      </c>
      <c r="B146">
        <v>71.335737943649292</v>
      </c>
    </row>
    <row r="147" spans="1:2" x14ac:dyDescent="0.45">
      <c r="A147" t="s">
        <v>221</v>
      </c>
      <c r="B147">
        <v>37.570466995239258</v>
      </c>
    </row>
    <row r="148" spans="1:2" x14ac:dyDescent="0.45">
      <c r="A148" t="s">
        <v>222</v>
      </c>
      <c r="B148">
        <v>4.3862330913543701</v>
      </c>
    </row>
    <row r="149" spans="1:2" x14ac:dyDescent="0.45">
      <c r="A149" t="s">
        <v>223</v>
      </c>
      <c r="B149">
        <v>10.611087083816528</v>
      </c>
    </row>
    <row r="150" spans="1:2" x14ac:dyDescent="0.45">
      <c r="A150" t="s">
        <v>225</v>
      </c>
      <c r="B150">
        <v>14.18259596824646</v>
      </c>
    </row>
    <row r="151" spans="1:2" x14ac:dyDescent="0.45">
      <c r="A151" t="s">
        <v>226</v>
      </c>
      <c r="B151">
        <v>16.326300144195557</v>
      </c>
    </row>
    <row r="152" spans="1:2" x14ac:dyDescent="0.45">
      <c r="A152" t="s">
        <v>227</v>
      </c>
      <c r="B152">
        <v>66.894901037216187</v>
      </c>
    </row>
    <row r="153" spans="1:2" x14ac:dyDescent="0.45">
      <c r="A153" t="s">
        <v>228</v>
      </c>
      <c r="B153">
        <v>7.629971981048584</v>
      </c>
    </row>
    <row r="154" spans="1:2" x14ac:dyDescent="0.45">
      <c r="A154" t="s">
        <v>229</v>
      </c>
      <c r="B154">
        <v>17.986321926116943</v>
      </c>
    </row>
    <row r="155" spans="1:2" x14ac:dyDescent="0.45">
      <c r="A155" t="s">
        <v>230</v>
      </c>
      <c r="B155">
        <v>167.13464593887329</v>
      </c>
    </row>
    <row r="156" spans="1:2" x14ac:dyDescent="0.45">
      <c r="A156" t="s">
        <v>231</v>
      </c>
      <c r="B156">
        <v>6.6649320125579834</v>
      </c>
    </row>
    <row r="157" spans="1:2" x14ac:dyDescent="0.45">
      <c r="A157" t="s">
        <v>233</v>
      </c>
      <c r="B157">
        <v>3.7284619808197021</v>
      </c>
    </row>
    <row r="158" spans="1:2" x14ac:dyDescent="0.45">
      <c r="A158" t="s">
        <v>234</v>
      </c>
      <c r="B158">
        <v>2.1419069766998291</v>
      </c>
    </row>
    <row r="159" spans="1:2" x14ac:dyDescent="0.45">
      <c r="A159" t="s">
        <v>235</v>
      </c>
      <c r="B159">
        <v>443.73523497581482</v>
      </c>
    </row>
    <row r="160" spans="1:2" x14ac:dyDescent="0.45">
      <c r="A160" t="s">
        <v>236</v>
      </c>
      <c r="B160">
        <v>41.148712158203125</v>
      </c>
    </row>
    <row r="161" spans="1:2" x14ac:dyDescent="0.45">
      <c r="A161" t="s">
        <v>238</v>
      </c>
      <c r="B161">
        <v>44.711185932159424</v>
      </c>
    </row>
    <row r="162" spans="1:2" x14ac:dyDescent="0.45">
      <c r="A162" t="s">
        <v>241</v>
      </c>
      <c r="B162">
        <v>2.0321938991546631</v>
      </c>
    </row>
    <row r="163" spans="1:2" x14ac:dyDescent="0.45">
      <c r="A163" t="s">
        <v>242</v>
      </c>
      <c r="B163">
        <v>15.802806854248047</v>
      </c>
    </row>
    <row r="164" spans="1:2" x14ac:dyDescent="0.45">
      <c r="A164" t="s">
        <v>244</v>
      </c>
      <c r="B164">
        <v>0.71627902984619141</v>
      </c>
    </row>
    <row r="165" spans="1:2" x14ac:dyDescent="0.45">
      <c r="A165" t="s">
        <v>245</v>
      </c>
      <c r="B165">
        <v>0.91487002372741699</v>
      </c>
    </row>
    <row r="166" spans="1:2" x14ac:dyDescent="0.45">
      <c r="A166" t="s">
        <v>246</v>
      </c>
      <c r="B166">
        <v>36.484477043151855</v>
      </c>
    </row>
    <row r="167" spans="1:2" x14ac:dyDescent="0.45">
      <c r="A167" t="s">
        <v>247</v>
      </c>
      <c r="B167">
        <v>5.5489208698272705</v>
      </c>
    </row>
    <row r="168" spans="1:2" x14ac:dyDescent="0.45">
      <c r="A168" t="s">
        <v>248</v>
      </c>
      <c r="B168">
        <v>66.453326940536499</v>
      </c>
    </row>
    <row r="169" spans="1:2" x14ac:dyDescent="0.45">
      <c r="A169" t="s">
        <v>249</v>
      </c>
      <c r="B169">
        <v>10.192593812942505</v>
      </c>
    </row>
    <row r="170" spans="1:2" x14ac:dyDescent="0.45">
      <c r="A170" t="s">
        <v>250</v>
      </c>
      <c r="B170">
        <v>3.949282169342041</v>
      </c>
    </row>
    <row r="171" spans="1:2" x14ac:dyDescent="0.45">
      <c r="A171" t="s">
        <v>251</v>
      </c>
      <c r="B171">
        <v>16.028450965881348</v>
      </c>
    </row>
    <row r="172" spans="1:2" x14ac:dyDescent="0.45">
      <c r="A172" t="s">
        <v>252</v>
      </c>
      <c r="B172">
        <v>30.205009937286377</v>
      </c>
    </row>
    <row r="173" spans="1:2" x14ac:dyDescent="0.45">
      <c r="A173" t="s">
        <v>255</v>
      </c>
      <c r="B173">
        <v>60.869441032409668</v>
      </c>
    </row>
    <row r="174" spans="1:2" x14ac:dyDescent="0.45">
      <c r="A174" t="s">
        <v>256</v>
      </c>
      <c r="B174">
        <v>106.42816114425659</v>
      </c>
    </row>
    <row r="175" spans="1:2" x14ac:dyDescent="0.45">
      <c r="A175" t="s">
        <v>257</v>
      </c>
      <c r="B175">
        <v>9.7579700946807861</v>
      </c>
    </row>
    <row r="176" spans="1:2" x14ac:dyDescent="0.45">
      <c r="A176" t="s">
        <v>259</v>
      </c>
      <c r="B176">
        <v>95.252691984176636</v>
      </c>
    </row>
    <row r="177" spans="1:2" x14ac:dyDescent="0.45">
      <c r="A177" t="s">
        <v>261</v>
      </c>
      <c r="B177">
        <v>143.81141591072083</v>
      </c>
    </row>
    <row r="178" spans="1:2" x14ac:dyDescent="0.45">
      <c r="A178" t="s">
        <v>263</v>
      </c>
      <c r="B178">
        <v>600.00290703773499</v>
      </c>
    </row>
    <row r="179" spans="1:2" x14ac:dyDescent="0.45">
      <c r="A179" t="s">
        <v>270</v>
      </c>
      <c r="B179">
        <v>477.59277606010437</v>
      </c>
    </row>
    <row r="180" spans="1:2" x14ac:dyDescent="0.45">
      <c r="A180" t="s">
        <v>277</v>
      </c>
      <c r="B180">
        <v>86.171973943710327</v>
      </c>
    </row>
    <row r="181" spans="1:2" x14ac:dyDescent="0.45">
      <c r="A181" t="s">
        <v>279</v>
      </c>
      <c r="B181">
        <v>19.017664909362793</v>
      </c>
    </row>
    <row r="182" spans="1:2" x14ac:dyDescent="0.45">
      <c r="A182" t="s">
        <v>280</v>
      </c>
      <c r="B182">
        <v>150.09759211540222</v>
      </c>
    </row>
    <row r="183" spans="1:2" x14ac:dyDescent="0.45">
      <c r="A183" t="s">
        <v>281</v>
      </c>
      <c r="B183">
        <v>84.803719043731689</v>
      </c>
    </row>
    <row r="184" spans="1:2" x14ac:dyDescent="0.45">
      <c r="A184" t="s">
        <v>283</v>
      </c>
      <c r="B184">
        <v>477.44594192504883</v>
      </c>
    </row>
    <row r="185" spans="1:2" x14ac:dyDescent="0.45">
      <c r="A185" t="s">
        <v>288</v>
      </c>
      <c r="B185">
        <v>39.94750189781189</v>
      </c>
    </row>
    <row r="186" spans="1:2" x14ac:dyDescent="0.45">
      <c r="A186" t="s">
        <v>289</v>
      </c>
      <c r="B186">
        <v>38.639987945556641</v>
      </c>
    </row>
    <row r="187" spans="1:2" x14ac:dyDescent="0.45">
      <c r="A187" t="s">
        <v>291</v>
      </c>
      <c r="B187">
        <v>19.934514045715332</v>
      </c>
    </row>
    <row r="188" spans="1:2" x14ac:dyDescent="0.45">
      <c r="A188" t="s">
        <v>294</v>
      </c>
      <c r="B188">
        <v>148.06916904449463</v>
      </c>
    </row>
    <row r="189" spans="1:2" x14ac:dyDescent="0.45">
      <c r="A189" t="s">
        <v>295</v>
      </c>
      <c r="B189">
        <v>600.00109219551086</v>
      </c>
    </row>
    <row r="190" spans="1:2" x14ac:dyDescent="0.45">
      <c r="A190" t="s">
        <v>296</v>
      </c>
      <c r="B190">
        <v>39.010694980621338</v>
      </c>
    </row>
    <row r="191" spans="1:2" x14ac:dyDescent="0.45">
      <c r="A191" t="s">
        <v>297</v>
      </c>
      <c r="B191">
        <v>106.44378805160522</v>
      </c>
    </row>
    <row r="192" spans="1:2" x14ac:dyDescent="0.45">
      <c r="A192" t="s">
        <v>298</v>
      </c>
      <c r="B192">
        <v>93.737159013748169</v>
      </c>
    </row>
    <row r="193" spans="1:2" x14ac:dyDescent="0.45">
      <c r="A193" t="s">
        <v>299</v>
      </c>
      <c r="B193">
        <v>259.47041010856628</v>
      </c>
    </row>
    <row r="194" spans="1:2" x14ac:dyDescent="0.45">
      <c r="A194" t="s">
        <v>302</v>
      </c>
      <c r="B194">
        <v>4.2800948619842529</v>
      </c>
    </row>
    <row r="195" spans="1:2" x14ac:dyDescent="0.45">
      <c r="A195" t="s">
        <v>304</v>
      </c>
      <c r="B195">
        <v>70.694031953811646</v>
      </c>
    </row>
    <row r="196" spans="1:2" x14ac:dyDescent="0.45">
      <c r="A196" t="s">
        <v>305</v>
      </c>
      <c r="B196">
        <v>61.725657939910889</v>
      </c>
    </row>
    <row r="197" spans="1:2" x14ac:dyDescent="0.45">
      <c r="A197" t="s">
        <v>306</v>
      </c>
      <c r="B197">
        <v>65.590942144393921</v>
      </c>
    </row>
    <row r="198" spans="1:2" x14ac:dyDescent="0.45">
      <c r="A198" t="s">
        <v>307</v>
      </c>
      <c r="B198">
        <v>86.862426996231079</v>
      </c>
    </row>
    <row r="199" spans="1:2" x14ac:dyDescent="0.45">
      <c r="A199" t="s">
        <v>310</v>
      </c>
      <c r="B199">
        <v>247.57170581817627</v>
      </c>
    </row>
    <row r="200" spans="1:2" x14ac:dyDescent="0.45">
      <c r="A200" t="s">
        <v>311</v>
      </c>
      <c r="B200">
        <v>47.610494136810303</v>
      </c>
    </row>
    <row r="201" spans="1:2" x14ac:dyDescent="0.45">
      <c r="A201" t="s">
        <v>312</v>
      </c>
      <c r="B201">
        <v>6.7557370662689209</v>
      </c>
    </row>
    <row r="202" spans="1:2" x14ac:dyDescent="0.45">
      <c r="A202" t="s">
        <v>313</v>
      </c>
      <c r="B202">
        <v>193.66110014915466</v>
      </c>
    </row>
    <row r="203" spans="1:2" x14ac:dyDescent="0.45">
      <c r="A203" t="s">
        <v>314</v>
      </c>
      <c r="B203">
        <v>44.572402000427246</v>
      </c>
    </row>
    <row r="204" spans="1:2" x14ac:dyDescent="0.45">
      <c r="A204" t="s">
        <v>323</v>
      </c>
      <c r="B204">
        <v>3.2914290428161621</v>
      </c>
    </row>
    <row r="205" spans="1:2" x14ac:dyDescent="0.45">
      <c r="A205" t="s">
        <v>325</v>
      </c>
      <c r="B205">
        <v>6.6888890266418457</v>
      </c>
    </row>
    <row r="206" spans="1:2" x14ac:dyDescent="0.45">
      <c r="A206" t="s">
        <v>326</v>
      </c>
      <c r="B206">
        <v>10.396918058395386</v>
      </c>
    </row>
    <row r="207" spans="1:2" x14ac:dyDescent="0.45">
      <c r="A207" t="s">
        <v>327</v>
      </c>
      <c r="B207">
        <v>5.5670690536499023</v>
      </c>
    </row>
    <row r="208" spans="1:2" x14ac:dyDescent="0.45">
      <c r="A208" t="s">
        <v>328</v>
      </c>
      <c r="B208">
        <v>554.17783808708191</v>
      </c>
    </row>
    <row r="209" spans="1:2" x14ac:dyDescent="0.45">
      <c r="A209" t="s">
        <v>329</v>
      </c>
      <c r="B209">
        <v>540.00329399108887</v>
      </c>
    </row>
    <row r="210" spans="1:2" x14ac:dyDescent="0.45">
      <c r="A210" t="s">
        <v>331</v>
      </c>
      <c r="B210">
        <v>600.00128698348999</v>
      </c>
    </row>
    <row r="211" spans="1:2" x14ac:dyDescent="0.45">
      <c r="A211" t="s">
        <v>332</v>
      </c>
      <c r="B211">
        <v>34.512866973876953</v>
      </c>
    </row>
    <row r="212" spans="1:2" x14ac:dyDescent="0.45">
      <c r="A212" t="s">
        <v>334</v>
      </c>
      <c r="B212">
        <v>267.13386702537537</v>
      </c>
    </row>
    <row r="213" spans="1:2" x14ac:dyDescent="0.45">
      <c r="A213" t="s">
        <v>338</v>
      </c>
      <c r="B213">
        <v>153.8761088848114</v>
      </c>
    </row>
    <row r="214" spans="1:2" x14ac:dyDescent="0.45">
      <c r="A214" t="s">
        <v>340</v>
      </c>
      <c r="B214">
        <v>272.36607217788696</v>
      </c>
    </row>
    <row r="215" spans="1:2" x14ac:dyDescent="0.45">
      <c r="A215" t="s">
        <v>341</v>
      </c>
      <c r="B215">
        <v>74.473598003387451</v>
      </c>
    </row>
    <row r="216" spans="1:2" x14ac:dyDescent="0.45">
      <c r="A216" t="s">
        <v>343</v>
      </c>
      <c r="B216">
        <v>2.8118820190429688</v>
      </c>
    </row>
    <row r="217" spans="1:2" x14ac:dyDescent="0.45">
      <c r="A217" t="s">
        <v>344</v>
      </c>
      <c r="B217">
        <v>2.8030600547790527</v>
      </c>
    </row>
    <row r="218" spans="1:2" x14ac:dyDescent="0.45">
      <c r="A218" t="s">
        <v>346</v>
      </c>
      <c r="B218">
        <v>65.748763084411621</v>
      </c>
    </row>
    <row r="219" spans="1:2" x14ac:dyDescent="0.45">
      <c r="A219" t="s">
        <v>347</v>
      </c>
      <c r="B219">
        <v>17.501613140106201</v>
      </c>
    </row>
    <row r="220" spans="1:2" x14ac:dyDescent="0.45">
      <c r="A220" t="s">
        <v>348</v>
      </c>
      <c r="B220">
        <v>26.481246948242188</v>
      </c>
    </row>
    <row r="221" spans="1:2" x14ac:dyDescent="0.45">
      <c r="A221" t="s">
        <v>350</v>
      </c>
      <c r="B221">
        <v>1.5962069034576416</v>
      </c>
    </row>
    <row r="222" spans="1:2" x14ac:dyDescent="0.45">
      <c r="A222" t="s">
        <v>354</v>
      </c>
      <c r="B222">
        <v>600.00123286247253</v>
      </c>
    </row>
    <row r="223" spans="1:2" x14ac:dyDescent="0.45">
      <c r="A223" t="s">
        <v>355</v>
      </c>
      <c r="B223">
        <v>156.6943519115448</v>
      </c>
    </row>
    <row r="224" spans="1:2" x14ac:dyDescent="0.45">
      <c r="A224" t="s">
        <v>356</v>
      </c>
      <c r="B224">
        <v>2.1292438507080078</v>
      </c>
    </row>
    <row r="225" spans="1:2" x14ac:dyDescent="0.45">
      <c r="A225" t="s">
        <v>357</v>
      </c>
      <c r="B225">
        <v>83.592600107192993</v>
      </c>
    </row>
    <row r="226" spans="1:2" x14ac:dyDescent="0.45">
      <c r="A226" t="s">
        <v>358</v>
      </c>
      <c r="B226">
        <v>32.923074007034302</v>
      </c>
    </row>
    <row r="227" spans="1:2" x14ac:dyDescent="0.45">
      <c r="A227" t="s">
        <v>359</v>
      </c>
      <c r="B227">
        <v>485.18083000183105</v>
      </c>
    </row>
    <row r="228" spans="1:2" x14ac:dyDescent="0.45">
      <c r="A228" t="s">
        <v>367</v>
      </c>
      <c r="B228">
        <v>468.34821486473083</v>
      </c>
    </row>
    <row r="229" spans="1:2" x14ac:dyDescent="0.45">
      <c r="A229" t="s">
        <v>368</v>
      </c>
      <c r="B229">
        <v>102.88166785240173</v>
      </c>
    </row>
    <row r="230" spans="1:2" x14ac:dyDescent="0.45">
      <c r="A230" t="s">
        <v>369</v>
      </c>
      <c r="B230">
        <v>80.059594869613647</v>
      </c>
    </row>
    <row r="231" spans="1:2" x14ac:dyDescent="0.45">
      <c r="A231" t="s">
        <v>370</v>
      </c>
      <c r="B231">
        <v>181.26562309265137</v>
      </c>
    </row>
    <row r="232" spans="1:2" x14ac:dyDescent="0.45">
      <c r="A232" t="s">
        <v>372</v>
      </c>
      <c r="B232">
        <v>149.66932988166809</v>
      </c>
    </row>
    <row r="233" spans="1:2" x14ac:dyDescent="0.45">
      <c r="A233" t="s">
        <v>373</v>
      </c>
      <c r="B233">
        <v>14.61830997467041</v>
      </c>
    </row>
    <row r="234" spans="1:2" x14ac:dyDescent="0.45">
      <c r="A234" t="s">
        <v>374</v>
      </c>
      <c r="B234">
        <v>218.03724908828735</v>
      </c>
    </row>
    <row r="235" spans="1:2" x14ac:dyDescent="0.45">
      <c r="A235" t="s">
        <v>376</v>
      </c>
      <c r="B235">
        <v>5.6962540149688721</v>
      </c>
    </row>
    <row r="236" spans="1:2" x14ac:dyDescent="0.45">
      <c r="A236" t="s">
        <v>378</v>
      </c>
      <c r="B236">
        <v>86.578443050384521</v>
      </c>
    </row>
    <row r="237" spans="1:2" x14ac:dyDescent="0.45">
      <c r="A237" t="s">
        <v>379</v>
      </c>
      <c r="B237">
        <v>10.40473198890686</v>
      </c>
    </row>
    <row r="238" spans="1:2" x14ac:dyDescent="0.45">
      <c r="A238" t="s">
        <v>380</v>
      </c>
      <c r="B238">
        <v>16.613232851028442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8B04-C63C-44F6-A741-E2ED27C1BD55}">
  <dimension ref="A1:B239"/>
  <sheetViews>
    <sheetView topLeftCell="B1"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5</v>
      </c>
      <c r="B3">
        <v>2205</v>
      </c>
    </row>
    <row r="4" spans="1:2" x14ac:dyDescent="0.45">
      <c r="A4" t="s">
        <v>6</v>
      </c>
      <c r="B4">
        <v>1619</v>
      </c>
    </row>
    <row r="5" spans="1:2" x14ac:dyDescent="0.45">
      <c r="A5" t="s">
        <v>7</v>
      </c>
      <c r="B5">
        <v>27239</v>
      </c>
    </row>
    <row r="6" spans="1:2" x14ac:dyDescent="0.45">
      <c r="A6" t="s">
        <v>8</v>
      </c>
      <c r="B6">
        <v>10695</v>
      </c>
    </row>
    <row r="7" spans="1:2" x14ac:dyDescent="0.45">
      <c r="A7" t="s">
        <v>9</v>
      </c>
      <c r="B7">
        <v>663</v>
      </c>
    </row>
    <row r="8" spans="1:2" x14ac:dyDescent="0.45">
      <c r="A8" t="s">
        <v>11</v>
      </c>
      <c r="B8">
        <v>15619</v>
      </c>
    </row>
    <row r="9" spans="1:2" x14ac:dyDescent="0.45">
      <c r="A9" t="s">
        <v>15</v>
      </c>
      <c r="B9">
        <v>18368</v>
      </c>
    </row>
    <row r="10" spans="1:2" x14ac:dyDescent="0.45">
      <c r="A10" t="s">
        <v>17</v>
      </c>
      <c r="B10">
        <v>39655</v>
      </c>
    </row>
    <row r="11" spans="1:2" x14ac:dyDescent="0.45">
      <c r="A11" t="s">
        <v>18</v>
      </c>
      <c r="B11">
        <v>40069</v>
      </c>
    </row>
    <row r="12" spans="1:2" x14ac:dyDescent="0.45">
      <c r="A12" t="s">
        <v>19</v>
      </c>
      <c r="B12">
        <v>37577</v>
      </c>
    </row>
    <row r="13" spans="1:2" x14ac:dyDescent="0.45">
      <c r="A13" t="s">
        <v>20</v>
      </c>
      <c r="B13">
        <v>20479</v>
      </c>
    </row>
    <row r="14" spans="1:2" x14ac:dyDescent="0.45">
      <c r="A14" t="s">
        <v>21</v>
      </c>
      <c r="B14">
        <v>11814</v>
      </c>
    </row>
    <row r="15" spans="1:2" x14ac:dyDescent="0.45">
      <c r="A15" t="s">
        <v>22</v>
      </c>
      <c r="B15">
        <v>11282</v>
      </c>
    </row>
    <row r="16" spans="1:2" x14ac:dyDescent="0.45">
      <c r="A16" t="s">
        <v>24</v>
      </c>
      <c r="B16">
        <v>37</v>
      </c>
    </row>
    <row r="17" spans="1:2" x14ac:dyDescent="0.45">
      <c r="A17" t="s">
        <v>25</v>
      </c>
      <c r="B17">
        <v>170</v>
      </c>
    </row>
    <row r="18" spans="1:2" x14ac:dyDescent="0.45">
      <c r="A18" t="s">
        <v>26</v>
      </c>
      <c r="B18">
        <v>161</v>
      </c>
    </row>
    <row r="19" spans="1:2" x14ac:dyDescent="0.45">
      <c r="A19" t="s">
        <v>28</v>
      </c>
      <c r="B19">
        <v>352</v>
      </c>
    </row>
    <row r="20" spans="1:2" x14ac:dyDescent="0.45">
      <c r="A20" t="s">
        <v>29</v>
      </c>
      <c r="B20">
        <v>23376</v>
      </c>
    </row>
    <row r="21" spans="1:2" x14ac:dyDescent="0.45">
      <c r="A21" t="s">
        <v>30</v>
      </c>
      <c r="B21">
        <v>20073</v>
      </c>
    </row>
    <row r="22" spans="1:2" x14ac:dyDescent="0.45">
      <c r="A22" t="s">
        <v>31</v>
      </c>
      <c r="B22">
        <v>15884</v>
      </c>
    </row>
    <row r="23" spans="1:2" x14ac:dyDescent="0.45">
      <c r="A23" t="s">
        <v>34</v>
      </c>
      <c r="B23">
        <v>1356</v>
      </c>
    </row>
    <row r="24" spans="1:2" x14ac:dyDescent="0.45">
      <c r="A24" t="s">
        <v>36</v>
      </c>
      <c r="B24">
        <v>1371</v>
      </c>
    </row>
    <row r="25" spans="1:2" x14ac:dyDescent="0.45">
      <c r="A25" t="s">
        <v>37</v>
      </c>
      <c r="B25">
        <v>6389</v>
      </c>
    </row>
    <row r="26" spans="1:2" x14ac:dyDescent="0.45">
      <c r="A26" t="s">
        <v>39</v>
      </c>
      <c r="B26">
        <v>45218</v>
      </c>
    </row>
    <row r="27" spans="1:2" x14ac:dyDescent="0.45">
      <c r="A27" t="s">
        <v>41</v>
      </c>
      <c r="B27">
        <v>213</v>
      </c>
    </row>
    <row r="28" spans="1:2" x14ac:dyDescent="0.45">
      <c r="A28" t="s">
        <v>42</v>
      </c>
      <c r="B28">
        <v>415</v>
      </c>
    </row>
    <row r="29" spans="1:2" x14ac:dyDescent="0.45">
      <c r="A29" t="s">
        <v>43</v>
      </c>
      <c r="B29">
        <v>155</v>
      </c>
    </row>
    <row r="30" spans="1:2" x14ac:dyDescent="0.45">
      <c r="A30" t="s">
        <v>44</v>
      </c>
      <c r="B30">
        <v>225</v>
      </c>
    </row>
    <row r="31" spans="1:2" x14ac:dyDescent="0.45">
      <c r="A31" t="s">
        <v>46</v>
      </c>
      <c r="B31">
        <v>13065</v>
      </c>
    </row>
    <row r="32" spans="1:2" x14ac:dyDescent="0.45">
      <c r="A32" t="s">
        <v>47</v>
      </c>
      <c r="B32">
        <v>17103</v>
      </c>
    </row>
    <row r="33" spans="1:2" x14ac:dyDescent="0.45">
      <c r="A33" t="s">
        <v>48</v>
      </c>
      <c r="B33">
        <v>422</v>
      </c>
    </row>
    <row r="34" spans="1:2" x14ac:dyDescent="0.45">
      <c r="A34" t="s">
        <v>49</v>
      </c>
      <c r="B34">
        <v>29549</v>
      </c>
    </row>
    <row r="35" spans="1:2" x14ac:dyDescent="0.45">
      <c r="A35" t="s">
        <v>50</v>
      </c>
      <c r="B35">
        <v>336</v>
      </c>
    </row>
    <row r="36" spans="1:2" x14ac:dyDescent="0.45">
      <c r="A36" t="s">
        <v>51</v>
      </c>
      <c r="B36">
        <v>5104</v>
      </c>
    </row>
    <row r="37" spans="1:2" x14ac:dyDescent="0.45">
      <c r="A37" t="s">
        <v>57</v>
      </c>
      <c r="B37">
        <v>29801</v>
      </c>
    </row>
    <row r="38" spans="1:2" x14ac:dyDescent="0.45">
      <c r="A38" t="s">
        <v>58</v>
      </c>
      <c r="B38">
        <v>121</v>
      </c>
    </row>
    <row r="39" spans="1:2" x14ac:dyDescent="0.45">
      <c r="A39" t="s">
        <v>59</v>
      </c>
      <c r="B39">
        <v>191</v>
      </c>
    </row>
    <row r="40" spans="1:2" x14ac:dyDescent="0.45">
      <c r="A40" t="s">
        <v>60</v>
      </c>
      <c r="B40">
        <v>251</v>
      </c>
    </row>
    <row r="41" spans="1:2" x14ac:dyDescent="0.45">
      <c r="A41" t="s">
        <v>61</v>
      </c>
      <c r="B41">
        <v>388</v>
      </c>
    </row>
    <row r="42" spans="1:2" x14ac:dyDescent="0.45">
      <c r="A42" t="s">
        <v>62</v>
      </c>
      <c r="B42">
        <v>3110</v>
      </c>
    </row>
    <row r="43" spans="1:2" x14ac:dyDescent="0.45">
      <c r="A43" t="s">
        <v>63</v>
      </c>
      <c r="B43">
        <v>136</v>
      </c>
    </row>
    <row r="44" spans="1:2" x14ac:dyDescent="0.45">
      <c r="A44" t="s">
        <v>64</v>
      </c>
      <c r="B44">
        <v>22001</v>
      </c>
    </row>
    <row r="45" spans="1:2" x14ac:dyDescent="0.45">
      <c r="A45" t="s">
        <v>67</v>
      </c>
      <c r="B45">
        <v>5132</v>
      </c>
    </row>
    <row r="46" spans="1:2" x14ac:dyDescent="0.45">
      <c r="A46" t="s">
        <v>71</v>
      </c>
      <c r="B46">
        <v>311</v>
      </c>
    </row>
    <row r="47" spans="1:2" x14ac:dyDescent="0.45">
      <c r="A47" t="s">
        <v>72</v>
      </c>
      <c r="B47">
        <v>305</v>
      </c>
    </row>
    <row r="48" spans="1:2" x14ac:dyDescent="0.45">
      <c r="A48" t="s">
        <v>73</v>
      </c>
      <c r="B48">
        <v>399</v>
      </c>
    </row>
    <row r="49" spans="1:2" x14ac:dyDescent="0.45">
      <c r="A49" t="s">
        <v>74</v>
      </c>
      <c r="B49">
        <v>696</v>
      </c>
    </row>
    <row r="50" spans="1:2" x14ac:dyDescent="0.45">
      <c r="A50" t="s">
        <v>76</v>
      </c>
      <c r="B50">
        <v>427</v>
      </c>
    </row>
    <row r="51" spans="1:2" x14ac:dyDescent="0.45">
      <c r="A51" t="s">
        <v>79</v>
      </c>
      <c r="B51">
        <v>1026</v>
      </c>
    </row>
    <row r="52" spans="1:2" x14ac:dyDescent="0.45">
      <c r="A52" t="s">
        <v>80</v>
      </c>
      <c r="B52">
        <v>17037</v>
      </c>
    </row>
    <row r="53" spans="1:2" x14ac:dyDescent="0.45">
      <c r="A53" t="s">
        <v>81</v>
      </c>
      <c r="B53">
        <v>4740</v>
      </c>
    </row>
    <row r="54" spans="1:2" x14ac:dyDescent="0.45">
      <c r="A54" t="s">
        <v>82</v>
      </c>
      <c r="B54">
        <v>3409</v>
      </c>
    </row>
    <row r="55" spans="1:2" x14ac:dyDescent="0.45">
      <c r="A55" t="s">
        <v>84</v>
      </c>
      <c r="B55">
        <v>83460</v>
      </c>
    </row>
    <row r="56" spans="1:2" x14ac:dyDescent="0.45">
      <c r="A56" t="s">
        <v>86</v>
      </c>
      <c r="B56">
        <v>7729</v>
      </c>
    </row>
    <row r="57" spans="1:2" x14ac:dyDescent="0.45">
      <c r="A57" t="s">
        <v>88</v>
      </c>
      <c r="B57">
        <v>2541</v>
      </c>
    </row>
    <row r="58" spans="1:2" x14ac:dyDescent="0.45">
      <c r="A58" t="s">
        <v>89</v>
      </c>
      <c r="B58">
        <v>1497</v>
      </c>
    </row>
    <row r="59" spans="1:2" x14ac:dyDescent="0.45">
      <c r="A59" t="s">
        <v>97</v>
      </c>
      <c r="B59">
        <v>6584</v>
      </c>
    </row>
    <row r="60" spans="1:2" x14ac:dyDescent="0.45">
      <c r="A60" t="s">
        <v>100</v>
      </c>
      <c r="B60">
        <v>5833</v>
      </c>
    </row>
    <row r="61" spans="1:2" x14ac:dyDescent="0.45">
      <c r="A61" t="s">
        <v>103</v>
      </c>
      <c r="B61">
        <v>1049</v>
      </c>
    </row>
    <row r="62" spans="1:2" x14ac:dyDescent="0.45">
      <c r="A62" t="s">
        <v>104</v>
      </c>
      <c r="B62">
        <v>1729</v>
      </c>
    </row>
    <row r="63" spans="1:2" x14ac:dyDescent="0.45">
      <c r="A63" t="s">
        <v>105</v>
      </c>
      <c r="B63">
        <v>3170</v>
      </c>
    </row>
    <row r="64" spans="1:2" x14ac:dyDescent="0.45">
      <c r="A64" t="s">
        <v>106</v>
      </c>
      <c r="B64">
        <v>8585</v>
      </c>
    </row>
    <row r="65" spans="1:2" x14ac:dyDescent="0.45">
      <c r="A65" t="s">
        <v>107</v>
      </c>
      <c r="B65">
        <v>324</v>
      </c>
    </row>
    <row r="66" spans="1:2" x14ac:dyDescent="0.45">
      <c r="A66" t="s">
        <v>108</v>
      </c>
      <c r="B66">
        <v>16861</v>
      </c>
    </row>
    <row r="67" spans="1:2" x14ac:dyDescent="0.45">
      <c r="A67" t="s">
        <v>109</v>
      </c>
      <c r="B67">
        <v>3424</v>
      </c>
    </row>
    <row r="68" spans="1:2" x14ac:dyDescent="0.45">
      <c r="A68" t="s">
        <v>110</v>
      </c>
      <c r="B68">
        <v>1362</v>
      </c>
    </row>
    <row r="69" spans="1:2" x14ac:dyDescent="0.45">
      <c r="A69" t="s">
        <v>111</v>
      </c>
      <c r="B69">
        <v>34</v>
      </c>
    </row>
    <row r="70" spans="1:2" x14ac:dyDescent="0.45">
      <c r="A70" t="s">
        <v>113</v>
      </c>
      <c r="B70">
        <v>6443</v>
      </c>
    </row>
    <row r="71" spans="1:2" x14ac:dyDescent="0.45">
      <c r="A71" t="s">
        <v>114</v>
      </c>
      <c r="B71">
        <v>898</v>
      </c>
    </row>
    <row r="72" spans="1:2" x14ac:dyDescent="0.45">
      <c r="A72" t="s">
        <v>116</v>
      </c>
      <c r="B72">
        <v>148</v>
      </c>
    </row>
    <row r="73" spans="1:2" x14ac:dyDescent="0.45">
      <c r="A73" t="s">
        <v>117</v>
      </c>
      <c r="B73">
        <v>6397</v>
      </c>
    </row>
    <row r="74" spans="1:2" x14ac:dyDescent="0.45">
      <c r="A74" t="s">
        <v>119</v>
      </c>
      <c r="B74">
        <v>2117</v>
      </c>
    </row>
    <row r="75" spans="1:2" x14ac:dyDescent="0.45">
      <c r="A75" t="s">
        <v>122</v>
      </c>
      <c r="B75">
        <v>80</v>
      </c>
    </row>
    <row r="76" spans="1:2" x14ac:dyDescent="0.45">
      <c r="A76" t="s">
        <v>123</v>
      </c>
      <c r="B76">
        <v>22449</v>
      </c>
    </row>
    <row r="77" spans="1:2" x14ac:dyDescent="0.45">
      <c r="A77" t="s">
        <v>125</v>
      </c>
      <c r="B77">
        <v>18756</v>
      </c>
    </row>
    <row r="78" spans="1:2" x14ac:dyDescent="0.45">
      <c r="A78" t="s">
        <v>126</v>
      </c>
      <c r="B78">
        <v>29582</v>
      </c>
    </row>
    <row r="79" spans="1:2" x14ac:dyDescent="0.45">
      <c r="A79" t="s">
        <v>127</v>
      </c>
      <c r="B79">
        <v>2236</v>
      </c>
    </row>
    <row r="80" spans="1:2" x14ac:dyDescent="0.45">
      <c r="A80" t="s">
        <v>130</v>
      </c>
      <c r="B80">
        <v>755</v>
      </c>
    </row>
    <row r="81" spans="1:2" x14ac:dyDescent="0.45">
      <c r="A81" t="s">
        <v>131</v>
      </c>
      <c r="B81">
        <v>430</v>
      </c>
    </row>
    <row r="82" spans="1:2" x14ac:dyDescent="0.45">
      <c r="A82" t="s">
        <v>132</v>
      </c>
      <c r="B82">
        <v>189</v>
      </c>
    </row>
    <row r="83" spans="1:2" x14ac:dyDescent="0.45">
      <c r="A83" t="s">
        <v>134</v>
      </c>
      <c r="B83">
        <v>24816</v>
      </c>
    </row>
    <row r="84" spans="1:2" x14ac:dyDescent="0.45">
      <c r="A84" t="s">
        <v>135</v>
      </c>
      <c r="B84">
        <v>1639</v>
      </c>
    </row>
    <row r="85" spans="1:2" x14ac:dyDescent="0.45">
      <c r="A85" t="s">
        <v>136</v>
      </c>
      <c r="B85">
        <v>841</v>
      </c>
    </row>
    <row r="86" spans="1:2" x14ac:dyDescent="0.45">
      <c r="A86" t="s">
        <v>138</v>
      </c>
      <c r="B86">
        <v>13335</v>
      </c>
    </row>
    <row r="87" spans="1:2" x14ac:dyDescent="0.45">
      <c r="A87" t="s">
        <v>139</v>
      </c>
      <c r="B87">
        <v>970</v>
      </c>
    </row>
    <row r="88" spans="1:2" x14ac:dyDescent="0.45">
      <c r="A88" t="s">
        <v>142</v>
      </c>
      <c r="B88">
        <v>1235</v>
      </c>
    </row>
    <row r="89" spans="1:2" x14ac:dyDescent="0.45">
      <c r="A89" t="s">
        <v>143</v>
      </c>
      <c r="B89">
        <v>1260</v>
      </c>
    </row>
    <row r="90" spans="1:2" x14ac:dyDescent="0.45">
      <c r="A90" t="s">
        <v>144</v>
      </c>
      <c r="B90">
        <v>630</v>
      </c>
    </row>
    <row r="91" spans="1:2" x14ac:dyDescent="0.45">
      <c r="A91" t="s">
        <v>146</v>
      </c>
      <c r="B91">
        <v>46257</v>
      </c>
    </row>
    <row r="92" spans="1:2" x14ac:dyDescent="0.45">
      <c r="A92" t="s">
        <v>147</v>
      </c>
      <c r="B92">
        <v>576</v>
      </c>
    </row>
    <row r="93" spans="1:2" x14ac:dyDescent="0.45">
      <c r="A93" t="s">
        <v>152</v>
      </c>
      <c r="B93">
        <v>69570</v>
      </c>
    </row>
    <row r="94" spans="1:2" x14ac:dyDescent="0.45">
      <c r="A94" t="s">
        <v>153</v>
      </c>
      <c r="B94">
        <v>138778</v>
      </c>
    </row>
    <row r="95" spans="1:2" x14ac:dyDescent="0.45">
      <c r="A95" t="s">
        <v>154</v>
      </c>
      <c r="B95">
        <v>13287</v>
      </c>
    </row>
    <row r="96" spans="1:2" x14ac:dyDescent="0.45">
      <c r="A96" t="s">
        <v>155</v>
      </c>
      <c r="B96">
        <v>13472</v>
      </c>
    </row>
    <row r="97" spans="1:2" x14ac:dyDescent="0.45">
      <c r="A97" t="s">
        <v>156</v>
      </c>
      <c r="B97">
        <v>11096</v>
      </c>
    </row>
    <row r="98" spans="1:2" x14ac:dyDescent="0.45">
      <c r="A98" t="s">
        <v>158</v>
      </c>
      <c r="B98">
        <v>60207</v>
      </c>
    </row>
    <row r="99" spans="1:2" x14ac:dyDescent="0.45">
      <c r="A99" t="s">
        <v>163</v>
      </c>
      <c r="B99">
        <v>17620</v>
      </c>
    </row>
    <row r="100" spans="1:2" x14ac:dyDescent="0.45">
      <c r="A100" t="s">
        <v>165</v>
      </c>
      <c r="B100">
        <v>49959</v>
      </c>
    </row>
    <row r="101" spans="1:2" x14ac:dyDescent="0.45">
      <c r="A101" t="s">
        <v>166</v>
      </c>
      <c r="B101">
        <v>86159</v>
      </c>
    </row>
    <row r="102" spans="1:2" x14ac:dyDescent="0.45">
      <c r="A102" t="s">
        <v>167</v>
      </c>
      <c r="B102">
        <v>40333</v>
      </c>
    </row>
    <row r="103" spans="1:2" x14ac:dyDescent="0.45">
      <c r="A103" t="s">
        <v>168</v>
      </c>
      <c r="B103">
        <v>13767</v>
      </c>
    </row>
    <row r="104" spans="1:2" x14ac:dyDescent="0.45">
      <c r="A104" t="s">
        <v>171</v>
      </c>
      <c r="B104">
        <v>611</v>
      </c>
    </row>
    <row r="105" spans="1:2" x14ac:dyDescent="0.45">
      <c r="A105" t="s">
        <v>172</v>
      </c>
      <c r="B105">
        <v>34849</v>
      </c>
    </row>
    <row r="106" spans="1:2" x14ac:dyDescent="0.45">
      <c r="A106" t="s">
        <v>173</v>
      </c>
      <c r="B106">
        <v>2059</v>
      </c>
    </row>
    <row r="107" spans="1:2" x14ac:dyDescent="0.45">
      <c r="A107" t="s">
        <v>174</v>
      </c>
      <c r="B107">
        <v>1790</v>
      </c>
    </row>
    <row r="108" spans="1:2" x14ac:dyDescent="0.45">
      <c r="A108" t="s">
        <v>175</v>
      </c>
      <c r="B108">
        <v>244</v>
      </c>
    </row>
    <row r="109" spans="1:2" x14ac:dyDescent="0.45">
      <c r="A109" t="s">
        <v>178</v>
      </c>
      <c r="B109">
        <v>2508</v>
      </c>
    </row>
    <row r="110" spans="1:2" x14ac:dyDescent="0.45">
      <c r="A110" t="s">
        <v>179</v>
      </c>
      <c r="B110">
        <v>5478</v>
      </c>
    </row>
    <row r="111" spans="1:2" x14ac:dyDescent="0.45">
      <c r="A111" t="s">
        <v>180</v>
      </c>
      <c r="B111">
        <v>1228</v>
      </c>
    </row>
    <row r="112" spans="1:2" x14ac:dyDescent="0.45">
      <c r="A112" t="s">
        <v>181</v>
      </c>
      <c r="B112">
        <v>96074</v>
      </c>
    </row>
    <row r="113" spans="1:2" x14ac:dyDescent="0.45">
      <c r="A113" t="s">
        <v>182</v>
      </c>
      <c r="B113">
        <v>818</v>
      </c>
    </row>
    <row r="114" spans="1:2" x14ac:dyDescent="0.45">
      <c r="A114" t="s">
        <v>183</v>
      </c>
      <c r="B114">
        <v>936</v>
      </c>
    </row>
    <row r="115" spans="1:2" x14ac:dyDescent="0.45">
      <c r="A115" t="s">
        <v>184</v>
      </c>
      <c r="B115">
        <v>103367</v>
      </c>
    </row>
    <row r="116" spans="1:2" x14ac:dyDescent="0.45">
      <c r="A116" t="s">
        <v>185</v>
      </c>
      <c r="B116">
        <v>943</v>
      </c>
    </row>
    <row r="117" spans="1:2" x14ac:dyDescent="0.45">
      <c r="A117" t="s">
        <v>187</v>
      </c>
      <c r="B117">
        <v>9115</v>
      </c>
    </row>
    <row r="118" spans="1:2" x14ac:dyDescent="0.45">
      <c r="A118" t="s">
        <v>188</v>
      </c>
      <c r="B118">
        <v>75535</v>
      </c>
    </row>
    <row r="119" spans="1:2" x14ac:dyDescent="0.45">
      <c r="A119" t="s">
        <v>189</v>
      </c>
      <c r="B119">
        <v>242</v>
      </c>
    </row>
    <row r="120" spans="1:2" x14ac:dyDescent="0.45">
      <c r="A120" t="s">
        <v>190</v>
      </c>
      <c r="B120">
        <v>525</v>
      </c>
    </row>
    <row r="121" spans="1:2" x14ac:dyDescent="0.45">
      <c r="A121" t="s">
        <v>191</v>
      </c>
      <c r="B121">
        <v>401</v>
      </c>
    </row>
    <row r="122" spans="1:2" x14ac:dyDescent="0.45">
      <c r="A122" t="s">
        <v>192</v>
      </c>
      <c r="B122">
        <v>369</v>
      </c>
    </row>
    <row r="123" spans="1:2" x14ac:dyDescent="0.45">
      <c r="A123" t="s">
        <v>193</v>
      </c>
      <c r="B123">
        <v>427</v>
      </c>
    </row>
    <row r="124" spans="1:2" x14ac:dyDescent="0.45">
      <c r="A124" t="s">
        <v>194</v>
      </c>
      <c r="B124">
        <v>209</v>
      </c>
    </row>
    <row r="125" spans="1:2" x14ac:dyDescent="0.45">
      <c r="A125" t="s">
        <v>195</v>
      </c>
      <c r="B125">
        <v>4519</v>
      </c>
    </row>
    <row r="126" spans="1:2" x14ac:dyDescent="0.45">
      <c r="A126" t="s">
        <v>196</v>
      </c>
      <c r="B126">
        <v>4680</v>
      </c>
    </row>
    <row r="127" spans="1:2" x14ac:dyDescent="0.45">
      <c r="A127" t="s">
        <v>197</v>
      </c>
      <c r="B127">
        <v>499</v>
      </c>
    </row>
    <row r="128" spans="1:2" x14ac:dyDescent="0.45">
      <c r="A128" t="s">
        <v>198</v>
      </c>
      <c r="B128">
        <v>4034</v>
      </c>
    </row>
    <row r="129" spans="1:2" x14ac:dyDescent="0.45">
      <c r="A129" t="s">
        <v>199</v>
      </c>
      <c r="B129">
        <v>5020</v>
      </c>
    </row>
    <row r="130" spans="1:2" x14ac:dyDescent="0.45">
      <c r="A130" t="s">
        <v>200</v>
      </c>
      <c r="B130">
        <v>1968</v>
      </c>
    </row>
    <row r="131" spans="1:2" x14ac:dyDescent="0.45">
      <c r="A131" t="s">
        <v>202</v>
      </c>
      <c r="B131">
        <v>29108</v>
      </c>
    </row>
    <row r="132" spans="1:2" x14ac:dyDescent="0.45">
      <c r="A132" t="s">
        <v>203</v>
      </c>
      <c r="B132">
        <v>3061</v>
      </c>
    </row>
    <row r="133" spans="1:2" x14ac:dyDescent="0.45">
      <c r="A133" t="s">
        <v>204</v>
      </c>
      <c r="B133">
        <v>2522</v>
      </c>
    </row>
    <row r="134" spans="1:2" x14ac:dyDescent="0.45">
      <c r="A134" t="s">
        <v>205</v>
      </c>
      <c r="B134">
        <v>1027</v>
      </c>
    </row>
    <row r="135" spans="1:2" x14ac:dyDescent="0.45">
      <c r="A135" t="s">
        <v>207</v>
      </c>
      <c r="B135">
        <v>72966</v>
      </c>
    </row>
    <row r="136" spans="1:2" x14ac:dyDescent="0.45">
      <c r="A136" t="s">
        <v>208</v>
      </c>
      <c r="B136">
        <v>26957</v>
      </c>
    </row>
    <row r="137" spans="1:2" x14ac:dyDescent="0.45">
      <c r="A137" t="s">
        <v>209</v>
      </c>
      <c r="B137">
        <v>2852</v>
      </c>
    </row>
    <row r="138" spans="1:2" x14ac:dyDescent="0.45">
      <c r="A138" t="s">
        <v>210</v>
      </c>
      <c r="B138">
        <v>25860</v>
      </c>
    </row>
    <row r="139" spans="1:2" x14ac:dyDescent="0.45">
      <c r="A139" t="s">
        <v>211</v>
      </c>
      <c r="B139">
        <v>6309</v>
      </c>
    </row>
    <row r="140" spans="1:2" x14ac:dyDescent="0.45">
      <c r="A140" t="s">
        <v>212</v>
      </c>
      <c r="B140">
        <v>20591</v>
      </c>
    </row>
    <row r="141" spans="1:2" x14ac:dyDescent="0.45">
      <c r="A141" t="s">
        <v>214</v>
      </c>
      <c r="B141">
        <v>397</v>
      </c>
    </row>
    <row r="142" spans="1:2" x14ac:dyDescent="0.45">
      <c r="A142" t="s">
        <v>215</v>
      </c>
      <c r="B142">
        <v>64</v>
      </c>
    </row>
    <row r="143" spans="1:2" x14ac:dyDescent="0.45">
      <c r="A143" t="s">
        <v>216</v>
      </c>
      <c r="B143">
        <v>84</v>
      </c>
    </row>
    <row r="144" spans="1:2" x14ac:dyDescent="0.45">
      <c r="A144" t="s">
        <v>217</v>
      </c>
      <c r="B144">
        <v>573</v>
      </c>
    </row>
    <row r="145" spans="1:2" x14ac:dyDescent="0.45">
      <c r="A145" t="s">
        <v>218</v>
      </c>
      <c r="B145">
        <v>638</v>
      </c>
    </row>
    <row r="146" spans="1:2" x14ac:dyDescent="0.45">
      <c r="A146" t="s">
        <v>219</v>
      </c>
      <c r="B146">
        <v>421</v>
      </c>
    </row>
    <row r="147" spans="1:2" x14ac:dyDescent="0.45">
      <c r="A147" t="s">
        <v>220</v>
      </c>
      <c r="B147">
        <v>7007</v>
      </c>
    </row>
    <row r="148" spans="1:2" x14ac:dyDescent="0.45">
      <c r="A148" t="s">
        <v>221</v>
      </c>
      <c r="B148">
        <v>1270</v>
      </c>
    </row>
    <row r="149" spans="1:2" x14ac:dyDescent="0.45">
      <c r="A149" t="s">
        <v>222</v>
      </c>
      <c r="B149">
        <v>1352</v>
      </c>
    </row>
    <row r="150" spans="1:2" x14ac:dyDescent="0.45">
      <c r="A150" t="s">
        <v>223</v>
      </c>
      <c r="B150">
        <v>1816</v>
      </c>
    </row>
    <row r="151" spans="1:2" x14ac:dyDescent="0.45">
      <c r="A151" t="s">
        <v>225</v>
      </c>
      <c r="B151">
        <v>423</v>
      </c>
    </row>
    <row r="152" spans="1:2" x14ac:dyDescent="0.45">
      <c r="A152" t="s">
        <v>226</v>
      </c>
      <c r="B152">
        <v>834</v>
      </c>
    </row>
    <row r="153" spans="1:2" x14ac:dyDescent="0.45">
      <c r="A153" t="s">
        <v>227</v>
      </c>
      <c r="B153">
        <v>13238</v>
      </c>
    </row>
    <row r="154" spans="1:2" x14ac:dyDescent="0.45">
      <c r="A154" t="s">
        <v>228</v>
      </c>
      <c r="B154">
        <v>3925</v>
      </c>
    </row>
    <row r="155" spans="1:2" x14ac:dyDescent="0.45">
      <c r="A155" t="s">
        <v>229</v>
      </c>
      <c r="B155">
        <v>11578</v>
      </c>
    </row>
    <row r="156" spans="1:2" x14ac:dyDescent="0.45">
      <c r="A156" t="s">
        <v>230</v>
      </c>
      <c r="B156">
        <v>19350</v>
      </c>
    </row>
    <row r="157" spans="1:2" x14ac:dyDescent="0.45">
      <c r="A157" t="s">
        <v>231</v>
      </c>
      <c r="B157">
        <v>712</v>
      </c>
    </row>
    <row r="158" spans="1:2" x14ac:dyDescent="0.45">
      <c r="A158" t="s">
        <v>233</v>
      </c>
      <c r="B158">
        <v>730</v>
      </c>
    </row>
    <row r="159" spans="1:2" x14ac:dyDescent="0.45">
      <c r="A159" t="s">
        <v>234</v>
      </c>
      <c r="B159">
        <v>778</v>
      </c>
    </row>
    <row r="160" spans="1:2" x14ac:dyDescent="0.45">
      <c r="A160" t="s">
        <v>235</v>
      </c>
      <c r="B160">
        <v>75160</v>
      </c>
    </row>
    <row r="161" spans="1:2" x14ac:dyDescent="0.45">
      <c r="A161" t="s">
        <v>236</v>
      </c>
      <c r="B161">
        <v>28400</v>
      </c>
    </row>
    <row r="162" spans="1:2" x14ac:dyDescent="0.45">
      <c r="A162" t="s">
        <v>238</v>
      </c>
      <c r="B162">
        <v>11645</v>
      </c>
    </row>
    <row r="163" spans="1:2" x14ac:dyDescent="0.45">
      <c r="A163" t="s">
        <v>241</v>
      </c>
      <c r="B163">
        <v>192</v>
      </c>
    </row>
    <row r="164" spans="1:2" x14ac:dyDescent="0.45">
      <c r="A164" t="s">
        <v>242</v>
      </c>
      <c r="B164">
        <v>11378</v>
      </c>
    </row>
    <row r="165" spans="1:2" x14ac:dyDescent="0.45">
      <c r="A165" t="s">
        <v>244</v>
      </c>
      <c r="B165">
        <v>124</v>
      </c>
    </row>
    <row r="166" spans="1:2" x14ac:dyDescent="0.45">
      <c r="A166" t="s">
        <v>245</v>
      </c>
      <c r="B166">
        <v>57</v>
      </c>
    </row>
    <row r="167" spans="1:2" x14ac:dyDescent="0.45">
      <c r="A167" t="s">
        <v>246</v>
      </c>
      <c r="B167">
        <v>5166</v>
      </c>
    </row>
    <row r="168" spans="1:2" x14ac:dyDescent="0.45">
      <c r="A168" t="s">
        <v>247</v>
      </c>
      <c r="B168">
        <v>1826</v>
      </c>
    </row>
    <row r="169" spans="1:2" x14ac:dyDescent="0.45">
      <c r="A169" t="s">
        <v>248</v>
      </c>
      <c r="B169">
        <v>30221</v>
      </c>
    </row>
    <row r="170" spans="1:2" x14ac:dyDescent="0.45">
      <c r="A170" t="s">
        <v>249</v>
      </c>
      <c r="B170">
        <v>4183</v>
      </c>
    </row>
    <row r="171" spans="1:2" x14ac:dyDescent="0.45">
      <c r="A171" t="s">
        <v>250</v>
      </c>
      <c r="B171">
        <v>2085</v>
      </c>
    </row>
    <row r="172" spans="1:2" x14ac:dyDescent="0.45">
      <c r="A172" t="s">
        <v>251</v>
      </c>
      <c r="B172">
        <v>3484</v>
      </c>
    </row>
    <row r="173" spans="1:2" x14ac:dyDescent="0.45">
      <c r="A173" t="s">
        <v>252</v>
      </c>
      <c r="B173">
        <v>7158</v>
      </c>
    </row>
    <row r="174" spans="1:2" x14ac:dyDescent="0.45">
      <c r="A174" t="s">
        <v>255</v>
      </c>
      <c r="B174">
        <v>15539</v>
      </c>
    </row>
    <row r="175" spans="1:2" x14ac:dyDescent="0.45">
      <c r="A175" t="s">
        <v>256</v>
      </c>
      <c r="B175">
        <v>16702</v>
      </c>
    </row>
    <row r="176" spans="1:2" x14ac:dyDescent="0.45">
      <c r="A176" t="s">
        <v>257</v>
      </c>
      <c r="B176">
        <v>1660</v>
      </c>
    </row>
    <row r="177" spans="1:2" x14ac:dyDescent="0.45">
      <c r="A177" t="s">
        <v>259</v>
      </c>
      <c r="B177">
        <v>22980</v>
      </c>
    </row>
    <row r="178" spans="1:2" x14ac:dyDescent="0.45">
      <c r="A178" t="s">
        <v>261</v>
      </c>
      <c r="B178">
        <v>15901</v>
      </c>
    </row>
    <row r="179" spans="1:2" x14ac:dyDescent="0.45">
      <c r="A179" t="s">
        <v>263</v>
      </c>
      <c r="B179">
        <v>9172</v>
      </c>
    </row>
    <row r="180" spans="1:2" x14ac:dyDescent="0.45">
      <c r="A180" t="s">
        <v>270</v>
      </c>
      <c r="B180">
        <v>18624</v>
      </c>
    </row>
    <row r="181" spans="1:2" x14ac:dyDescent="0.45">
      <c r="A181" t="s">
        <v>277</v>
      </c>
      <c r="B181">
        <v>5056</v>
      </c>
    </row>
    <row r="182" spans="1:2" x14ac:dyDescent="0.45">
      <c r="A182" t="s">
        <v>279</v>
      </c>
      <c r="B182">
        <v>3807</v>
      </c>
    </row>
    <row r="183" spans="1:2" x14ac:dyDescent="0.45">
      <c r="A183" t="s">
        <v>280</v>
      </c>
      <c r="B183">
        <v>15902</v>
      </c>
    </row>
    <row r="184" spans="1:2" x14ac:dyDescent="0.45">
      <c r="A184" t="s">
        <v>281</v>
      </c>
      <c r="B184">
        <v>12500</v>
      </c>
    </row>
    <row r="185" spans="1:2" x14ac:dyDescent="0.45">
      <c r="A185" t="s">
        <v>283</v>
      </c>
      <c r="B185">
        <v>50784</v>
      </c>
    </row>
    <row r="186" spans="1:2" x14ac:dyDescent="0.45">
      <c r="A186" t="s">
        <v>288</v>
      </c>
      <c r="B186">
        <v>14038</v>
      </c>
    </row>
    <row r="187" spans="1:2" x14ac:dyDescent="0.45">
      <c r="A187" t="s">
        <v>289</v>
      </c>
      <c r="B187">
        <v>14206</v>
      </c>
    </row>
    <row r="188" spans="1:2" x14ac:dyDescent="0.45">
      <c r="A188" t="s">
        <v>291</v>
      </c>
      <c r="B188">
        <v>3949</v>
      </c>
    </row>
    <row r="189" spans="1:2" x14ac:dyDescent="0.45">
      <c r="A189" t="s">
        <v>294</v>
      </c>
      <c r="B189">
        <v>6339</v>
      </c>
    </row>
    <row r="190" spans="1:2" x14ac:dyDescent="0.45">
      <c r="A190" t="s">
        <v>295</v>
      </c>
      <c r="B190">
        <v>66148</v>
      </c>
    </row>
    <row r="191" spans="1:2" x14ac:dyDescent="0.45">
      <c r="A191" t="s">
        <v>296</v>
      </c>
      <c r="B191">
        <v>28290</v>
      </c>
    </row>
    <row r="192" spans="1:2" x14ac:dyDescent="0.45">
      <c r="A192" t="s">
        <v>297</v>
      </c>
      <c r="B192">
        <v>11039</v>
      </c>
    </row>
    <row r="193" spans="1:2" x14ac:dyDescent="0.45">
      <c r="A193" t="s">
        <v>298</v>
      </c>
      <c r="B193">
        <v>17783</v>
      </c>
    </row>
    <row r="194" spans="1:2" x14ac:dyDescent="0.45">
      <c r="A194" t="s">
        <v>299</v>
      </c>
      <c r="B194">
        <v>15839</v>
      </c>
    </row>
    <row r="195" spans="1:2" x14ac:dyDescent="0.45">
      <c r="A195" t="s">
        <v>302</v>
      </c>
      <c r="B195">
        <v>609</v>
      </c>
    </row>
    <row r="196" spans="1:2" x14ac:dyDescent="0.45">
      <c r="A196" t="s">
        <v>304</v>
      </c>
      <c r="B196">
        <v>17547</v>
      </c>
    </row>
    <row r="197" spans="1:2" x14ac:dyDescent="0.45">
      <c r="A197" t="s">
        <v>305</v>
      </c>
      <c r="B197">
        <v>7778</v>
      </c>
    </row>
    <row r="198" spans="1:2" x14ac:dyDescent="0.45">
      <c r="A198" t="s">
        <v>306</v>
      </c>
      <c r="B198">
        <v>7658</v>
      </c>
    </row>
    <row r="199" spans="1:2" x14ac:dyDescent="0.45">
      <c r="A199" t="s">
        <v>307</v>
      </c>
      <c r="B199">
        <v>5084</v>
      </c>
    </row>
    <row r="200" spans="1:2" x14ac:dyDescent="0.45">
      <c r="A200" t="s">
        <v>310</v>
      </c>
      <c r="B200">
        <v>22171</v>
      </c>
    </row>
    <row r="201" spans="1:2" x14ac:dyDescent="0.45">
      <c r="A201" t="s">
        <v>311</v>
      </c>
      <c r="B201">
        <v>12115</v>
      </c>
    </row>
    <row r="202" spans="1:2" x14ac:dyDescent="0.45">
      <c r="A202" t="s">
        <v>312</v>
      </c>
      <c r="B202">
        <v>1369</v>
      </c>
    </row>
    <row r="203" spans="1:2" x14ac:dyDescent="0.45">
      <c r="A203" t="s">
        <v>313</v>
      </c>
      <c r="B203">
        <v>35874</v>
      </c>
    </row>
    <row r="204" spans="1:2" x14ac:dyDescent="0.45">
      <c r="A204" t="s">
        <v>314</v>
      </c>
      <c r="B204">
        <v>18370</v>
      </c>
    </row>
    <row r="205" spans="1:2" x14ac:dyDescent="0.45">
      <c r="A205" t="s">
        <v>323</v>
      </c>
      <c r="B205">
        <v>1827</v>
      </c>
    </row>
    <row r="206" spans="1:2" x14ac:dyDescent="0.45">
      <c r="A206" t="s">
        <v>325</v>
      </c>
      <c r="B206">
        <v>39</v>
      </c>
    </row>
    <row r="207" spans="1:2" x14ac:dyDescent="0.45">
      <c r="A207" t="s">
        <v>326</v>
      </c>
      <c r="B207">
        <v>46</v>
      </c>
    </row>
    <row r="208" spans="1:2" x14ac:dyDescent="0.45">
      <c r="A208" t="s">
        <v>327</v>
      </c>
      <c r="B208">
        <v>41</v>
      </c>
    </row>
    <row r="209" spans="1:2" x14ac:dyDescent="0.45">
      <c r="A209" t="s">
        <v>328</v>
      </c>
      <c r="B209">
        <v>9239</v>
      </c>
    </row>
    <row r="210" spans="1:2" x14ac:dyDescent="0.45">
      <c r="A210" t="s">
        <v>329</v>
      </c>
      <c r="B210">
        <v>22900</v>
      </c>
    </row>
    <row r="211" spans="1:2" x14ac:dyDescent="0.45">
      <c r="A211" t="s">
        <v>331</v>
      </c>
      <c r="B211">
        <v>19385</v>
      </c>
    </row>
    <row r="212" spans="1:2" x14ac:dyDescent="0.45">
      <c r="A212" t="s">
        <v>332</v>
      </c>
      <c r="B212">
        <v>10377</v>
      </c>
    </row>
    <row r="213" spans="1:2" x14ac:dyDescent="0.45">
      <c r="A213" t="s">
        <v>334</v>
      </c>
      <c r="B213">
        <v>78112</v>
      </c>
    </row>
    <row r="214" spans="1:2" x14ac:dyDescent="0.45">
      <c r="A214" t="s">
        <v>338</v>
      </c>
      <c r="B214">
        <v>20664</v>
      </c>
    </row>
    <row r="215" spans="1:2" x14ac:dyDescent="0.45">
      <c r="A215" t="s">
        <v>340</v>
      </c>
      <c r="B215">
        <v>37584</v>
      </c>
    </row>
    <row r="216" spans="1:2" x14ac:dyDescent="0.45">
      <c r="A216" t="s">
        <v>341</v>
      </c>
      <c r="B216">
        <v>38899</v>
      </c>
    </row>
    <row r="217" spans="1:2" x14ac:dyDescent="0.45">
      <c r="A217" t="s">
        <v>343</v>
      </c>
      <c r="B217">
        <v>574</v>
      </c>
    </row>
    <row r="218" spans="1:2" x14ac:dyDescent="0.45">
      <c r="A218" t="s">
        <v>344</v>
      </c>
      <c r="B218">
        <v>2312</v>
      </c>
    </row>
    <row r="219" spans="1:2" x14ac:dyDescent="0.45">
      <c r="A219" t="s">
        <v>346</v>
      </c>
      <c r="B219">
        <v>11551</v>
      </c>
    </row>
    <row r="220" spans="1:2" x14ac:dyDescent="0.45">
      <c r="A220" t="s">
        <v>347</v>
      </c>
      <c r="B220">
        <v>3644</v>
      </c>
    </row>
    <row r="221" spans="1:2" x14ac:dyDescent="0.45">
      <c r="A221" t="s">
        <v>348</v>
      </c>
      <c r="B221">
        <v>3696</v>
      </c>
    </row>
    <row r="222" spans="1:2" x14ac:dyDescent="0.45">
      <c r="A222" t="s">
        <v>350</v>
      </c>
      <c r="B222">
        <v>349</v>
      </c>
    </row>
    <row r="223" spans="1:2" x14ac:dyDescent="0.45">
      <c r="A223" t="s">
        <v>354</v>
      </c>
      <c r="B223">
        <v>58241</v>
      </c>
    </row>
    <row r="224" spans="1:2" x14ac:dyDescent="0.45">
      <c r="A224" t="s">
        <v>355</v>
      </c>
      <c r="B224">
        <v>20865</v>
      </c>
    </row>
    <row r="225" spans="1:2" x14ac:dyDescent="0.45">
      <c r="A225" t="s">
        <v>356</v>
      </c>
      <c r="B225">
        <v>524</v>
      </c>
    </row>
    <row r="226" spans="1:2" x14ac:dyDescent="0.45">
      <c r="A226" t="s">
        <v>357</v>
      </c>
      <c r="B226">
        <v>26144</v>
      </c>
    </row>
    <row r="227" spans="1:2" x14ac:dyDescent="0.45">
      <c r="A227" t="s">
        <v>358</v>
      </c>
      <c r="B227">
        <v>18008</v>
      </c>
    </row>
    <row r="228" spans="1:2" x14ac:dyDescent="0.45">
      <c r="A228" t="s">
        <v>359</v>
      </c>
      <c r="B228">
        <v>60965</v>
      </c>
    </row>
    <row r="229" spans="1:2" x14ac:dyDescent="0.45">
      <c r="A229" t="s">
        <v>367</v>
      </c>
      <c r="B229">
        <v>58897</v>
      </c>
    </row>
    <row r="230" spans="1:2" x14ac:dyDescent="0.45">
      <c r="A230" t="s">
        <v>368</v>
      </c>
      <c r="B230">
        <v>34230</v>
      </c>
    </row>
    <row r="231" spans="1:2" x14ac:dyDescent="0.45">
      <c r="A231" t="s">
        <v>369</v>
      </c>
      <c r="B231">
        <v>24178</v>
      </c>
    </row>
    <row r="232" spans="1:2" x14ac:dyDescent="0.45">
      <c r="A232" t="s">
        <v>370</v>
      </c>
      <c r="B232">
        <v>7630</v>
      </c>
    </row>
    <row r="233" spans="1:2" x14ac:dyDescent="0.45">
      <c r="A233" t="s">
        <v>372</v>
      </c>
      <c r="B233">
        <v>8973</v>
      </c>
    </row>
    <row r="234" spans="1:2" x14ac:dyDescent="0.45">
      <c r="A234" t="s">
        <v>373</v>
      </c>
      <c r="B234">
        <v>4205</v>
      </c>
    </row>
    <row r="235" spans="1:2" x14ac:dyDescent="0.45">
      <c r="A235" t="s">
        <v>374</v>
      </c>
      <c r="B235">
        <v>17907</v>
      </c>
    </row>
    <row r="236" spans="1:2" x14ac:dyDescent="0.45">
      <c r="A236" t="s">
        <v>376</v>
      </c>
      <c r="B236">
        <v>1516</v>
      </c>
    </row>
    <row r="237" spans="1:2" x14ac:dyDescent="0.45">
      <c r="A237" t="s">
        <v>378</v>
      </c>
      <c r="B237">
        <v>14021</v>
      </c>
    </row>
    <row r="238" spans="1:2" x14ac:dyDescent="0.45">
      <c r="A238" t="s">
        <v>379</v>
      </c>
      <c r="B238">
        <v>2663</v>
      </c>
    </row>
    <row r="239" spans="1:2" x14ac:dyDescent="0.45">
      <c r="A239" t="s">
        <v>380</v>
      </c>
      <c r="B239">
        <v>1394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1245-5BEB-4769-8A64-20E506D57ED8}">
  <dimension ref="A1:B239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5</v>
      </c>
      <c r="B3">
        <v>2205</v>
      </c>
    </row>
    <row r="4" spans="1:2" x14ac:dyDescent="0.45">
      <c r="A4" t="s">
        <v>6</v>
      </c>
      <c r="B4">
        <v>1619</v>
      </c>
    </row>
    <row r="5" spans="1:2" x14ac:dyDescent="0.45">
      <c r="A5" t="s">
        <v>7</v>
      </c>
      <c r="B5">
        <v>76475</v>
      </c>
    </row>
    <row r="6" spans="1:2" x14ac:dyDescent="0.45">
      <c r="A6" t="s">
        <v>8</v>
      </c>
      <c r="B6">
        <v>16873</v>
      </c>
    </row>
    <row r="7" spans="1:2" x14ac:dyDescent="0.45">
      <c r="A7" t="s">
        <v>9</v>
      </c>
      <c r="B7">
        <v>663</v>
      </c>
    </row>
    <row r="8" spans="1:2" x14ac:dyDescent="0.45">
      <c r="A8" t="s">
        <v>11</v>
      </c>
      <c r="B8">
        <v>22636</v>
      </c>
    </row>
    <row r="9" spans="1:2" x14ac:dyDescent="0.45">
      <c r="A9" t="s">
        <v>15</v>
      </c>
      <c r="B9">
        <v>18736</v>
      </c>
    </row>
    <row r="10" spans="1:2" x14ac:dyDescent="0.45">
      <c r="A10" t="s">
        <v>17</v>
      </c>
      <c r="B10">
        <v>27203</v>
      </c>
    </row>
    <row r="11" spans="1:2" x14ac:dyDescent="0.45">
      <c r="A11" t="s">
        <v>18</v>
      </c>
      <c r="B11">
        <v>35192</v>
      </c>
    </row>
    <row r="12" spans="1:2" x14ac:dyDescent="0.45">
      <c r="A12" t="s">
        <v>19</v>
      </c>
      <c r="B12">
        <v>26484</v>
      </c>
    </row>
    <row r="13" spans="1:2" x14ac:dyDescent="0.45">
      <c r="A13" t="s">
        <v>20</v>
      </c>
      <c r="B13">
        <v>34219</v>
      </c>
    </row>
    <row r="14" spans="1:2" x14ac:dyDescent="0.45">
      <c r="A14" t="s">
        <v>21</v>
      </c>
      <c r="B14">
        <v>11798</v>
      </c>
    </row>
    <row r="15" spans="1:2" x14ac:dyDescent="0.45">
      <c r="A15" t="s">
        <v>22</v>
      </c>
      <c r="B15">
        <v>14745</v>
      </c>
    </row>
    <row r="16" spans="1:2" x14ac:dyDescent="0.45">
      <c r="A16" t="s">
        <v>24</v>
      </c>
      <c r="B16">
        <v>37</v>
      </c>
    </row>
    <row r="17" spans="1:2" x14ac:dyDescent="0.45">
      <c r="A17" t="s">
        <v>25</v>
      </c>
      <c r="B17">
        <v>170</v>
      </c>
    </row>
    <row r="18" spans="1:2" x14ac:dyDescent="0.45">
      <c r="A18" t="s">
        <v>26</v>
      </c>
      <c r="B18">
        <v>161</v>
      </c>
    </row>
    <row r="19" spans="1:2" x14ac:dyDescent="0.45">
      <c r="A19" t="s">
        <v>28</v>
      </c>
      <c r="B19">
        <v>352</v>
      </c>
    </row>
    <row r="20" spans="1:2" x14ac:dyDescent="0.45">
      <c r="A20" t="s">
        <v>29</v>
      </c>
      <c r="B20">
        <v>57652</v>
      </c>
    </row>
    <row r="21" spans="1:2" x14ac:dyDescent="0.45">
      <c r="A21" t="s">
        <v>30</v>
      </c>
      <c r="B21">
        <v>27693</v>
      </c>
    </row>
    <row r="22" spans="1:2" x14ac:dyDescent="0.45">
      <c r="A22" t="s">
        <v>31</v>
      </c>
      <c r="B22">
        <v>17565</v>
      </c>
    </row>
    <row r="23" spans="1:2" x14ac:dyDescent="0.45">
      <c r="A23" t="s">
        <v>34</v>
      </c>
      <c r="B23">
        <v>1356</v>
      </c>
    </row>
    <row r="24" spans="1:2" x14ac:dyDescent="0.45">
      <c r="A24" t="s">
        <v>36</v>
      </c>
      <c r="B24">
        <v>1371</v>
      </c>
    </row>
    <row r="25" spans="1:2" x14ac:dyDescent="0.45">
      <c r="A25" t="s">
        <v>37</v>
      </c>
      <c r="B25">
        <v>6389</v>
      </c>
    </row>
    <row r="26" spans="1:2" x14ac:dyDescent="0.45">
      <c r="A26" t="s">
        <v>39</v>
      </c>
      <c r="B26">
        <v>55267</v>
      </c>
    </row>
    <row r="27" spans="1:2" x14ac:dyDescent="0.45">
      <c r="A27" t="s">
        <v>41</v>
      </c>
      <c r="B27">
        <v>213</v>
      </c>
    </row>
    <row r="28" spans="1:2" x14ac:dyDescent="0.45">
      <c r="A28" t="s">
        <v>42</v>
      </c>
      <c r="B28">
        <v>415</v>
      </c>
    </row>
    <row r="29" spans="1:2" x14ac:dyDescent="0.45">
      <c r="A29" t="s">
        <v>43</v>
      </c>
      <c r="B29">
        <v>155</v>
      </c>
    </row>
    <row r="30" spans="1:2" x14ac:dyDescent="0.45">
      <c r="A30" t="s">
        <v>44</v>
      </c>
      <c r="B30">
        <v>225</v>
      </c>
    </row>
    <row r="31" spans="1:2" x14ac:dyDescent="0.45">
      <c r="A31" t="s">
        <v>46</v>
      </c>
      <c r="B31">
        <v>13532</v>
      </c>
    </row>
    <row r="32" spans="1:2" x14ac:dyDescent="0.45">
      <c r="A32" t="s">
        <v>47</v>
      </c>
      <c r="B32">
        <v>17211</v>
      </c>
    </row>
    <row r="33" spans="1:2" x14ac:dyDescent="0.45">
      <c r="A33" t="s">
        <v>48</v>
      </c>
      <c r="B33">
        <v>422</v>
      </c>
    </row>
    <row r="34" spans="1:2" x14ac:dyDescent="0.45">
      <c r="A34" t="s">
        <v>49</v>
      </c>
      <c r="B34">
        <v>5546</v>
      </c>
    </row>
    <row r="35" spans="1:2" x14ac:dyDescent="0.45">
      <c r="A35" t="s">
        <v>50</v>
      </c>
      <c r="B35">
        <v>336</v>
      </c>
    </row>
    <row r="36" spans="1:2" x14ac:dyDescent="0.45">
      <c r="A36" t="s">
        <v>51</v>
      </c>
      <c r="B36">
        <v>5104</v>
      </c>
    </row>
    <row r="37" spans="1:2" x14ac:dyDescent="0.45">
      <c r="A37" t="s">
        <v>57</v>
      </c>
      <c r="B37">
        <v>23048</v>
      </c>
    </row>
    <row r="38" spans="1:2" x14ac:dyDescent="0.45">
      <c r="A38" t="s">
        <v>58</v>
      </c>
      <c r="B38">
        <v>121</v>
      </c>
    </row>
    <row r="39" spans="1:2" x14ac:dyDescent="0.45">
      <c r="A39" t="s">
        <v>59</v>
      </c>
      <c r="B39">
        <v>191</v>
      </c>
    </row>
    <row r="40" spans="1:2" x14ac:dyDescent="0.45">
      <c r="A40" t="s">
        <v>60</v>
      </c>
      <c r="B40">
        <v>251</v>
      </c>
    </row>
    <row r="41" spans="1:2" x14ac:dyDescent="0.45">
      <c r="A41" t="s">
        <v>61</v>
      </c>
      <c r="B41">
        <v>388</v>
      </c>
    </row>
    <row r="42" spans="1:2" x14ac:dyDescent="0.45">
      <c r="A42" t="s">
        <v>62</v>
      </c>
      <c r="B42">
        <v>3110</v>
      </c>
    </row>
    <row r="43" spans="1:2" x14ac:dyDescent="0.45">
      <c r="A43" t="s">
        <v>63</v>
      </c>
      <c r="B43">
        <v>136</v>
      </c>
    </row>
    <row r="44" spans="1:2" x14ac:dyDescent="0.45">
      <c r="A44" t="s">
        <v>64</v>
      </c>
      <c r="B44">
        <v>11265</v>
      </c>
    </row>
    <row r="45" spans="1:2" x14ac:dyDescent="0.45">
      <c r="A45" t="s">
        <v>67</v>
      </c>
      <c r="B45">
        <v>5132</v>
      </c>
    </row>
    <row r="46" spans="1:2" x14ac:dyDescent="0.45">
      <c r="A46" t="s">
        <v>71</v>
      </c>
      <c r="B46">
        <v>311</v>
      </c>
    </row>
    <row r="47" spans="1:2" x14ac:dyDescent="0.45">
      <c r="A47" t="s">
        <v>72</v>
      </c>
      <c r="B47">
        <v>305</v>
      </c>
    </row>
    <row r="48" spans="1:2" x14ac:dyDescent="0.45">
      <c r="A48" t="s">
        <v>73</v>
      </c>
      <c r="B48">
        <v>399</v>
      </c>
    </row>
    <row r="49" spans="1:2" x14ac:dyDescent="0.45">
      <c r="A49" t="s">
        <v>74</v>
      </c>
      <c r="B49">
        <v>696</v>
      </c>
    </row>
    <row r="50" spans="1:2" x14ac:dyDescent="0.45">
      <c r="A50" t="s">
        <v>76</v>
      </c>
      <c r="B50">
        <v>427</v>
      </c>
    </row>
    <row r="51" spans="1:2" x14ac:dyDescent="0.45">
      <c r="A51" t="s">
        <v>79</v>
      </c>
      <c r="B51">
        <v>1026</v>
      </c>
    </row>
    <row r="52" spans="1:2" x14ac:dyDescent="0.45">
      <c r="A52" t="s">
        <v>80</v>
      </c>
      <c r="B52">
        <v>15065</v>
      </c>
    </row>
    <row r="53" spans="1:2" x14ac:dyDescent="0.45">
      <c r="A53" t="s">
        <v>81</v>
      </c>
      <c r="B53">
        <v>4740</v>
      </c>
    </row>
    <row r="54" spans="1:2" x14ac:dyDescent="0.45">
      <c r="A54" t="s">
        <v>82</v>
      </c>
      <c r="B54">
        <v>3409</v>
      </c>
    </row>
    <row r="55" spans="1:2" x14ac:dyDescent="0.45">
      <c r="A55" t="s">
        <v>84</v>
      </c>
      <c r="B55">
        <v>75624</v>
      </c>
    </row>
    <row r="56" spans="1:2" x14ac:dyDescent="0.45">
      <c r="A56" t="s">
        <v>86</v>
      </c>
      <c r="B56">
        <v>35672</v>
      </c>
    </row>
    <row r="57" spans="1:2" x14ac:dyDescent="0.45">
      <c r="A57" t="s">
        <v>88</v>
      </c>
      <c r="B57">
        <v>2541</v>
      </c>
    </row>
    <row r="58" spans="1:2" x14ac:dyDescent="0.45">
      <c r="A58" t="s">
        <v>89</v>
      </c>
      <c r="B58">
        <v>1497</v>
      </c>
    </row>
    <row r="59" spans="1:2" x14ac:dyDescent="0.45">
      <c r="A59" t="s">
        <v>97</v>
      </c>
      <c r="B59">
        <v>6584</v>
      </c>
    </row>
    <row r="60" spans="1:2" x14ac:dyDescent="0.45">
      <c r="A60" t="s">
        <v>100</v>
      </c>
      <c r="B60">
        <v>6027</v>
      </c>
    </row>
    <row r="61" spans="1:2" x14ac:dyDescent="0.45">
      <c r="A61" t="s">
        <v>103</v>
      </c>
      <c r="B61">
        <v>1049</v>
      </c>
    </row>
    <row r="62" spans="1:2" x14ac:dyDescent="0.45">
      <c r="A62" t="s">
        <v>104</v>
      </c>
      <c r="B62">
        <v>1729</v>
      </c>
    </row>
    <row r="63" spans="1:2" x14ac:dyDescent="0.45">
      <c r="A63" t="s">
        <v>105</v>
      </c>
      <c r="B63">
        <v>3170</v>
      </c>
    </row>
    <row r="64" spans="1:2" x14ac:dyDescent="0.45">
      <c r="A64" t="s">
        <v>106</v>
      </c>
      <c r="B64">
        <v>8552</v>
      </c>
    </row>
    <row r="65" spans="1:2" x14ac:dyDescent="0.45">
      <c r="A65" t="s">
        <v>107</v>
      </c>
      <c r="B65">
        <v>324</v>
      </c>
    </row>
    <row r="66" spans="1:2" x14ac:dyDescent="0.45">
      <c r="A66" t="s">
        <v>108</v>
      </c>
      <c r="B66">
        <v>16277</v>
      </c>
    </row>
    <row r="67" spans="1:2" x14ac:dyDescent="0.45">
      <c r="A67" t="s">
        <v>109</v>
      </c>
      <c r="B67">
        <v>3424</v>
      </c>
    </row>
    <row r="68" spans="1:2" x14ac:dyDescent="0.45">
      <c r="A68" t="s">
        <v>110</v>
      </c>
      <c r="B68">
        <v>1362</v>
      </c>
    </row>
    <row r="69" spans="1:2" x14ac:dyDescent="0.45">
      <c r="A69" t="s">
        <v>111</v>
      </c>
      <c r="B69">
        <v>34</v>
      </c>
    </row>
    <row r="70" spans="1:2" x14ac:dyDescent="0.45">
      <c r="A70" t="s">
        <v>113</v>
      </c>
      <c r="B70">
        <v>6443</v>
      </c>
    </row>
    <row r="71" spans="1:2" x14ac:dyDescent="0.45">
      <c r="A71" t="s">
        <v>114</v>
      </c>
      <c r="B71">
        <v>898</v>
      </c>
    </row>
    <row r="72" spans="1:2" x14ac:dyDescent="0.45">
      <c r="A72" t="s">
        <v>116</v>
      </c>
      <c r="B72">
        <v>148</v>
      </c>
    </row>
    <row r="73" spans="1:2" x14ac:dyDescent="0.45">
      <c r="A73" t="s">
        <v>117</v>
      </c>
      <c r="B73">
        <v>6397</v>
      </c>
    </row>
    <row r="74" spans="1:2" x14ac:dyDescent="0.45">
      <c r="A74" t="s">
        <v>119</v>
      </c>
      <c r="B74">
        <v>2117</v>
      </c>
    </row>
    <row r="75" spans="1:2" x14ac:dyDescent="0.45">
      <c r="A75" t="s">
        <v>122</v>
      </c>
      <c r="B75">
        <v>80</v>
      </c>
    </row>
    <row r="76" spans="1:2" x14ac:dyDescent="0.45">
      <c r="A76" t="s">
        <v>123</v>
      </c>
      <c r="B76">
        <v>18839</v>
      </c>
    </row>
    <row r="77" spans="1:2" x14ac:dyDescent="0.45">
      <c r="A77" t="s">
        <v>125</v>
      </c>
      <c r="B77">
        <v>24014</v>
      </c>
    </row>
    <row r="78" spans="1:2" x14ac:dyDescent="0.45">
      <c r="A78" t="s">
        <v>126</v>
      </c>
      <c r="B78">
        <v>28469</v>
      </c>
    </row>
    <row r="79" spans="1:2" x14ac:dyDescent="0.45">
      <c r="A79" t="s">
        <v>127</v>
      </c>
      <c r="B79">
        <v>2236</v>
      </c>
    </row>
    <row r="80" spans="1:2" x14ac:dyDescent="0.45">
      <c r="A80" t="s">
        <v>130</v>
      </c>
      <c r="B80">
        <v>755</v>
      </c>
    </row>
    <row r="81" spans="1:2" x14ac:dyDescent="0.45">
      <c r="A81" t="s">
        <v>131</v>
      </c>
      <c r="B81">
        <v>430</v>
      </c>
    </row>
    <row r="82" spans="1:2" x14ac:dyDescent="0.45">
      <c r="A82" t="s">
        <v>132</v>
      </c>
      <c r="B82">
        <v>189</v>
      </c>
    </row>
    <row r="83" spans="1:2" x14ac:dyDescent="0.45">
      <c r="A83" t="s">
        <v>134</v>
      </c>
      <c r="B83">
        <v>7865</v>
      </c>
    </row>
    <row r="84" spans="1:2" x14ac:dyDescent="0.45">
      <c r="A84" t="s">
        <v>135</v>
      </c>
      <c r="B84">
        <v>1639</v>
      </c>
    </row>
    <row r="85" spans="1:2" x14ac:dyDescent="0.45">
      <c r="A85" t="s">
        <v>136</v>
      </c>
      <c r="B85">
        <v>841</v>
      </c>
    </row>
    <row r="86" spans="1:2" x14ac:dyDescent="0.45">
      <c r="A86" t="s">
        <v>138</v>
      </c>
      <c r="B86">
        <v>15495</v>
      </c>
    </row>
    <row r="87" spans="1:2" x14ac:dyDescent="0.45">
      <c r="A87" t="s">
        <v>139</v>
      </c>
      <c r="B87">
        <v>970</v>
      </c>
    </row>
    <row r="88" spans="1:2" x14ac:dyDescent="0.45">
      <c r="A88" t="s">
        <v>142</v>
      </c>
      <c r="B88">
        <v>1235</v>
      </c>
    </row>
    <row r="89" spans="1:2" x14ac:dyDescent="0.45">
      <c r="A89" t="s">
        <v>143</v>
      </c>
      <c r="B89">
        <v>1260</v>
      </c>
    </row>
    <row r="90" spans="1:2" x14ac:dyDescent="0.45">
      <c r="A90" t="s">
        <v>144</v>
      </c>
      <c r="B90">
        <v>630</v>
      </c>
    </row>
    <row r="91" spans="1:2" x14ac:dyDescent="0.45">
      <c r="A91" t="s">
        <v>146</v>
      </c>
      <c r="B91">
        <v>48345</v>
      </c>
    </row>
    <row r="92" spans="1:2" x14ac:dyDescent="0.45">
      <c r="A92" t="s">
        <v>147</v>
      </c>
      <c r="B92">
        <v>576</v>
      </c>
    </row>
    <row r="93" spans="1:2" x14ac:dyDescent="0.45">
      <c r="A93" t="s">
        <v>152</v>
      </c>
      <c r="B93">
        <v>74875</v>
      </c>
    </row>
    <row r="94" spans="1:2" x14ac:dyDescent="0.45">
      <c r="A94" t="s">
        <v>153</v>
      </c>
      <c r="B94">
        <v>90487</v>
      </c>
    </row>
    <row r="95" spans="1:2" x14ac:dyDescent="0.45">
      <c r="A95" t="s">
        <v>154</v>
      </c>
      <c r="B95">
        <v>13522</v>
      </c>
    </row>
    <row r="96" spans="1:2" x14ac:dyDescent="0.45">
      <c r="A96" t="s">
        <v>155</v>
      </c>
      <c r="B96">
        <v>14890</v>
      </c>
    </row>
    <row r="97" spans="1:2" x14ac:dyDescent="0.45">
      <c r="A97" t="s">
        <v>156</v>
      </c>
      <c r="B97">
        <v>12143</v>
      </c>
    </row>
    <row r="98" spans="1:2" x14ac:dyDescent="0.45">
      <c r="A98" t="s">
        <v>158</v>
      </c>
      <c r="B98">
        <v>29340</v>
      </c>
    </row>
    <row r="99" spans="1:2" x14ac:dyDescent="0.45">
      <c r="A99" t="s">
        <v>163</v>
      </c>
      <c r="B99">
        <v>15165</v>
      </c>
    </row>
    <row r="100" spans="1:2" x14ac:dyDescent="0.45">
      <c r="A100" t="s">
        <v>165</v>
      </c>
      <c r="B100">
        <v>45007</v>
      </c>
    </row>
    <row r="101" spans="1:2" x14ac:dyDescent="0.45">
      <c r="A101" t="s">
        <v>166</v>
      </c>
      <c r="B101">
        <v>86288</v>
      </c>
    </row>
    <row r="102" spans="1:2" x14ac:dyDescent="0.45">
      <c r="A102" t="s">
        <v>167</v>
      </c>
      <c r="B102">
        <v>32032</v>
      </c>
    </row>
    <row r="103" spans="1:2" x14ac:dyDescent="0.45">
      <c r="A103" t="s">
        <v>168</v>
      </c>
      <c r="B103">
        <v>14219</v>
      </c>
    </row>
    <row r="104" spans="1:2" x14ac:dyDescent="0.45">
      <c r="A104" t="s">
        <v>171</v>
      </c>
      <c r="B104">
        <v>611</v>
      </c>
    </row>
    <row r="105" spans="1:2" x14ac:dyDescent="0.45">
      <c r="A105" t="s">
        <v>172</v>
      </c>
      <c r="B105">
        <v>34216</v>
      </c>
    </row>
    <row r="106" spans="1:2" x14ac:dyDescent="0.45">
      <c r="A106" t="s">
        <v>173</v>
      </c>
      <c r="B106">
        <v>2059</v>
      </c>
    </row>
    <row r="107" spans="1:2" x14ac:dyDescent="0.45">
      <c r="A107" t="s">
        <v>174</v>
      </c>
      <c r="B107">
        <v>1790</v>
      </c>
    </row>
    <row r="108" spans="1:2" x14ac:dyDescent="0.45">
      <c r="A108" t="s">
        <v>175</v>
      </c>
      <c r="B108">
        <v>244</v>
      </c>
    </row>
    <row r="109" spans="1:2" x14ac:dyDescent="0.45">
      <c r="A109" t="s">
        <v>178</v>
      </c>
      <c r="B109">
        <v>2508</v>
      </c>
    </row>
    <row r="110" spans="1:2" x14ac:dyDescent="0.45">
      <c r="A110" t="s">
        <v>179</v>
      </c>
      <c r="B110">
        <v>38778</v>
      </c>
    </row>
    <row r="111" spans="1:2" x14ac:dyDescent="0.45">
      <c r="A111" t="s">
        <v>180</v>
      </c>
      <c r="B111">
        <v>1228</v>
      </c>
    </row>
    <row r="112" spans="1:2" x14ac:dyDescent="0.45">
      <c r="A112" t="s">
        <v>181</v>
      </c>
      <c r="B112">
        <v>87498</v>
      </c>
    </row>
    <row r="113" spans="1:2" x14ac:dyDescent="0.45">
      <c r="A113" t="s">
        <v>182</v>
      </c>
      <c r="B113">
        <v>818</v>
      </c>
    </row>
    <row r="114" spans="1:2" x14ac:dyDescent="0.45">
      <c r="A114" t="s">
        <v>183</v>
      </c>
      <c r="B114">
        <v>936</v>
      </c>
    </row>
    <row r="115" spans="1:2" x14ac:dyDescent="0.45">
      <c r="A115" t="s">
        <v>184</v>
      </c>
      <c r="B115">
        <v>50623</v>
      </c>
    </row>
    <row r="116" spans="1:2" x14ac:dyDescent="0.45">
      <c r="A116" t="s">
        <v>185</v>
      </c>
      <c r="B116">
        <v>943</v>
      </c>
    </row>
    <row r="117" spans="1:2" x14ac:dyDescent="0.45">
      <c r="A117" t="s">
        <v>187</v>
      </c>
      <c r="B117">
        <v>8773</v>
      </c>
    </row>
    <row r="118" spans="1:2" x14ac:dyDescent="0.45">
      <c r="A118" t="s">
        <v>188</v>
      </c>
      <c r="B118">
        <v>63943</v>
      </c>
    </row>
    <row r="119" spans="1:2" x14ac:dyDescent="0.45">
      <c r="A119" t="s">
        <v>189</v>
      </c>
      <c r="B119">
        <v>242</v>
      </c>
    </row>
    <row r="120" spans="1:2" x14ac:dyDescent="0.45">
      <c r="A120" t="s">
        <v>190</v>
      </c>
      <c r="B120">
        <v>525</v>
      </c>
    </row>
    <row r="121" spans="1:2" x14ac:dyDescent="0.45">
      <c r="A121" t="s">
        <v>191</v>
      </c>
      <c r="B121">
        <v>401</v>
      </c>
    </row>
    <row r="122" spans="1:2" x14ac:dyDescent="0.45">
      <c r="A122" t="s">
        <v>192</v>
      </c>
      <c r="B122">
        <v>369</v>
      </c>
    </row>
    <row r="123" spans="1:2" x14ac:dyDescent="0.45">
      <c r="A123" t="s">
        <v>193</v>
      </c>
      <c r="B123">
        <v>427</v>
      </c>
    </row>
    <row r="124" spans="1:2" x14ac:dyDescent="0.45">
      <c r="A124" t="s">
        <v>194</v>
      </c>
      <c r="B124">
        <v>209</v>
      </c>
    </row>
    <row r="125" spans="1:2" x14ac:dyDescent="0.45">
      <c r="A125" t="s">
        <v>195</v>
      </c>
      <c r="B125">
        <v>4519</v>
      </c>
    </row>
    <row r="126" spans="1:2" x14ac:dyDescent="0.45">
      <c r="A126" t="s">
        <v>196</v>
      </c>
      <c r="B126">
        <v>4680</v>
      </c>
    </row>
    <row r="127" spans="1:2" x14ac:dyDescent="0.45">
      <c r="A127" t="s">
        <v>197</v>
      </c>
      <c r="B127">
        <v>499</v>
      </c>
    </row>
    <row r="128" spans="1:2" x14ac:dyDescent="0.45">
      <c r="A128" t="s">
        <v>198</v>
      </c>
      <c r="B128">
        <v>4034</v>
      </c>
    </row>
    <row r="129" spans="1:2" x14ac:dyDescent="0.45">
      <c r="A129" t="s">
        <v>199</v>
      </c>
      <c r="B129">
        <v>5020</v>
      </c>
    </row>
    <row r="130" spans="1:2" x14ac:dyDescent="0.45">
      <c r="A130" t="s">
        <v>200</v>
      </c>
      <c r="B130">
        <v>1968</v>
      </c>
    </row>
    <row r="131" spans="1:2" x14ac:dyDescent="0.45">
      <c r="A131" t="s">
        <v>202</v>
      </c>
      <c r="B131">
        <v>34506</v>
      </c>
    </row>
    <row r="132" spans="1:2" x14ac:dyDescent="0.45">
      <c r="A132" t="s">
        <v>203</v>
      </c>
      <c r="B132">
        <v>3061</v>
      </c>
    </row>
    <row r="133" spans="1:2" x14ac:dyDescent="0.45">
      <c r="A133" t="s">
        <v>204</v>
      </c>
      <c r="B133">
        <v>2522</v>
      </c>
    </row>
    <row r="134" spans="1:2" x14ac:dyDescent="0.45">
      <c r="A134" t="s">
        <v>205</v>
      </c>
      <c r="B134">
        <v>1027</v>
      </c>
    </row>
    <row r="135" spans="1:2" x14ac:dyDescent="0.45">
      <c r="A135" t="s">
        <v>207</v>
      </c>
      <c r="B135">
        <v>71124</v>
      </c>
    </row>
    <row r="136" spans="1:2" x14ac:dyDescent="0.45">
      <c r="A136" t="s">
        <v>208</v>
      </c>
      <c r="B136">
        <v>19545</v>
      </c>
    </row>
    <row r="137" spans="1:2" x14ac:dyDescent="0.45">
      <c r="A137" t="s">
        <v>209</v>
      </c>
      <c r="B137">
        <v>2852</v>
      </c>
    </row>
    <row r="138" spans="1:2" x14ac:dyDescent="0.45">
      <c r="A138" t="s">
        <v>210</v>
      </c>
      <c r="B138">
        <v>27004</v>
      </c>
    </row>
    <row r="139" spans="1:2" x14ac:dyDescent="0.45">
      <c r="A139" t="s">
        <v>211</v>
      </c>
      <c r="B139">
        <v>30144</v>
      </c>
    </row>
    <row r="140" spans="1:2" x14ac:dyDescent="0.45">
      <c r="A140" t="s">
        <v>212</v>
      </c>
      <c r="B140">
        <v>26042</v>
      </c>
    </row>
    <row r="141" spans="1:2" x14ac:dyDescent="0.45">
      <c r="A141" t="s">
        <v>214</v>
      </c>
      <c r="B141">
        <v>397</v>
      </c>
    </row>
    <row r="142" spans="1:2" x14ac:dyDescent="0.45">
      <c r="A142" t="s">
        <v>215</v>
      </c>
      <c r="B142">
        <v>64</v>
      </c>
    </row>
    <row r="143" spans="1:2" x14ac:dyDescent="0.45">
      <c r="A143" t="s">
        <v>216</v>
      </c>
      <c r="B143">
        <v>84</v>
      </c>
    </row>
    <row r="144" spans="1:2" x14ac:dyDescent="0.45">
      <c r="A144" t="s">
        <v>217</v>
      </c>
      <c r="B144">
        <v>573</v>
      </c>
    </row>
    <row r="145" spans="1:2" x14ac:dyDescent="0.45">
      <c r="A145" t="s">
        <v>218</v>
      </c>
      <c r="B145">
        <v>638</v>
      </c>
    </row>
    <row r="146" spans="1:2" x14ac:dyDescent="0.45">
      <c r="A146" t="s">
        <v>219</v>
      </c>
      <c r="B146">
        <v>421</v>
      </c>
    </row>
    <row r="147" spans="1:2" x14ac:dyDescent="0.45">
      <c r="A147" t="s">
        <v>220</v>
      </c>
      <c r="B147">
        <v>7125</v>
      </c>
    </row>
    <row r="148" spans="1:2" x14ac:dyDescent="0.45">
      <c r="A148" t="s">
        <v>221</v>
      </c>
      <c r="B148">
        <v>1270</v>
      </c>
    </row>
    <row r="149" spans="1:2" x14ac:dyDescent="0.45">
      <c r="A149" t="s">
        <v>222</v>
      </c>
      <c r="B149">
        <v>1352</v>
      </c>
    </row>
    <row r="150" spans="1:2" x14ac:dyDescent="0.45">
      <c r="A150" t="s">
        <v>223</v>
      </c>
      <c r="B150">
        <v>1816</v>
      </c>
    </row>
    <row r="151" spans="1:2" x14ac:dyDescent="0.45">
      <c r="A151" t="s">
        <v>225</v>
      </c>
      <c r="B151">
        <v>423</v>
      </c>
    </row>
    <row r="152" spans="1:2" x14ac:dyDescent="0.45">
      <c r="A152" t="s">
        <v>226</v>
      </c>
      <c r="B152">
        <v>834</v>
      </c>
    </row>
    <row r="153" spans="1:2" x14ac:dyDescent="0.45">
      <c r="A153" t="s">
        <v>227</v>
      </c>
      <c r="B153">
        <v>12914</v>
      </c>
    </row>
    <row r="154" spans="1:2" x14ac:dyDescent="0.45">
      <c r="A154" t="s">
        <v>228</v>
      </c>
      <c r="B154">
        <v>3925</v>
      </c>
    </row>
    <row r="155" spans="1:2" x14ac:dyDescent="0.45">
      <c r="A155" t="s">
        <v>229</v>
      </c>
      <c r="B155">
        <v>17311</v>
      </c>
    </row>
    <row r="156" spans="1:2" x14ac:dyDescent="0.45">
      <c r="A156" t="s">
        <v>230</v>
      </c>
      <c r="B156">
        <v>21536</v>
      </c>
    </row>
    <row r="157" spans="1:2" x14ac:dyDescent="0.45">
      <c r="A157" t="s">
        <v>231</v>
      </c>
      <c r="B157">
        <v>712</v>
      </c>
    </row>
    <row r="158" spans="1:2" x14ac:dyDescent="0.45">
      <c r="A158" t="s">
        <v>233</v>
      </c>
      <c r="B158">
        <v>730</v>
      </c>
    </row>
    <row r="159" spans="1:2" x14ac:dyDescent="0.45">
      <c r="A159" t="s">
        <v>234</v>
      </c>
      <c r="B159">
        <v>778</v>
      </c>
    </row>
    <row r="160" spans="1:2" x14ac:dyDescent="0.45">
      <c r="A160" t="s">
        <v>235</v>
      </c>
      <c r="B160">
        <v>43954</v>
      </c>
    </row>
    <row r="161" spans="1:2" x14ac:dyDescent="0.45">
      <c r="A161" t="s">
        <v>236</v>
      </c>
      <c r="B161">
        <v>43388</v>
      </c>
    </row>
    <row r="162" spans="1:2" x14ac:dyDescent="0.45">
      <c r="A162" t="s">
        <v>238</v>
      </c>
      <c r="B162">
        <v>10319</v>
      </c>
    </row>
    <row r="163" spans="1:2" x14ac:dyDescent="0.45">
      <c r="A163" t="s">
        <v>241</v>
      </c>
      <c r="B163">
        <v>192</v>
      </c>
    </row>
    <row r="164" spans="1:2" x14ac:dyDescent="0.45">
      <c r="A164" t="s">
        <v>242</v>
      </c>
      <c r="B164">
        <v>11389</v>
      </c>
    </row>
    <row r="165" spans="1:2" x14ac:dyDescent="0.45">
      <c r="A165" t="s">
        <v>244</v>
      </c>
      <c r="B165">
        <v>124</v>
      </c>
    </row>
    <row r="166" spans="1:2" x14ac:dyDescent="0.45">
      <c r="A166" t="s">
        <v>245</v>
      </c>
      <c r="B166">
        <v>57</v>
      </c>
    </row>
    <row r="167" spans="1:2" x14ac:dyDescent="0.45">
      <c r="A167" t="s">
        <v>246</v>
      </c>
      <c r="B167">
        <v>5166</v>
      </c>
    </row>
    <row r="168" spans="1:2" x14ac:dyDescent="0.45">
      <c r="A168" t="s">
        <v>247</v>
      </c>
      <c r="B168">
        <v>1826</v>
      </c>
    </row>
    <row r="169" spans="1:2" x14ac:dyDescent="0.45">
      <c r="A169" t="s">
        <v>248</v>
      </c>
      <c r="B169">
        <v>15057</v>
      </c>
    </row>
    <row r="170" spans="1:2" x14ac:dyDescent="0.45">
      <c r="A170" t="s">
        <v>249</v>
      </c>
      <c r="B170">
        <v>4183</v>
      </c>
    </row>
    <row r="171" spans="1:2" x14ac:dyDescent="0.45">
      <c r="A171" t="s">
        <v>250</v>
      </c>
      <c r="B171">
        <v>2085</v>
      </c>
    </row>
    <row r="172" spans="1:2" x14ac:dyDescent="0.45">
      <c r="A172" t="s">
        <v>251</v>
      </c>
      <c r="B172">
        <v>3484</v>
      </c>
    </row>
    <row r="173" spans="1:2" x14ac:dyDescent="0.45">
      <c r="A173" t="s">
        <v>252</v>
      </c>
      <c r="B173">
        <v>10052</v>
      </c>
    </row>
    <row r="174" spans="1:2" x14ac:dyDescent="0.45">
      <c r="A174" t="s">
        <v>255</v>
      </c>
      <c r="B174">
        <v>20644</v>
      </c>
    </row>
    <row r="175" spans="1:2" x14ac:dyDescent="0.45">
      <c r="A175" t="s">
        <v>256</v>
      </c>
      <c r="B175">
        <v>16225</v>
      </c>
    </row>
    <row r="176" spans="1:2" x14ac:dyDescent="0.45">
      <c r="A176" t="s">
        <v>257</v>
      </c>
      <c r="B176">
        <v>1660</v>
      </c>
    </row>
    <row r="177" spans="1:2" x14ac:dyDescent="0.45">
      <c r="A177" t="s">
        <v>259</v>
      </c>
      <c r="B177">
        <v>32893</v>
      </c>
    </row>
    <row r="178" spans="1:2" x14ac:dyDescent="0.45">
      <c r="A178" t="s">
        <v>261</v>
      </c>
      <c r="B178">
        <v>21924</v>
      </c>
    </row>
    <row r="179" spans="1:2" x14ac:dyDescent="0.45">
      <c r="A179" t="s">
        <v>263</v>
      </c>
      <c r="B179">
        <v>9172</v>
      </c>
    </row>
    <row r="180" spans="1:2" x14ac:dyDescent="0.45">
      <c r="A180" t="s">
        <v>270</v>
      </c>
      <c r="B180">
        <v>22005</v>
      </c>
    </row>
    <row r="181" spans="1:2" x14ac:dyDescent="0.45">
      <c r="A181" t="s">
        <v>277</v>
      </c>
      <c r="B181">
        <v>13883</v>
      </c>
    </row>
    <row r="182" spans="1:2" x14ac:dyDescent="0.45">
      <c r="A182" t="s">
        <v>279</v>
      </c>
      <c r="B182">
        <v>3807</v>
      </c>
    </row>
    <row r="183" spans="1:2" x14ac:dyDescent="0.45">
      <c r="A183" t="s">
        <v>280</v>
      </c>
      <c r="B183">
        <v>12904</v>
      </c>
    </row>
    <row r="184" spans="1:2" x14ac:dyDescent="0.45">
      <c r="A184" t="s">
        <v>281</v>
      </c>
      <c r="B184">
        <v>12018</v>
      </c>
    </row>
    <row r="185" spans="1:2" x14ac:dyDescent="0.45">
      <c r="A185" t="s">
        <v>283</v>
      </c>
      <c r="B185">
        <v>41397</v>
      </c>
    </row>
    <row r="186" spans="1:2" x14ac:dyDescent="0.45">
      <c r="A186" t="s">
        <v>288</v>
      </c>
      <c r="B186">
        <v>11227</v>
      </c>
    </row>
    <row r="187" spans="1:2" x14ac:dyDescent="0.45">
      <c r="A187" t="s">
        <v>289</v>
      </c>
      <c r="B187">
        <v>13051</v>
      </c>
    </row>
    <row r="188" spans="1:2" x14ac:dyDescent="0.45">
      <c r="A188" t="s">
        <v>291</v>
      </c>
      <c r="B188">
        <v>3949</v>
      </c>
    </row>
    <row r="189" spans="1:2" x14ac:dyDescent="0.45">
      <c r="A189" t="s">
        <v>294</v>
      </c>
      <c r="B189">
        <v>6339</v>
      </c>
    </row>
    <row r="190" spans="1:2" x14ac:dyDescent="0.45">
      <c r="A190" t="s">
        <v>295</v>
      </c>
      <c r="B190">
        <v>47421</v>
      </c>
    </row>
    <row r="191" spans="1:2" x14ac:dyDescent="0.45">
      <c r="A191" t="s">
        <v>296</v>
      </c>
      <c r="B191">
        <v>27026</v>
      </c>
    </row>
    <row r="192" spans="1:2" x14ac:dyDescent="0.45">
      <c r="A192" t="s">
        <v>297</v>
      </c>
      <c r="B192">
        <v>9730</v>
      </c>
    </row>
    <row r="193" spans="1:2" x14ac:dyDescent="0.45">
      <c r="A193" t="s">
        <v>298</v>
      </c>
      <c r="B193">
        <v>15970</v>
      </c>
    </row>
    <row r="194" spans="1:2" x14ac:dyDescent="0.45">
      <c r="A194" t="s">
        <v>299</v>
      </c>
      <c r="B194">
        <v>15389</v>
      </c>
    </row>
    <row r="195" spans="1:2" x14ac:dyDescent="0.45">
      <c r="A195" t="s">
        <v>302</v>
      </c>
      <c r="B195">
        <v>609</v>
      </c>
    </row>
    <row r="196" spans="1:2" x14ac:dyDescent="0.45">
      <c r="A196" t="s">
        <v>304</v>
      </c>
      <c r="B196">
        <v>7403</v>
      </c>
    </row>
    <row r="197" spans="1:2" x14ac:dyDescent="0.45">
      <c r="A197" t="s">
        <v>305</v>
      </c>
      <c r="B197">
        <v>7778</v>
      </c>
    </row>
    <row r="198" spans="1:2" x14ac:dyDescent="0.45">
      <c r="A198" t="s">
        <v>306</v>
      </c>
      <c r="B198">
        <v>7658</v>
      </c>
    </row>
    <row r="199" spans="1:2" x14ac:dyDescent="0.45">
      <c r="A199" t="s">
        <v>307</v>
      </c>
      <c r="B199">
        <v>5084</v>
      </c>
    </row>
    <row r="200" spans="1:2" x14ac:dyDescent="0.45">
      <c r="A200" t="s">
        <v>310</v>
      </c>
      <c r="B200">
        <v>45117</v>
      </c>
    </row>
    <row r="201" spans="1:2" x14ac:dyDescent="0.45">
      <c r="A201" t="s">
        <v>311</v>
      </c>
      <c r="B201">
        <v>10732</v>
      </c>
    </row>
    <row r="202" spans="1:2" x14ac:dyDescent="0.45">
      <c r="A202" t="s">
        <v>312</v>
      </c>
      <c r="B202">
        <v>1369</v>
      </c>
    </row>
    <row r="203" spans="1:2" x14ac:dyDescent="0.45">
      <c r="A203" t="s">
        <v>313</v>
      </c>
      <c r="B203">
        <v>16891</v>
      </c>
    </row>
    <row r="204" spans="1:2" x14ac:dyDescent="0.45">
      <c r="A204" t="s">
        <v>314</v>
      </c>
      <c r="B204">
        <v>32668</v>
      </c>
    </row>
    <row r="205" spans="1:2" x14ac:dyDescent="0.45">
      <c r="A205" t="s">
        <v>323</v>
      </c>
      <c r="B205">
        <v>1827</v>
      </c>
    </row>
    <row r="206" spans="1:2" x14ac:dyDescent="0.45">
      <c r="A206" t="s">
        <v>325</v>
      </c>
      <c r="B206">
        <v>39</v>
      </c>
    </row>
    <row r="207" spans="1:2" x14ac:dyDescent="0.45">
      <c r="A207" t="s">
        <v>326</v>
      </c>
      <c r="B207">
        <v>46</v>
      </c>
    </row>
    <row r="208" spans="1:2" x14ac:dyDescent="0.45">
      <c r="A208" t="s">
        <v>327</v>
      </c>
      <c r="B208">
        <v>41</v>
      </c>
    </row>
    <row r="209" spans="1:2" x14ac:dyDescent="0.45">
      <c r="A209" t="s">
        <v>328</v>
      </c>
      <c r="B209">
        <v>9239</v>
      </c>
    </row>
    <row r="210" spans="1:2" x14ac:dyDescent="0.45">
      <c r="A210" t="s">
        <v>329</v>
      </c>
      <c r="B210">
        <v>6409</v>
      </c>
    </row>
    <row r="211" spans="1:2" x14ac:dyDescent="0.45">
      <c r="A211" t="s">
        <v>331</v>
      </c>
      <c r="B211">
        <v>16898</v>
      </c>
    </row>
    <row r="212" spans="1:2" x14ac:dyDescent="0.45">
      <c r="A212" t="s">
        <v>332</v>
      </c>
      <c r="B212">
        <v>10597</v>
      </c>
    </row>
    <row r="213" spans="1:2" x14ac:dyDescent="0.45">
      <c r="A213" t="s">
        <v>334</v>
      </c>
      <c r="B213">
        <v>90454</v>
      </c>
    </row>
    <row r="214" spans="1:2" x14ac:dyDescent="0.45">
      <c r="A214" t="s">
        <v>338</v>
      </c>
      <c r="B214">
        <v>20664</v>
      </c>
    </row>
    <row r="215" spans="1:2" x14ac:dyDescent="0.45">
      <c r="A215" t="s">
        <v>340</v>
      </c>
      <c r="B215">
        <v>45517</v>
      </c>
    </row>
    <row r="216" spans="1:2" x14ac:dyDescent="0.45">
      <c r="A216" t="s">
        <v>341</v>
      </c>
      <c r="B216">
        <v>21747</v>
      </c>
    </row>
    <row r="217" spans="1:2" x14ac:dyDescent="0.45">
      <c r="A217" t="s">
        <v>343</v>
      </c>
      <c r="B217">
        <v>574</v>
      </c>
    </row>
    <row r="218" spans="1:2" x14ac:dyDescent="0.45">
      <c r="A218" t="s">
        <v>344</v>
      </c>
      <c r="B218">
        <v>2312</v>
      </c>
    </row>
    <row r="219" spans="1:2" x14ac:dyDescent="0.45">
      <c r="A219" t="s">
        <v>346</v>
      </c>
      <c r="B219">
        <v>10678</v>
      </c>
    </row>
    <row r="220" spans="1:2" x14ac:dyDescent="0.45">
      <c r="A220" t="s">
        <v>347</v>
      </c>
      <c r="B220">
        <v>3644</v>
      </c>
    </row>
    <row r="221" spans="1:2" x14ac:dyDescent="0.45">
      <c r="A221" t="s">
        <v>348</v>
      </c>
      <c r="B221">
        <v>3696</v>
      </c>
    </row>
    <row r="222" spans="1:2" x14ac:dyDescent="0.45">
      <c r="A222" t="s">
        <v>350</v>
      </c>
      <c r="B222">
        <v>349</v>
      </c>
    </row>
    <row r="223" spans="1:2" x14ac:dyDescent="0.45">
      <c r="A223" t="s">
        <v>354</v>
      </c>
      <c r="B223">
        <v>48420</v>
      </c>
    </row>
    <row r="224" spans="1:2" x14ac:dyDescent="0.45">
      <c r="A224" t="s">
        <v>355</v>
      </c>
      <c r="B224">
        <v>30236</v>
      </c>
    </row>
    <row r="225" spans="1:2" x14ac:dyDescent="0.45">
      <c r="A225" t="s">
        <v>356</v>
      </c>
      <c r="B225">
        <v>524</v>
      </c>
    </row>
    <row r="226" spans="1:2" x14ac:dyDescent="0.45">
      <c r="A226" t="s">
        <v>357</v>
      </c>
      <c r="B226">
        <v>19244</v>
      </c>
    </row>
    <row r="227" spans="1:2" x14ac:dyDescent="0.45">
      <c r="A227" t="s">
        <v>358</v>
      </c>
      <c r="B227">
        <v>19812</v>
      </c>
    </row>
    <row r="228" spans="1:2" x14ac:dyDescent="0.45">
      <c r="A228" t="s">
        <v>359</v>
      </c>
      <c r="B228">
        <v>72268</v>
      </c>
    </row>
    <row r="229" spans="1:2" x14ac:dyDescent="0.45">
      <c r="A229" t="s">
        <v>367</v>
      </c>
      <c r="B229">
        <v>67633</v>
      </c>
    </row>
    <row r="230" spans="1:2" x14ac:dyDescent="0.45">
      <c r="A230" t="s">
        <v>368</v>
      </c>
      <c r="B230">
        <v>32348</v>
      </c>
    </row>
    <row r="231" spans="1:2" x14ac:dyDescent="0.45">
      <c r="A231" t="s">
        <v>369</v>
      </c>
      <c r="B231">
        <v>25066</v>
      </c>
    </row>
    <row r="232" spans="1:2" x14ac:dyDescent="0.45">
      <c r="A232" t="s">
        <v>370</v>
      </c>
      <c r="B232">
        <v>7630</v>
      </c>
    </row>
    <row r="233" spans="1:2" x14ac:dyDescent="0.45">
      <c r="A233" t="s">
        <v>372</v>
      </c>
      <c r="B233">
        <v>8973</v>
      </c>
    </row>
    <row r="234" spans="1:2" x14ac:dyDescent="0.45">
      <c r="A234" t="s">
        <v>373</v>
      </c>
      <c r="B234">
        <v>4205</v>
      </c>
    </row>
    <row r="235" spans="1:2" x14ac:dyDescent="0.45">
      <c r="A235" t="s">
        <v>374</v>
      </c>
      <c r="B235">
        <v>17874</v>
      </c>
    </row>
    <row r="236" spans="1:2" x14ac:dyDescent="0.45">
      <c r="A236" t="s">
        <v>376</v>
      </c>
      <c r="B236">
        <v>1516</v>
      </c>
    </row>
    <row r="237" spans="1:2" x14ac:dyDescent="0.45">
      <c r="A237" t="s">
        <v>378</v>
      </c>
      <c r="B237">
        <v>10162</v>
      </c>
    </row>
    <row r="238" spans="1:2" x14ac:dyDescent="0.45">
      <c r="A238" t="s">
        <v>379</v>
      </c>
      <c r="B238">
        <v>2663</v>
      </c>
    </row>
    <row r="239" spans="1:2" x14ac:dyDescent="0.45">
      <c r="A239" t="s">
        <v>380</v>
      </c>
      <c r="B239">
        <v>1394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72BF-A08D-462A-9ED8-DDD42A017DA9}">
  <dimension ref="A1:B238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3.1732208728790283</v>
      </c>
    </row>
    <row r="3" spans="1:2" x14ac:dyDescent="0.45">
      <c r="A3" t="s">
        <v>5</v>
      </c>
      <c r="B3">
        <v>20.050496101379395</v>
      </c>
    </row>
    <row r="4" spans="1:2" x14ac:dyDescent="0.45">
      <c r="A4" t="s">
        <v>6</v>
      </c>
      <c r="B4">
        <v>8.8338370323181152</v>
      </c>
    </row>
    <row r="5" spans="1:2" x14ac:dyDescent="0.45">
      <c r="A5" t="s">
        <v>7</v>
      </c>
      <c r="B5">
        <v>547.67720198631287</v>
      </c>
    </row>
    <row r="6" spans="1:2" x14ac:dyDescent="0.45">
      <c r="A6" t="s">
        <v>8</v>
      </c>
      <c r="B6">
        <v>44.379337072372437</v>
      </c>
    </row>
    <row r="7" spans="1:2" x14ac:dyDescent="0.45">
      <c r="A7" t="s">
        <v>9</v>
      </c>
      <c r="B7">
        <v>2.061629056930542</v>
      </c>
    </row>
    <row r="8" spans="1:2" x14ac:dyDescent="0.45">
      <c r="A8" t="s">
        <v>11</v>
      </c>
      <c r="B8">
        <v>614.68844604492188</v>
      </c>
    </row>
    <row r="9" spans="1:2" x14ac:dyDescent="0.45">
      <c r="A9" t="s">
        <v>15</v>
      </c>
      <c r="B9">
        <v>107.3443489074707</v>
      </c>
    </row>
    <row r="10" spans="1:2" x14ac:dyDescent="0.45">
      <c r="A10" t="s">
        <v>17</v>
      </c>
      <c r="B10">
        <v>242.71255302429199</v>
      </c>
    </row>
    <row r="11" spans="1:2" x14ac:dyDescent="0.45">
      <c r="A11" t="s">
        <v>18</v>
      </c>
      <c r="B11">
        <v>185.77705383300781</v>
      </c>
    </row>
    <row r="12" spans="1:2" x14ac:dyDescent="0.45">
      <c r="A12" t="s">
        <v>19</v>
      </c>
      <c r="B12">
        <v>66.396388053894043</v>
      </c>
    </row>
    <row r="13" spans="1:2" x14ac:dyDescent="0.45">
      <c r="A13" t="s">
        <v>20</v>
      </c>
      <c r="B13">
        <v>55.216837882995605</v>
      </c>
    </row>
    <row r="14" spans="1:2" x14ac:dyDescent="0.45">
      <c r="A14" t="s">
        <v>21</v>
      </c>
      <c r="B14">
        <v>23.538026094436646</v>
      </c>
    </row>
    <row r="15" spans="1:2" x14ac:dyDescent="0.45">
      <c r="A15" t="s">
        <v>22</v>
      </c>
      <c r="B15">
        <v>38.400069952011108</v>
      </c>
    </row>
    <row r="16" spans="1:2" x14ac:dyDescent="0.45">
      <c r="A16" t="s">
        <v>24</v>
      </c>
      <c r="B16">
        <v>0.1029961109161377</v>
      </c>
    </row>
    <row r="17" spans="1:2" x14ac:dyDescent="0.45">
      <c r="A17" t="s">
        <v>25</v>
      </c>
      <c r="B17">
        <v>0.47751998901367188</v>
      </c>
    </row>
    <row r="18" spans="1:2" x14ac:dyDescent="0.45">
      <c r="A18" t="s">
        <v>26</v>
      </c>
      <c r="B18">
        <v>0.45114398002624512</v>
      </c>
    </row>
    <row r="19" spans="1:2" x14ac:dyDescent="0.45">
      <c r="A19" t="s">
        <v>28</v>
      </c>
      <c r="B19">
        <v>1.0698661804199219</v>
      </c>
    </row>
    <row r="20" spans="1:2" x14ac:dyDescent="0.45">
      <c r="A20" t="s">
        <v>29</v>
      </c>
      <c r="B20">
        <v>355.20535111427307</v>
      </c>
    </row>
    <row r="21" spans="1:2" x14ac:dyDescent="0.45">
      <c r="A21" t="s">
        <v>30</v>
      </c>
      <c r="B21">
        <v>301.09326815605164</v>
      </c>
    </row>
    <row r="22" spans="1:2" x14ac:dyDescent="0.45">
      <c r="A22" t="s">
        <v>31</v>
      </c>
      <c r="B22">
        <v>146.59927606582642</v>
      </c>
    </row>
    <row r="23" spans="1:2" x14ac:dyDescent="0.45">
      <c r="A23" t="s">
        <v>34</v>
      </c>
      <c r="B23">
        <v>15.590203046798706</v>
      </c>
    </row>
    <row r="24" spans="1:2" x14ac:dyDescent="0.45">
      <c r="A24" t="s">
        <v>36</v>
      </c>
      <c r="B24">
        <v>606.18563103675842</v>
      </c>
    </row>
    <row r="25" spans="1:2" x14ac:dyDescent="0.45">
      <c r="A25" t="s">
        <v>37</v>
      </c>
      <c r="B25">
        <v>607.13149094581604</v>
      </c>
    </row>
    <row r="26" spans="1:2" x14ac:dyDescent="0.45">
      <c r="A26" t="s">
        <v>39</v>
      </c>
      <c r="B26">
        <v>410.83341217041016</v>
      </c>
    </row>
    <row r="27" spans="1:2" x14ac:dyDescent="0.45">
      <c r="A27" t="s">
        <v>41</v>
      </c>
      <c r="B27">
        <v>0.63376212120056152</v>
      </c>
    </row>
    <row r="28" spans="1:2" x14ac:dyDescent="0.45">
      <c r="A28" t="s">
        <v>42</v>
      </c>
      <c r="B28">
        <v>1.1580190658569336</v>
      </c>
    </row>
    <row r="29" spans="1:2" x14ac:dyDescent="0.45">
      <c r="A29" t="s">
        <v>43</v>
      </c>
      <c r="B29">
        <v>0.43637609481811523</v>
      </c>
    </row>
    <row r="30" spans="1:2" x14ac:dyDescent="0.45">
      <c r="A30" t="s">
        <v>44</v>
      </c>
      <c r="B30">
        <v>0.68091416358947754</v>
      </c>
    </row>
    <row r="31" spans="1:2" x14ac:dyDescent="0.45">
      <c r="A31" t="s">
        <v>46</v>
      </c>
      <c r="B31">
        <v>60.162323951721191</v>
      </c>
    </row>
    <row r="32" spans="1:2" x14ac:dyDescent="0.45">
      <c r="A32" t="s">
        <v>47</v>
      </c>
      <c r="B32">
        <v>43.226428031921387</v>
      </c>
    </row>
    <row r="33" spans="1:2" x14ac:dyDescent="0.45">
      <c r="A33" t="s">
        <v>48</v>
      </c>
      <c r="B33">
        <v>1.3105490207672119</v>
      </c>
    </row>
    <row r="34" spans="1:2" x14ac:dyDescent="0.45">
      <c r="A34" t="s">
        <v>49</v>
      </c>
      <c r="B34">
        <v>606.31100797653198</v>
      </c>
    </row>
    <row r="35" spans="1:2" x14ac:dyDescent="0.45">
      <c r="A35" t="s">
        <v>50</v>
      </c>
      <c r="B35">
        <v>1.0347831249237061</v>
      </c>
    </row>
    <row r="36" spans="1:2" x14ac:dyDescent="0.45">
      <c r="A36" t="s">
        <v>51</v>
      </c>
      <c r="B36">
        <v>604.0222339630127</v>
      </c>
    </row>
    <row r="37" spans="1:2" x14ac:dyDescent="0.45">
      <c r="A37" t="s">
        <v>57</v>
      </c>
      <c r="B37">
        <v>128.38577508926392</v>
      </c>
    </row>
    <row r="38" spans="1:2" x14ac:dyDescent="0.45">
      <c r="A38" t="s">
        <v>58</v>
      </c>
      <c r="B38">
        <v>0.3345789909362793</v>
      </c>
    </row>
    <row r="39" spans="1:2" x14ac:dyDescent="0.45">
      <c r="A39" t="s">
        <v>59</v>
      </c>
      <c r="B39">
        <v>0.5553891658782959</v>
      </c>
    </row>
    <row r="40" spans="1:2" x14ac:dyDescent="0.45">
      <c r="A40" t="s">
        <v>60</v>
      </c>
      <c r="B40">
        <v>0.77743291854858398</v>
      </c>
    </row>
    <row r="41" spans="1:2" x14ac:dyDescent="0.45">
      <c r="A41" t="s">
        <v>61</v>
      </c>
      <c r="B41">
        <v>1.3109169006347656</v>
      </c>
    </row>
    <row r="42" spans="1:2" x14ac:dyDescent="0.45">
      <c r="A42" t="s">
        <v>62</v>
      </c>
      <c r="B42">
        <v>17.186174154281616</v>
      </c>
    </row>
    <row r="43" spans="1:2" x14ac:dyDescent="0.45">
      <c r="A43" t="s">
        <v>63</v>
      </c>
      <c r="B43">
        <v>0.37952589988708496</v>
      </c>
    </row>
    <row r="44" spans="1:2" x14ac:dyDescent="0.45">
      <c r="A44" t="s">
        <v>64</v>
      </c>
      <c r="B44">
        <v>320.14851713180542</v>
      </c>
    </row>
    <row r="45" spans="1:2" x14ac:dyDescent="0.45">
      <c r="A45" t="s">
        <v>67</v>
      </c>
      <c r="B45">
        <v>43.229745149612427</v>
      </c>
    </row>
    <row r="46" spans="1:2" x14ac:dyDescent="0.45">
      <c r="A46" t="s">
        <v>71</v>
      </c>
      <c r="B46">
        <v>0.9582669734954834</v>
      </c>
    </row>
    <row r="47" spans="1:2" x14ac:dyDescent="0.45">
      <c r="A47" t="s">
        <v>72</v>
      </c>
      <c r="B47">
        <v>0.94878196716308594</v>
      </c>
    </row>
    <row r="48" spans="1:2" x14ac:dyDescent="0.45">
      <c r="A48" t="s">
        <v>73</v>
      </c>
      <c r="B48">
        <v>1.1732480525970459</v>
      </c>
    </row>
    <row r="49" spans="1:2" x14ac:dyDescent="0.45">
      <c r="A49" t="s">
        <v>74</v>
      </c>
      <c r="B49">
        <v>3.0220179557800293</v>
      </c>
    </row>
    <row r="50" spans="1:2" x14ac:dyDescent="0.45">
      <c r="A50" t="s">
        <v>76</v>
      </c>
      <c r="B50">
        <v>1.178325891494751</v>
      </c>
    </row>
    <row r="51" spans="1:2" x14ac:dyDescent="0.45">
      <c r="A51" t="s">
        <v>79</v>
      </c>
      <c r="B51">
        <v>4.3199410438537598</v>
      </c>
    </row>
    <row r="52" spans="1:2" x14ac:dyDescent="0.45">
      <c r="A52" t="s">
        <v>80</v>
      </c>
      <c r="B52">
        <v>132.81517791748047</v>
      </c>
    </row>
    <row r="53" spans="1:2" x14ac:dyDescent="0.45">
      <c r="A53" t="s">
        <v>81</v>
      </c>
      <c r="B53">
        <v>65.742151975631714</v>
      </c>
    </row>
    <row r="54" spans="1:2" x14ac:dyDescent="0.45">
      <c r="A54" t="s">
        <v>82</v>
      </c>
      <c r="B54">
        <v>75.414677858352661</v>
      </c>
    </row>
    <row r="55" spans="1:2" x14ac:dyDescent="0.45">
      <c r="A55" t="s">
        <v>84</v>
      </c>
      <c r="B55">
        <v>510.41372203826904</v>
      </c>
    </row>
    <row r="56" spans="1:2" x14ac:dyDescent="0.45">
      <c r="A56" t="s">
        <v>86</v>
      </c>
      <c r="B56">
        <v>421.39840197563171</v>
      </c>
    </row>
    <row r="57" spans="1:2" x14ac:dyDescent="0.45">
      <c r="A57" t="s">
        <v>88</v>
      </c>
      <c r="B57">
        <v>23.728608846664429</v>
      </c>
    </row>
    <row r="58" spans="1:2" x14ac:dyDescent="0.45">
      <c r="A58" t="s">
        <v>89</v>
      </c>
      <c r="B58">
        <v>18.077451944351196</v>
      </c>
    </row>
    <row r="59" spans="1:2" x14ac:dyDescent="0.45">
      <c r="A59" t="s">
        <v>97</v>
      </c>
      <c r="B59">
        <v>627.22949695587158</v>
      </c>
    </row>
    <row r="60" spans="1:2" x14ac:dyDescent="0.45">
      <c r="A60" t="s">
        <v>100</v>
      </c>
      <c r="B60">
        <v>35.020237922668457</v>
      </c>
    </row>
    <row r="61" spans="1:2" x14ac:dyDescent="0.45">
      <c r="A61" t="s">
        <v>103</v>
      </c>
      <c r="B61">
        <v>4.2227652072906494</v>
      </c>
    </row>
    <row r="62" spans="1:2" x14ac:dyDescent="0.45">
      <c r="A62" t="s">
        <v>104</v>
      </c>
      <c r="B62">
        <v>15.530813932418823</v>
      </c>
    </row>
    <row r="63" spans="1:2" x14ac:dyDescent="0.45">
      <c r="A63" t="s">
        <v>105</v>
      </c>
      <c r="B63">
        <v>607.11645412445068</v>
      </c>
    </row>
    <row r="64" spans="1:2" x14ac:dyDescent="0.45">
      <c r="A64" t="s">
        <v>106</v>
      </c>
      <c r="B64">
        <v>53.153320074081421</v>
      </c>
    </row>
    <row r="65" spans="1:2" x14ac:dyDescent="0.45">
      <c r="A65" t="s">
        <v>107</v>
      </c>
      <c r="B65">
        <v>0.98801589012145996</v>
      </c>
    </row>
    <row r="66" spans="1:2" x14ac:dyDescent="0.45">
      <c r="A66" t="s">
        <v>108</v>
      </c>
      <c r="B66">
        <v>36.979456186294556</v>
      </c>
    </row>
    <row r="67" spans="1:2" x14ac:dyDescent="0.45">
      <c r="A67" t="s">
        <v>109</v>
      </c>
      <c r="B67">
        <v>24.609215974807739</v>
      </c>
    </row>
    <row r="68" spans="1:2" x14ac:dyDescent="0.45">
      <c r="A68" t="s">
        <v>110</v>
      </c>
      <c r="B68">
        <v>11.767417907714844</v>
      </c>
    </row>
    <row r="69" spans="1:2" x14ac:dyDescent="0.45">
      <c r="A69" t="s">
        <v>111</v>
      </c>
      <c r="B69">
        <v>1.3729941844940186</v>
      </c>
    </row>
    <row r="70" spans="1:2" x14ac:dyDescent="0.45">
      <c r="A70" t="s">
        <v>113</v>
      </c>
      <c r="B70">
        <v>51.115599870681763</v>
      </c>
    </row>
    <row r="71" spans="1:2" x14ac:dyDescent="0.45">
      <c r="A71" t="s">
        <v>114</v>
      </c>
      <c r="B71">
        <v>2.5702710151672363</v>
      </c>
    </row>
    <row r="72" spans="1:2" x14ac:dyDescent="0.45">
      <c r="A72" t="s">
        <v>116</v>
      </c>
      <c r="B72">
        <v>0.43203115463256836</v>
      </c>
    </row>
    <row r="73" spans="1:2" x14ac:dyDescent="0.45">
      <c r="A73" t="s">
        <v>117</v>
      </c>
      <c r="B73">
        <v>21.085333108901978</v>
      </c>
    </row>
    <row r="74" spans="1:2" x14ac:dyDescent="0.45">
      <c r="A74" t="s">
        <v>119</v>
      </c>
      <c r="B74">
        <v>18.230112075805664</v>
      </c>
    </row>
    <row r="75" spans="1:2" x14ac:dyDescent="0.45">
      <c r="A75" t="s">
        <v>122</v>
      </c>
      <c r="B75">
        <v>0.22491788864135742</v>
      </c>
    </row>
    <row r="76" spans="1:2" x14ac:dyDescent="0.45">
      <c r="A76" t="s">
        <v>123</v>
      </c>
      <c r="B76">
        <v>18.531302928924561</v>
      </c>
    </row>
    <row r="77" spans="1:2" x14ac:dyDescent="0.45">
      <c r="A77" t="s">
        <v>125</v>
      </c>
      <c r="B77">
        <v>85.016629934310913</v>
      </c>
    </row>
    <row r="78" spans="1:2" x14ac:dyDescent="0.45">
      <c r="A78" t="s">
        <v>126</v>
      </c>
      <c r="B78">
        <v>213.5922839641571</v>
      </c>
    </row>
    <row r="79" spans="1:2" x14ac:dyDescent="0.45">
      <c r="A79" t="s">
        <v>127</v>
      </c>
      <c r="B79">
        <v>28.020657062530518</v>
      </c>
    </row>
    <row r="80" spans="1:2" x14ac:dyDescent="0.45">
      <c r="A80" t="s">
        <v>130</v>
      </c>
      <c r="B80">
        <v>9.4056200981140137</v>
      </c>
    </row>
    <row r="81" spans="1:2" x14ac:dyDescent="0.45">
      <c r="A81" t="s">
        <v>131</v>
      </c>
      <c r="B81">
        <v>1.2246048450469971</v>
      </c>
    </row>
    <row r="82" spans="1:2" x14ac:dyDescent="0.45">
      <c r="A82" t="s">
        <v>132</v>
      </c>
      <c r="B82">
        <v>0.53480911254882813</v>
      </c>
    </row>
    <row r="83" spans="1:2" x14ac:dyDescent="0.45">
      <c r="A83" t="s">
        <v>134</v>
      </c>
      <c r="B83">
        <v>295.05856204032898</v>
      </c>
    </row>
    <row r="84" spans="1:2" x14ac:dyDescent="0.45">
      <c r="A84" t="s">
        <v>135</v>
      </c>
      <c r="B84">
        <v>10.168451070785522</v>
      </c>
    </row>
    <row r="85" spans="1:2" x14ac:dyDescent="0.45">
      <c r="A85" t="s">
        <v>136</v>
      </c>
      <c r="B85">
        <v>3.1311368942260742</v>
      </c>
    </row>
    <row r="86" spans="1:2" x14ac:dyDescent="0.45">
      <c r="A86" t="s">
        <v>138</v>
      </c>
      <c r="B86">
        <v>81.263054847717285</v>
      </c>
    </row>
    <row r="87" spans="1:2" x14ac:dyDescent="0.45">
      <c r="A87" t="s">
        <v>139</v>
      </c>
      <c r="B87">
        <v>3.8229780197143555</v>
      </c>
    </row>
    <row r="88" spans="1:2" x14ac:dyDescent="0.45">
      <c r="A88" t="s">
        <v>142</v>
      </c>
      <c r="B88">
        <v>13.480383157730103</v>
      </c>
    </row>
    <row r="89" spans="1:2" x14ac:dyDescent="0.45">
      <c r="A89" t="s">
        <v>143</v>
      </c>
      <c r="B89">
        <v>8.3370199203491211</v>
      </c>
    </row>
    <row r="90" spans="1:2" x14ac:dyDescent="0.45">
      <c r="A90" t="s">
        <v>144</v>
      </c>
      <c r="B90">
        <v>1.7775890827178955</v>
      </c>
    </row>
    <row r="91" spans="1:2" x14ac:dyDescent="0.45">
      <c r="A91" t="s">
        <v>146</v>
      </c>
      <c r="B91">
        <v>76.789300918579102</v>
      </c>
    </row>
    <row r="92" spans="1:2" x14ac:dyDescent="0.45">
      <c r="A92" t="s">
        <v>147</v>
      </c>
      <c r="B92">
        <v>1.5887670516967773</v>
      </c>
    </row>
    <row r="93" spans="1:2" x14ac:dyDescent="0.45">
      <c r="A93" t="s">
        <v>152</v>
      </c>
      <c r="B93">
        <v>315.15034794807434</v>
      </c>
    </row>
    <row r="94" spans="1:2" x14ac:dyDescent="0.45">
      <c r="A94" t="s">
        <v>153</v>
      </c>
      <c r="B94">
        <v>600.00128984451294</v>
      </c>
    </row>
    <row r="95" spans="1:2" x14ac:dyDescent="0.45">
      <c r="A95" t="s">
        <v>154</v>
      </c>
      <c r="B95">
        <v>59.473817110061646</v>
      </c>
    </row>
    <row r="96" spans="1:2" x14ac:dyDescent="0.45">
      <c r="A96" t="s">
        <v>155</v>
      </c>
      <c r="B96">
        <v>55.085906982421875</v>
      </c>
    </row>
    <row r="97" spans="1:2" x14ac:dyDescent="0.45">
      <c r="A97" t="s">
        <v>156</v>
      </c>
      <c r="B97">
        <v>70.55504584312439</v>
      </c>
    </row>
    <row r="98" spans="1:2" x14ac:dyDescent="0.45">
      <c r="A98" t="s">
        <v>158</v>
      </c>
      <c r="B98">
        <v>313.21474599838257</v>
      </c>
    </row>
    <row r="99" spans="1:2" x14ac:dyDescent="0.45">
      <c r="A99" t="s">
        <v>163</v>
      </c>
      <c r="B99">
        <v>100.22695088386536</v>
      </c>
    </row>
    <row r="100" spans="1:2" x14ac:dyDescent="0.45">
      <c r="A100" t="s">
        <v>165</v>
      </c>
      <c r="B100">
        <v>129.61001896858215</v>
      </c>
    </row>
    <row r="101" spans="1:2" x14ac:dyDescent="0.45">
      <c r="A101" t="s">
        <v>166</v>
      </c>
      <c r="B101">
        <v>317.11447596549988</v>
      </c>
    </row>
    <row r="102" spans="1:2" x14ac:dyDescent="0.45">
      <c r="A102" t="s">
        <v>167</v>
      </c>
      <c r="B102">
        <v>216.8732750415802</v>
      </c>
    </row>
    <row r="103" spans="1:2" x14ac:dyDescent="0.45">
      <c r="A103" t="s">
        <v>168</v>
      </c>
      <c r="B103">
        <v>50.496511936187744</v>
      </c>
    </row>
    <row r="104" spans="1:2" x14ac:dyDescent="0.45">
      <c r="A104" t="s">
        <v>171</v>
      </c>
      <c r="B104">
        <v>2.0918121337890625</v>
      </c>
    </row>
    <row r="105" spans="1:2" x14ac:dyDescent="0.45">
      <c r="A105" t="s">
        <v>172</v>
      </c>
      <c r="B105">
        <v>428.7954089641571</v>
      </c>
    </row>
    <row r="106" spans="1:2" x14ac:dyDescent="0.45">
      <c r="A106" t="s">
        <v>173</v>
      </c>
      <c r="B106">
        <v>25.636833906173706</v>
      </c>
    </row>
    <row r="107" spans="1:2" x14ac:dyDescent="0.45">
      <c r="A107" t="s">
        <v>174</v>
      </c>
      <c r="B107">
        <v>17.910887956619263</v>
      </c>
    </row>
    <row r="108" spans="1:2" x14ac:dyDescent="0.45">
      <c r="A108" t="s">
        <v>175</v>
      </c>
      <c r="B108">
        <v>0.72719907760620117</v>
      </c>
    </row>
    <row r="109" spans="1:2" x14ac:dyDescent="0.45">
      <c r="A109" t="s">
        <v>178</v>
      </c>
      <c r="B109">
        <v>20.762758016586304</v>
      </c>
    </row>
    <row r="110" spans="1:2" x14ac:dyDescent="0.45">
      <c r="A110" t="s">
        <v>179</v>
      </c>
      <c r="B110">
        <v>614.04196000099182</v>
      </c>
    </row>
    <row r="111" spans="1:2" x14ac:dyDescent="0.45">
      <c r="A111" t="s">
        <v>180</v>
      </c>
      <c r="B111">
        <v>15.254502058029175</v>
      </c>
    </row>
    <row r="112" spans="1:2" x14ac:dyDescent="0.45">
      <c r="A112" t="s">
        <v>181</v>
      </c>
      <c r="B112">
        <v>522.21533012390137</v>
      </c>
    </row>
    <row r="113" spans="1:2" x14ac:dyDescent="0.45">
      <c r="A113" t="s">
        <v>182</v>
      </c>
      <c r="B113">
        <v>4.1989901065826416</v>
      </c>
    </row>
    <row r="114" spans="1:2" x14ac:dyDescent="0.45">
      <c r="A114" t="s">
        <v>183</v>
      </c>
      <c r="B114">
        <v>4.3134307861328125</v>
      </c>
    </row>
    <row r="115" spans="1:2" x14ac:dyDescent="0.45">
      <c r="A115" t="s">
        <v>184</v>
      </c>
      <c r="B115">
        <v>600.27558302879333</v>
      </c>
    </row>
    <row r="116" spans="1:2" x14ac:dyDescent="0.45">
      <c r="A116" t="s">
        <v>185</v>
      </c>
      <c r="B116">
        <v>4.6827018260955811</v>
      </c>
    </row>
    <row r="117" spans="1:2" x14ac:dyDescent="0.45">
      <c r="A117" t="s">
        <v>187</v>
      </c>
      <c r="B117">
        <v>64.938452005386353</v>
      </c>
    </row>
    <row r="118" spans="1:2" x14ac:dyDescent="0.45">
      <c r="A118" t="s">
        <v>188</v>
      </c>
      <c r="B118">
        <v>610.01541090011597</v>
      </c>
    </row>
    <row r="119" spans="1:2" x14ac:dyDescent="0.45">
      <c r="A119" t="s">
        <v>189</v>
      </c>
      <c r="B119">
        <v>0.72993087768554688</v>
      </c>
    </row>
    <row r="120" spans="1:2" x14ac:dyDescent="0.45">
      <c r="A120" t="s">
        <v>190</v>
      </c>
      <c r="B120">
        <v>1.4793109893798828</v>
      </c>
    </row>
    <row r="121" spans="1:2" x14ac:dyDescent="0.45">
      <c r="A121" t="s">
        <v>191</v>
      </c>
      <c r="B121">
        <v>1.1082749366760254</v>
      </c>
    </row>
    <row r="122" spans="1:2" x14ac:dyDescent="0.45">
      <c r="A122" t="s">
        <v>192</v>
      </c>
      <c r="B122">
        <v>1.121239185333252</v>
      </c>
    </row>
    <row r="123" spans="1:2" x14ac:dyDescent="0.45">
      <c r="A123" t="s">
        <v>193</v>
      </c>
      <c r="B123">
        <v>1.1758480072021484</v>
      </c>
    </row>
    <row r="124" spans="1:2" x14ac:dyDescent="0.45">
      <c r="A124" t="s">
        <v>194</v>
      </c>
      <c r="B124">
        <v>0.60149288177490234</v>
      </c>
    </row>
    <row r="125" spans="1:2" x14ac:dyDescent="0.45">
      <c r="A125" t="s">
        <v>195</v>
      </c>
      <c r="B125">
        <v>20.317700147628784</v>
      </c>
    </row>
    <row r="126" spans="1:2" x14ac:dyDescent="0.45">
      <c r="A126" t="s">
        <v>196</v>
      </c>
      <c r="B126">
        <v>22.216336965560913</v>
      </c>
    </row>
    <row r="127" spans="1:2" x14ac:dyDescent="0.45">
      <c r="A127" t="s">
        <v>197</v>
      </c>
      <c r="B127">
        <v>1.6698160171508789</v>
      </c>
    </row>
    <row r="128" spans="1:2" x14ac:dyDescent="0.45">
      <c r="A128" t="s">
        <v>198</v>
      </c>
      <c r="B128">
        <v>30.621118783950806</v>
      </c>
    </row>
    <row r="129" spans="1:2" x14ac:dyDescent="0.45">
      <c r="A129" t="s">
        <v>199</v>
      </c>
      <c r="B129">
        <v>36.154545783996582</v>
      </c>
    </row>
    <row r="130" spans="1:2" x14ac:dyDescent="0.45">
      <c r="A130" t="s">
        <v>200</v>
      </c>
      <c r="B130">
        <v>11.232257127761841</v>
      </c>
    </row>
    <row r="131" spans="1:2" x14ac:dyDescent="0.45">
      <c r="A131" t="s">
        <v>202</v>
      </c>
      <c r="B131">
        <v>146.74441909790039</v>
      </c>
    </row>
    <row r="132" spans="1:2" x14ac:dyDescent="0.45">
      <c r="A132" t="s">
        <v>203</v>
      </c>
      <c r="B132">
        <v>14.89461612701416</v>
      </c>
    </row>
    <row r="133" spans="1:2" x14ac:dyDescent="0.45">
      <c r="A133" t="s">
        <v>204</v>
      </c>
      <c r="B133">
        <v>18.130986928939819</v>
      </c>
    </row>
    <row r="134" spans="1:2" x14ac:dyDescent="0.45">
      <c r="A134" t="s">
        <v>205</v>
      </c>
      <c r="B134">
        <v>4.1575729846954346</v>
      </c>
    </row>
    <row r="135" spans="1:2" x14ac:dyDescent="0.45">
      <c r="A135" t="s">
        <v>207</v>
      </c>
      <c r="B135">
        <v>600.00438690185547</v>
      </c>
    </row>
    <row r="136" spans="1:2" x14ac:dyDescent="0.45">
      <c r="A136" t="s">
        <v>208</v>
      </c>
      <c r="B136">
        <v>600.00673699378967</v>
      </c>
    </row>
    <row r="137" spans="1:2" x14ac:dyDescent="0.45">
      <c r="A137" t="s">
        <v>209</v>
      </c>
      <c r="B137">
        <v>31.788356065750122</v>
      </c>
    </row>
    <row r="138" spans="1:2" x14ac:dyDescent="0.45">
      <c r="A138" t="s">
        <v>210</v>
      </c>
      <c r="B138">
        <v>291.52794098854065</v>
      </c>
    </row>
    <row r="139" spans="1:2" x14ac:dyDescent="0.45">
      <c r="A139" t="s">
        <v>211</v>
      </c>
      <c r="B139">
        <v>196.40353512763977</v>
      </c>
    </row>
    <row r="140" spans="1:2" x14ac:dyDescent="0.45">
      <c r="A140" t="s">
        <v>212</v>
      </c>
      <c r="B140">
        <v>127.42237091064453</v>
      </c>
    </row>
    <row r="141" spans="1:2" x14ac:dyDescent="0.45">
      <c r="A141" t="s">
        <v>214</v>
      </c>
      <c r="B141">
        <v>1.0884959697723389</v>
      </c>
    </row>
    <row r="142" spans="1:2" x14ac:dyDescent="0.45">
      <c r="A142" t="s">
        <v>215</v>
      </c>
      <c r="B142">
        <v>0.17548394203186035</v>
      </c>
    </row>
    <row r="143" spans="1:2" x14ac:dyDescent="0.45">
      <c r="A143" t="s">
        <v>216</v>
      </c>
      <c r="B143">
        <v>0.23648190498352051</v>
      </c>
    </row>
    <row r="144" spans="1:2" x14ac:dyDescent="0.45">
      <c r="A144" t="s">
        <v>217</v>
      </c>
      <c r="B144">
        <v>1.5747299194335938</v>
      </c>
    </row>
    <row r="145" spans="1:2" x14ac:dyDescent="0.45">
      <c r="A145" t="s">
        <v>218</v>
      </c>
      <c r="B145">
        <v>1.8479199409484863</v>
      </c>
    </row>
    <row r="146" spans="1:2" x14ac:dyDescent="0.45">
      <c r="A146" t="s">
        <v>219</v>
      </c>
      <c r="B146">
        <v>1.1669609546661377</v>
      </c>
    </row>
    <row r="147" spans="1:2" x14ac:dyDescent="0.45">
      <c r="A147" t="s">
        <v>220</v>
      </c>
      <c r="B147">
        <v>26.770298004150391</v>
      </c>
    </row>
    <row r="148" spans="1:2" x14ac:dyDescent="0.45">
      <c r="A148" t="s">
        <v>221</v>
      </c>
      <c r="B148">
        <v>19.651023864746094</v>
      </c>
    </row>
    <row r="149" spans="1:2" x14ac:dyDescent="0.45">
      <c r="A149" t="s">
        <v>222</v>
      </c>
      <c r="B149">
        <v>12.701424837112427</v>
      </c>
    </row>
    <row r="150" spans="1:2" x14ac:dyDescent="0.45">
      <c r="A150" t="s">
        <v>223</v>
      </c>
      <c r="B150">
        <v>8.0985300540924072</v>
      </c>
    </row>
    <row r="151" spans="1:2" x14ac:dyDescent="0.45">
      <c r="A151" t="s">
        <v>225</v>
      </c>
      <c r="B151">
        <v>1.1822760105133057</v>
      </c>
    </row>
    <row r="152" spans="1:2" x14ac:dyDescent="0.45">
      <c r="A152" t="s">
        <v>226</v>
      </c>
      <c r="B152">
        <v>3.2143299579620361</v>
      </c>
    </row>
    <row r="153" spans="1:2" x14ac:dyDescent="0.45">
      <c r="A153" t="s">
        <v>227</v>
      </c>
      <c r="B153">
        <v>66.736855030059814</v>
      </c>
    </row>
    <row r="154" spans="1:2" x14ac:dyDescent="0.45">
      <c r="A154" t="s">
        <v>228</v>
      </c>
      <c r="B154">
        <v>75.312887191772461</v>
      </c>
    </row>
    <row r="155" spans="1:2" x14ac:dyDescent="0.45">
      <c r="A155" t="s">
        <v>229</v>
      </c>
      <c r="B155">
        <v>39.339226961135864</v>
      </c>
    </row>
    <row r="156" spans="1:2" x14ac:dyDescent="0.45">
      <c r="A156" t="s">
        <v>230</v>
      </c>
      <c r="B156">
        <v>116.08724904060364</v>
      </c>
    </row>
    <row r="157" spans="1:2" x14ac:dyDescent="0.45">
      <c r="A157" t="s">
        <v>231</v>
      </c>
      <c r="B157">
        <v>2.615886926651001</v>
      </c>
    </row>
    <row r="158" spans="1:2" x14ac:dyDescent="0.45">
      <c r="A158" t="s">
        <v>233</v>
      </c>
      <c r="B158">
        <v>2.9479141235351563</v>
      </c>
    </row>
    <row r="159" spans="1:2" x14ac:dyDescent="0.45">
      <c r="A159" t="s">
        <v>234</v>
      </c>
      <c r="B159">
        <v>2.8864889144897461</v>
      </c>
    </row>
    <row r="160" spans="1:2" x14ac:dyDescent="0.45">
      <c r="A160" t="s">
        <v>235</v>
      </c>
      <c r="B160">
        <v>276.43092203140259</v>
      </c>
    </row>
    <row r="161" spans="1:2" x14ac:dyDescent="0.45">
      <c r="A161" t="s">
        <v>236</v>
      </c>
      <c r="B161">
        <v>154.99716591835022</v>
      </c>
    </row>
    <row r="162" spans="1:2" x14ac:dyDescent="0.45">
      <c r="A162" t="s">
        <v>238</v>
      </c>
      <c r="B162">
        <v>137.1062548160553</v>
      </c>
    </row>
    <row r="163" spans="1:2" x14ac:dyDescent="0.45">
      <c r="A163" t="s">
        <v>241</v>
      </c>
      <c r="B163">
        <v>0.7955009937286377</v>
      </c>
    </row>
    <row r="164" spans="1:2" x14ac:dyDescent="0.45">
      <c r="A164" t="s">
        <v>242</v>
      </c>
      <c r="B164">
        <v>45.237236976623535</v>
      </c>
    </row>
    <row r="165" spans="1:2" x14ac:dyDescent="0.45">
      <c r="A165" t="s">
        <v>244</v>
      </c>
      <c r="B165">
        <v>0.34251999855041504</v>
      </c>
    </row>
    <row r="166" spans="1:2" x14ac:dyDescent="0.45">
      <c r="A166" t="s">
        <v>245</v>
      </c>
      <c r="B166">
        <v>0.15891408920288086</v>
      </c>
    </row>
    <row r="167" spans="1:2" x14ac:dyDescent="0.45">
      <c r="A167" t="s">
        <v>246</v>
      </c>
      <c r="B167">
        <v>43.056815147399902</v>
      </c>
    </row>
    <row r="168" spans="1:2" x14ac:dyDescent="0.45">
      <c r="A168" t="s">
        <v>247</v>
      </c>
      <c r="B168">
        <v>3.9142928123474121</v>
      </c>
    </row>
    <row r="169" spans="1:2" x14ac:dyDescent="0.45">
      <c r="A169" t="s">
        <v>248</v>
      </c>
      <c r="B169">
        <v>65.581418037414551</v>
      </c>
    </row>
    <row r="170" spans="1:2" x14ac:dyDescent="0.45">
      <c r="A170" t="s">
        <v>249</v>
      </c>
      <c r="B170">
        <v>51.137550830841064</v>
      </c>
    </row>
    <row r="171" spans="1:2" x14ac:dyDescent="0.45">
      <c r="A171" t="s">
        <v>251</v>
      </c>
      <c r="B171">
        <v>48.812430143356323</v>
      </c>
    </row>
    <row r="172" spans="1:2" x14ac:dyDescent="0.45">
      <c r="A172" t="s">
        <v>252</v>
      </c>
      <c r="B172">
        <v>88.066931009292603</v>
      </c>
    </row>
    <row r="173" spans="1:2" x14ac:dyDescent="0.45">
      <c r="A173" t="s">
        <v>255</v>
      </c>
      <c r="B173">
        <v>74.248727798461914</v>
      </c>
    </row>
    <row r="174" spans="1:2" x14ac:dyDescent="0.45">
      <c r="A174" t="s">
        <v>256</v>
      </c>
      <c r="B174">
        <v>96.58513879776001</v>
      </c>
    </row>
    <row r="175" spans="1:2" x14ac:dyDescent="0.45">
      <c r="A175" t="s">
        <v>257</v>
      </c>
      <c r="B175">
        <v>14.655840873718262</v>
      </c>
    </row>
    <row r="176" spans="1:2" x14ac:dyDescent="0.45">
      <c r="A176" t="s">
        <v>259</v>
      </c>
      <c r="B176">
        <v>204.7676420211792</v>
      </c>
    </row>
    <row r="177" spans="1:2" x14ac:dyDescent="0.45">
      <c r="A177" t="s">
        <v>261</v>
      </c>
      <c r="B177">
        <v>302.9888219833374</v>
      </c>
    </row>
    <row r="178" spans="1:2" x14ac:dyDescent="0.45">
      <c r="A178" t="s">
        <v>263</v>
      </c>
      <c r="B178">
        <v>83.472131013870239</v>
      </c>
    </row>
    <row r="179" spans="1:2" x14ac:dyDescent="0.45">
      <c r="A179" t="s">
        <v>270</v>
      </c>
      <c r="B179">
        <v>412.74996495246887</v>
      </c>
    </row>
    <row r="180" spans="1:2" x14ac:dyDescent="0.45">
      <c r="A180" t="s">
        <v>277</v>
      </c>
      <c r="B180">
        <v>603.6447479724884</v>
      </c>
    </row>
    <row r="181" spans="1:2" x14ac:dyDescent="0.45">
      <c r="A181" t="s">
        <v>279</v>
      </c>
      <c r="B181">
        <v>43.264035940170288</v>
      </c>
    </row>
    <row r="182" spans="1:2" x14ac:dyDescent="0.45">
      <c r="A182" t="s">
        <v>280</v>
      </c>
      <c r="B182">
        <v>84.103326082229614</v>
      </c>
    </row>
    <row r="183" spans="1:2" x14ac:dyDescent="0.45">
      <c r="A183" t="s">
        <v>281</v>
      </c>
      <c r="B183">
        <v>31.672317028045654</v>
      </c>
    </row>
    <row r="184" spans="1:2" x14ac:dyDescent="0.45">
      <c r="A184" t="s">
        <v>283</v>
      </c>
      <c r="B184">
        <v>230.66664814949036</v>
      </c>
    </row>
    <row r="185" spans="1:2" x14ac:dyDescent="0.45">
      <c r="A185" t="s">
        <v>288</v>
      </c>
      <c r="B185">
        <v>41.933961868286133</v>
      </c>
    </row>
    <row r="186" spans="1:2" x14ac:dyDescent="0.45">
      <c r="A186" t="s">
        <v>289</v>
      </c>
      <c r="B186">
        <v>51.533941984176636</v>
      </c>
    </row>
    <row r="187" spans="1:2" x14ac:dyDescent="0.45">
      <c r="A187" t="s">
        <v>291</v>
      </c>
      <c r="B187">
        <v>92.352219104766846</v>
      </c>
    </row>
    <row r="188" spans="1:2" x14ac:dyDescent="0.45">
      <c r="A188" t="s">
        <v>294</v>
      </c>
      <c r="B188">
        <v>606.54392504692078</v>
      </c>
    </row>
    <row r="189" spans="1:2" x14ac:dyDescent="0.45">
      <c r="A189" t="s">
        <v>295</v>
      </c>
      <c r="B189">
        <v>208.88235187530518</v>
      </c>
    </row>
    <row r="190" spans="1:2" x14ac:dyDescent="0.45">
      <c r="A190" t="s">
        <v>296</v>
      </c>
      <c r="B190">
        <v>377.91695618629456</v>
      </c>
    </row>
    <row r="191" spans="1:2" x14ac:dyDescent="0.45">
      <c r="A191" t="s">
        <v>297</v>
      </c>
      <c r="B191">
        <v>51.635290861129761</v>
      </c>
    </row>
    <row r="192" spans="1:2" x14ac:dyDescent="0.45">
      <c r="A192" t="s">
        <v>298</v>
      </c>
      <c r="B192">
        <v>135.62061190605164</v>
      </c>
    </row>
    <row r="193" spans="1:2" x14ac:dyDescent="0.45">
      <c r="A193" t="s">
        <v>299</v>
      </c>
      <c r="B193">
        <v>124.67977595329285</v>
      </c>
    </row>
    <row r="194" spans="1:2" x14ac:dyDescent="0.45">
      <c r="A194" t="s">
        <v>302</v>
      </c>
      <c r="B194">
        <v>2.2646210193634033</v>
      </c>
    </row>
    <row r="195" spans="1:2" x14ac:dyDescent="0.45">
      <c r="A195" t="s">
        <v>304</v>
      </c>
      <c r="B195">
        <v>607.82843399047852</v>
      </c>
    </row>
    <row r="196" spans="1:2" x14ac:dyDescent="0.45">
      <c r="A196" t="s">
        <v>305</v>
      </c>
      <c r="B196">
        <v>603.73518896102905</v>
      </c>
    </row>
    <row r="197" spans="1:2" x14ac:dyDescent="0.45">
      <c r="A197" t="s">
        <v>306</v>
      </c>
      <c r="B197">
        <v>607.83674597740173</v>
      </c>
    </row>
    <row r="198" spans="1:2" x14ac:dyDescent="0.45">
      <c r="A198" t="s">
        <v>307</v>
      </c>
      <c r="B198">
        <v>608.0307080745697</v>
      </c>
    </row>
    <row r="199" spans="1:2" x14ac:dyDescent="0.45">
      <c r="A199" t="s">
        <v>310</v>
      </c>
      <c r="B199">
        <v>171.7823748588562</v>
      </c>
    </row>
    <row r="200" spans="1:2" x14ac:dyDescent="0.45">
      <c r="A200" t="s">
        <v>311</v>
      </c>
      <c r="B200">
        <v>74.121937036514282</v>
      </c>
    </row>
    <row r="201" spans="1:2" x14ac:dyDescent="0.45">
      <c r="A201" t="s">
        <v>312</v>
      </c>
      <c r="B201">
        <v>16.083767890930176</v>
      </c>
    </row>
    <row r="202" spans="1:2" x14ac:dyDescent="0.45">
      <c r="A202" t="s">
        <v>313</v>
      </c>
      <c r="B202">
        <v>159.83688402175903</v>
      </c>
    </row>
    <row r="203" spans="1:2" x14ac:dyDescent="0.45">
      <c r="A203" t="s">
        <v>314</v>
      </c>
      <c r="B203">
        <v>88.089821100234985</v>
      </c>
    </row>
    <row r="204" spans="1:2" x14ac:dyDescent="0.45">
      <c r="A204" t="s">
        <v>323</v>
      </c>
      <c r="B204">
        <v>14.341649055480957</v>
      </c>
    </row>
    <row r="205" spans="1:2" x14ac:dyDescent="0.45">
      <c r="A205" t="s">
        <v>325</v>
      </c>
      <c r="B205">
        <v>0.10959386825561523</v>
      </c>
    </row>
    <row r="206" spans="1:2" x14ac:dyDescent="0.45">
      <c r="A206" t="s">
        <v>326</v>
      </c>
      <c r="B206">
        <v>0.13927292823791504</v>
      </c>
    </row>
    <row r="207" spans="1:2" x14ac:dyDescent="0.45">
      <c r="A207" t="s">
        <v>327</v>
      </c>
      <c r="B207">
        <v>0.11443495750427246</v>
      </c>
    </row>
    <row r="208" spans="1:2" x14ac:dyDescent="0.45">
      <c r="A208" t="s">
        <v>328</v>
      </c>
      <c r="B208">
        <v>607.25573706626892</v>
      </c>
    </row>
    <row r="209" spans="1:2" x14ac:dyDescent="0.45">
      <c r="A209" t="s">
        <v>329</v>
      </c>
      <c r="B209">
        <v>606.50225877761841</v>
      </c>
    </row>
    <row r="210" spans="1:2" x14ac:dyDescent="0.45">
      <c r="A210" t="s">
        <v>331</v>
      </c>
      <c r="B210">
        <v>608.0411970615387</v>
      </c>
    </row>
    <row r="211" spans="1:2" x14ac:dyDescent="0.45">
      <c r="A211" t="s">
        <v>332</v>
      </c>
      <c r="B211">
        <v>318.04909014701843</v>
      </c>
    </row>
    <row r="212" spans="1:2" x14ac:dyDescent="0.45">
      <c r="A212" t="s">
        <v>334</v>
      </c>
      <c r="B212">
        <v>600.00254917144775</v>
      </c>
    </row>
    <row r="213" spans="1:2" x14ac:dyDescent="0.45">
      <c r="A213" t="s">
        <v>338</v>
      </c>
      <c r="B213">
        <v>753.05422496795654</v>
      </c>
    </row>
    <row r="214" spans="1:2" x14ac:dyDescent="0.45">
      <c r="A214" t="s">
        <v>340</v>
      </c>
      <c r="B214">
        <v>183.61319804191589</v>
      </c>
    </row>
    <row r="215" spans="1:2" x14ac:dyDescent="0.45">
      <c r="A215" t="s">
        <v>341</v>
      </c>
      <c r="B215">
        <v>201.6369469165802</v>
      </c>
    </row>
    <row r="216" spans="1:2" x14ac:dyDescent="0.45">
      <c r="A216" t="s">
        <v>343</v>
      </c>
      <c r="B216">
        <v>1.7849009037017822</v>
      </c>
    </row>
    <row r="217" spans="1:2" x14ac:dyDescent="0.45">
      <c r="A217" t="s">
        <v>344</v>
      </c>
      <c r="B217">
        <v>17.764975070953369</v>
      </c>
    </row>
    <row r="218" spans="1:2" x14ac:dyDescent="0.45">
      <c r="A218" t="s">
        <v>346</v>
      </c>
      <c r="B218">
        <v>606.59269189834595</v>
      </c>
    </row>
    <row r="219" spans="1:2" x14ac:dyDescent="0.45">
      <c r="A219" t="s">
        <v>347</v>
      </c>
      <c r="B219">
        <v>28.896600008010864</v>
      </c>
    </row>
    <row r="220" spans="1:2" x14ac:dyDescent="0.45">
      <c r="A220" t="s">
        <v>348</v>
      </c>
      <c r="B220">
        <v>607.35383319854736</v>
      </c>
    </row>
    <row r="221" spans="1:2" x14ac:dyDescent="0.45">
      <c r="A221" t="s">
        <v>350</v>
      </c>
      <c r="B221">
        <v>1.1946349143981934</v>
      </c>
    </row>
    <row r="222" spans="1:2" x14ac:dyDescent="0.45">
      <c r="A222" t="s">
        <v>354</v>
      </c>
      <c r="B222">
        <v>199.5290801525116</v>
      </c>
    </row>
    <row r="223" spans="1:2" x14ac:dyDescent="0.45">
      <c r="A223" t="s">
        <v>355</v>
      </c>
      <c r="B223">
        <v>110.01901602745056</v>
      </c>
    </row>
    <row r="224" spans="1:2" x14ac:dyDescent="0.45">
      <c r="A224" t="s">
        <v>356</v>
      </c>
      <c r="B224">
        <v>1.482356071472168</v>
      </c>
    </row>
    <row r="225" spans="1:2" x14ac:dyDescent="0.45">
      <c r="A225" t="s">
        <v>357</v>
      </c>
      <c r="B225">
        <v>78.861449956893921</v>
      </c>
    </row>
    <row r="226" spans="1:2" x14ac:dyDescent="0.45">
      <c r="A226" t="s">
        <v>358</v>
      </c>
      <c r="B226">
        <v>66.709380149841309</v>
      </c>
    </row>
    <row r="227" spans="1:2" x14ac:dyDescent="0.45">
      <c r="A227" t="s">
        <v>359</v>
      </c>
      <c r="B227">
        <v>477.41240501403809</v>
      </c>
    </row>
    <row r="228" spans="1:2" x14ac:dyDescent="0.45">
      <c r="A228" t="s">
        <v>367</v>
      </c>
      <c r="B228">
        <v>448.03191208839417</v>
      </c>
    </row>
    <row r="229" spans="1:2" x14ac:dyDescent="0.45">
      <c r="A229" t="s">
        <v>368</v>
      </c>
      <c r="B229">
        <v>288.63087582588196</v>
      </c>
    </row>
    <row r="230" spans="1:2" x14ac:dyDescent="0.45">
      <c r="A230" t="s">
        <v>369</v>
      </c>
      <c r="B230">
        <v>198.03338193893433</v>
      </c>
    </row>
    <row r="231" spans="1:2" x14ac:dyDescent="0.45">
      <c r="A231" t="s">
        <v>370</v>
      </c>
      <c r="B231">
        <v>614.6315450668335</v>
      </c>
    </row>
    <row r="232" spans="1:2" x14ac:dyDescent="0.45">
      <c r="A232" t="s">
        <v>372</v>
      </c>
      <c r="B232">
        <v>96.244158983230591</v>
      </c>
    </row>
    <row r="233" spans="1:2" x14ac:dyDescent="0.45">
      <c r="A233" t="s">
        <v>373</v>
      </c>
      <c r="B233">
        <v>603.07836723327637</v>
      </c>
    </row>
    <row r="234" spans="1:2" x14ac:dyDescent="0.45">
      <c r="A234" t="s">
        <v>374</v>
      </c>
      <c r="B234">
        <v>122.136314868927</v>
      </c>
    </row>
    <row r="235" spans="1:2" x14ac:dyDescent="0.45">
      <c r="A235" t="s">
        <v>376</v>
      </c>
      <c r="B235">
        <v>603.55398988723755</v>
      </c>
    </row>
    <row r="236" spans="1:2" x14ac:dyDescent="0.45">
      <c r="A236" t="s">
        <v>378</v>
      </c>
      <c r="B236">
        <v>170.03724694252014</v>
      </c>
    </row>
    <row r="237" spans="1:2" x14ac:dyDescent="0.45">
      <c r="A237" t="s">
        <v>379</v>
      </c>
      <c r="B237">
        <v>26.028826951980591</v>
      </c>
    </row>
    <row r="238" spans="1:2" x14ac:dyDescent="0.45">
      <c r="A238" t="s">
        <v>380</v>
      </c>
      <c r="B238">
        <v>20.854359149932861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0BBB-3B06-4566-A68E-56089608E120}">
  <dimension ref="A1:B238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3.0670790672302246</v>
      </c>
    </row>
    <row r="3" spans="1:2" x14ac:dyDescent="0.45">
      <c r="A3" t="s">
        <v>5</v>
      </c>
      <c r="B3">
        <v>18.876885175704956</v>
      </c>
    </row>
    <row r="4" spans="1:2" x14ac:dyDescent="0.45">
      <c r="A4" t="s">
        <v>6</v>
      </c>
      <c r="B4">
        <v>7.9626100063323975</v>
      </c>
    </row>
    <row r="5" spans="1:2" x14ac:dyDescent="0.45">
      <c r="A5" t="s">
        <v>7</v>
      </c>
      <c r="B5">
        <v>600.00503015518188</v>
      </c>
    </row>
    <row r="6" spans="1:2" x14ac:dyDescent="0.45">
      <c r="A6" t="s">
        <v>8</v>
      </c>
      <c r="B6">
        <v>57.767935991287231</v>
      </c>
    </row>
    <row r="7" spans="1:2" x14ac:dyDescent="0.45">
      <c r="A7" t="s">
        <v>9</v>
      </c>
      <c r="B7">
        <v>1.986569881439209</v>
      </c>
    </row>
    <row r="8" spans="1:2" x14ac:dyDescent="0.45">
      <c r="A8" t="s">
        <v>11</v>
      </c>
      <c r="B8">
        <v>613.9736909866333</v>
      </c>
    </row>
    <row r="9" spans="1:2" x14ac:dyDescent="0.45">
      <c r="A9" t="s">
        <v>15</v>
      </c>
      <c r="B9">
        <v>96.64238715171814</v>
      </c>
    </row>
    <row r="10" spans="1:2" x14ac:dyDescent="0.45">
      <c r="A10" t="s">
        <v>17</v>
      </c>
      <c r="B10">
        <v>205.27380084991455</v>
      </c>
    </row>
    <row r="11" spans="1:2" x14ac:dyDescent="0.45">
      <c r="A11" t="s">
        <v>18</v>
      </c>
      <c r="B11">
        <v>217.75524997711182</v>
      </c>
    </row>
    <row r="12" spans="1:2" x14ac:dyDescent="0.45">
      <c r="A12" t="s">
        <v>19</v>
      </c>
      <c r="B12">
        <v>81.393817901611328</v>
      </c>
    </row>
    <row r="13" spans="1:2" x14ac:dyDescent="0.45">
      <c r="A13" t="s">
        <v>20</v>
      </c>
      <c r="B13">
        <v>23.662730932235718</v>
      </c>
    </row>
    <row r="14" spans="1:2" x14ac:dyDescent="0.45">
      <c r="A14" t="s">
        <v>21</v>
      </c>
      <c r="B14">
        <v>47.846349954605103</v>
      </c>
    </row>
    <row r="15" spans="1:2" x14ac:dyDescent="0.45">
      <c r="A15" t="s">
        <v>22</v>
      </c>
      <c r="B15">
        <v>29.103547096252441</v>
      </c>
    </row>
    <row r="16" spans="1:2" x14ac:dyDescent="0.45">
      <c r="A16" t="s">
        <v>24</v>
      </c>
      <c r="B16">
        <v>9.9197149276733398E-2</v>
      </c>
    </row>
    <row r="17" spans="1:2" x14ac:dyDescent="0.45">
      <c r="A17" t="s">
        <v>25</v>
      </c>
      <c r="B17">
        <v>0.45882797241210938</v>
      </c>
    </row>
    <row r="18" spans="1:2" x14ac:dyDescent="0.45">
      <c r="A18" t="s">
        <v>26</v>
      </c>
      <c r="B18">
        <v>0.43387103080749512</v>
      </c>
    </row>
    <row r="19" spans="1:2" x14ac:dyDescent="0.45">
      <c r="A19" t="s">
        <v>28</v>
      </c>
      <c r="B19">
        <v>1.0391058921813965</v>
      </c>
    </row>
    <row r="20" spans="1:2" x14ac:dyDescent="0.45">
      <c r="A20" t="s">
        <v>29</v>
      </c>
      <c r="B20">
        <v>412.14060306549072</v>
      </c>
    </row>
    <row r="21" spans="1:2" x14ac:dyDescent="0.45">
      <c r="A21" t="s">
        <v>30</v>
      </c>
      <c r="B21">
        <v>278.67712593078613</v>
      </c>
    </row>
    <row r="22" spans="1:2" x14ac:dyDescent="0.45">
      <c r="A22" t="s">
        <v>31</v>
      </c>
      <c r="B22">
        <v>60.572285890579224</v>
      </c>
    </row>
    <row r="23" spans="1:2" x14ac:dyDescent="0.45">
      <c r="A23" t="s">
        <v>34</v>
      </c>
      <c r="B23">
        <v>4.962615966796875</v>
      </c>
    </row>
    <row r="24" spans="1:2" x14ac:dyDescent="0.45">
      <c r="A24" t="s">
        <v>36</v>
      </c>
      <c r="B24">
        <v>605.14113593101501</v>
      </c>
    </row>
    <row r="25" spans="1:2" x14ac:dyDescent="0.45">
      <c r="A25" t="s">
        <v>37</v>
      </c>
      <c r="B25">
        <v>577.2350480556488</v>
      </c>
    </row>
    <row r="26" spans="1:2" x14ac:dyDescent="0.45">
      <c r="A26" t="s">
        <v>39</v>
      </c>
      <c r="B26">
        <v>332.83850693702698</v>
      </c>
    </row>
    <row r="27" spans="1:2" x14ac:dyDescent="0.45">
      <c r="A27" t="s">
        <v>41</v>
      </c>
      <c r="B27">
        <v>0.61061906814575195</v>
      </c>
    </row>
    <row r="28" spans="1:2" x14ac:dyDescent="0.45">
      <c r="A28" t="s">
        <v>42</v>
      </c>
      <c r="B28">
        <v>1.1141819953918457</v>
      </c>
    </row>
    <row r="29" spans="1:2" x14ac:dyDescent="0.45">
      <c r="A29" t="s">
        <v>43</v>
      </c>
      <c r="B29">
        <v>0.41874194145202637</v>
      </c>
    </row>
    <row r="30" spans="1:2" x14ac:dyDescent="0.45">
      <c r="A30" t="s">
        <v>44</v>
      </c>
      <c r="B30">
        <v>0.65895509719848633</v>
      </c>
    </row>
    <row r="31" spans="1:2" x14ac:dyDescent="0.45">
      <c r="A31" t="s">
        <v>46</v>
      </c>
      <c r="B31">
        <v>16.538933992385864</v>
      </c>
    </row>
    <row r="32" spans="1:2" x14ac:dyDescent="0.45">
      <c r="A32" t="s">
        <v>47</v>
      </c>
      <c r="B32">
        <v>47.83083701133728</v>
      </c>
    </row>
    <row r="33" spans="1:2" x14ac:dyDescent="0.45">
      <c r="A33" t="s">
        <v>48</v>
      </c>
      <c r="B33">
        <v>1.2733919620513916</v>
      </c>
    </row>
    <row r="34" spans="1:2" x14ac:dyDescent="0.45">
      <c r="A34" t="s">
        <v>49</v>
      </c>
      <c r="B34">
        <v>96.065288066864014</v>
      </c>
    </row>
    <row r="35" spans="1:2" x14ac:dyDescent="0.45">
      <c r="A35" t="s">
        <v>50</v>
      </c>
      <c r="B35">
        <v>1.0051369667053223</v>
      </c>
    </row>
    <row r="36" spans="1:2" x14ac:dyDescent="0.45">
      <c r="A36" t="s">
        <v>51</v>
      </c>
      <c r="B36">
        <v>606.48972415924072</v>
      </c>
    </row>
    <row r="37" spans="1:2" x14ac:dyDescent="0.45">
      <c r="A37" t="s">
        <v>57</v>
      </c>
      <c r="B37">
        <v>261.72900414466858</v>
      </c>
    </row>
    <row r="38" spans="1:2" x14ac:dyDescent="0.45">
      <c r="A38" t="s">
        <v>58</v>
      </c>
      <c r="B38">
        <v>0.32064914703369141</v>
      </c>
    </row>
    <row r="39" spans="1:2" x14ac:dyDescent="0.45">
      <c r="A39" t="s">
        <v>59</v>
      </c>
      <c r="B39">
        <v>0.53013992309570313</v>
      </c>
    </row>
    <row r="40" spans="1:2" x14ac:dyDescent="0.45">
      <c r="A40" t="s">
        <v>60</v>
      </c>
      <c r="B40">
        <v>0.74818086624145508</v>
      </c>
    </row>
    <row r="41" spans="1:2" x14ac:dyDescent="0.45">
      <c r="A41" t="s">
        <v>61</v>
      </c>
      <c r="B41">
        <v>1.2655751705169678</v>
      </c>
    </row>
    <row r="42" spans="1:2" x14ac:dyDescent="0.45">
      <c r="A42" t="s">
        <v>62</v>
      </c>
      <c r="B42">
        <v>19.907638072967529</v>
      </c>
    </row>
    <row r="43" spans="1:2" x14ac:dyDescent="0.45">
      <c r="A43" t="s">
        <v>63</v>
      </c>
      <c r="B43">
        <v>0.36472392082214355</v>
      </c>
    </row>
    <row r="44" spans="1:2" x14ac:dyDescent="0.45">
      <c r="A44" t="s">
        <v>64</v>
      </c>
      <c r="B44">
        <v>370.11871790885925</v>
      </c>
    </row>
    <row r="45" spans="1:2" x14ac:dyDescent="0.45">
      <c r="A45" t="s">
        <v>67</v>
      </c>
      <c r="B45">
        <v>44.633607149124146</v>
      </c>
    </row>
    <row r="46" spans="1:2" x14ac:dyDescent="0.45">
      <c r="A46" t="s">
        <v>71</v>
      </c>
      <c r="B46">
        <v>0.92556381225585938</v>
      </c>
    </row>
    <row r="47" spans="1:2" x14ac:dyDescent="0.45">
      <c r="A47" t="s">
        <v>72</v>
      </c>
      <c r="B47">
        <v>0.91477203369140625</v>
      </c>
    </row>
    <row r="48" spans="1:2" x14ac:dyDescent="0.45">
      <c r="A48" t="s">
        <v>73</v>
      </c>
      <c r="B48">
        <v>1.1291029453277588</v>
      </c>
    </row>
    <row r="49" spans="1:2" x14ac:dyDescent="0.45">
      <c r="A49" t="s">
        <v>74</v>
      </c>
      <c r="B49">
        <v>2.8976681232452393</v>
      </c>
    </row>
    <row r="50" spans="1:2" x14ac:dyDescent="0.45">
      <c r="A50" t="s">
        <v>76</v>
      </c>
      <c r="B50">
        <v>1.148496150970459</v>
      </c>
    </row>
    <row r="51" spans="1:2" x14ac:dyDescent="0.45">
      <c r="A51" t="s">
        <v>79</v>
      </c>
      <c r="B51">
        <v>4.2004051208496094</v>
      </c>
    </row>
    <row r="52" spans="1:2" x14ac:dyDescent="0.45">
      <c r="A52" t="s">
        <v>80</v>
      </c>
      <c r="B52">
        <v>156.54011702537537</v>
      </c>
    </row>
    <row r="53" spans="1:2" x14ac:dyDescent="0.45">
      <c r="A53" t="s">
        <v>81</v>
      </c>
      <c r="B53">
        <v>59.614151954650879</v>
      </c>
    </row>
    <row r="54" spans="1:2" x14ac:dyDescent="0.45">
      <c r="A54" t="s">
        <v>82</v>
      </c>
      <c r="B54">
        <v>64.71855902671814</v>
      </c>
    </row>
    <row r="55" spans="1:2" x14ac:dyDescent="0.45">
      <c r="A55" t="s">
        <v>84</v>
      </c>
      <c r="B55">
        <v>576.83023595809937</v>
      </c>
    </row>
    <row r="56" spans="1:2" x14ac:dyDescent="0.45">
      <c r="A56" t="s">
        <v>86</v>
      </c>
      <c r="B56">
        <v>353.72111105918884</v>
      </c>
    </row>
    <row r="57" spans="1:2" x14ac:dyDescent="0.45">
      <c r="A57" t="s">
        <v>88</v>
      </c>
      <c r="B57">
        <v>39.013766050338745</v>
      </c>
    </row>
    <row r="58" spans="1:2" x14ac:dyDescent="0.45">
      <c r="A58" t="s">
        <v>89</v>
      </c>
      <c r="B58">
        <v>15.789574146270752</v>
      </c>
    </row>
    <row r="59" spans="1:2" x14ac:dyDescent="0.45">
      <c r="A59" t="s">
        <v>97</v>
      </c>
      <c r="B59">
        <v>626.80652499198914</v>
      </c>
    </row>
    <row r="60" spans="1:2" x14ac:dyDescent="0.45">
      <c r="A60" t="s">
        <v>100</v>
      </c>
      <c r="B60">
        <v>42.616246938705444</v>
      </c>
    </row>
    <row r="61" spans="1:2" x14ac:dyDescent="0.45">
      <c r="A61" t="s">
        <v>103</v>
      </c>
      <c r="B61">
        <v>4.0408098697662354</v>
      </c>
    </row>
    <row r="62" spans="1:2" x14ac:dyDescent="0.45">
      <c r="A62" t="s">
        <v>104</v>
      </c>
      <c r="B62">
        <v>13.481518983840942</v>
      </c>
    </row>
    <row r="63" spans="1:2" x14ac:dyDescent="0.45">
      <c r="A63" t="s">
        <v>105</v>
      </c>
      <c r="B63">
        <v>606.78836488723755</v>
      </c>
    </row>
    <row r="64" spans="1:2" x14ac:dyDescent="0.45">
      <c r="A64" t="s">
        <v>106</v>
      </c>
      <c r="B64">
        <v>48.342344045639038</v>
      </c>
    </row>
    <row r="65" spans="1:2" x14ac:dyDescent="0.45">
      <c r="A65" t="s">
        <v>107</v>
      </c>
      <c r="B65">
        <v>0.96020293235778809</v>
      </c>
    </row>
    <row r="66" spans="1:2" x14ac:dyDescent="0.45">
      <c r="A66" t="s">
        <v>108</v>
      </c>
      <c r="B66">
        <v>57.09328293800354</v>
      </c>
    </row>
    <row r="67" spans="1:2" x14ac:dyDescent="0.45">
      <c r="A67" t="s">
        <v>109</v>
      </c>
      <c r="B67">
        <v>32.047610998153687</v>
      </c>
    </row>
    <row r="68" spans="1:2" x14ac:dyDescent="0.45">
      <c r="A68" t="s">
        <v>110</v>
      </c>
      <c r="B68">
        <v>12.883955001831055</v>
      </c>
    </row>
    <row r="69" spans="1:2" x14ac:dyDescent="0.45">
      <c r="A69" t="s">
        <v>111</v>
      </c>
      <c r="B69">
        <v>1.3555359840393066</v>
      </c>
    </row>
    <row r="70" spans="1:2" x14ac:dyDescent="0.45">
      <c r="A70" t="s">
        <v>113</v>
      </c>
      <c r="B70">
        <v>76.881725072860718</v>
      </c>
    </row>
    <row r="71" spans="1:2" x14ac:dyDescent="0.45">
      <c r="A71" t="s">
        <v>114</v>
      </c>
      <c r="B71">
        <v>2.470189094543457</v>
      </c>
    </row>
    <row r="72" spans="1:2" x14ac:dyDescent="0.45">
      <c r="A72" t="s">
        <v>116</v>
      </c>
      <c r="B72">
        <v>0.41582012176513672</v>
      </c>
    </row>
    <row r="73" spans="1:2" x14ac:dyDescent="0.45">
      <c r="A73" t="s">
        <v>117</v>
      </c>
      <c r="B73">
        <v>21.808256864547729</v>
      </c>
    </row>
    <row r="74" spans="1:2" x14ac:dyDescent="0.45">
      <c r="A74" t="s">
        <v>119</v>
      </c>
      <c r="B74">
        <v>23.576488018035889</v>
      </c>
    </row>
    <row r="75" spans="1:2" x14ac:dyDescent="0.45">
      <c r="A75" t="s">
        <v>122</v>
      </c>
      <c r="B75">
        <v>0.2175600528717041</v>
      </c>
    </row>
    <row r="76" spans="1:2" x14ac:dyDescent="0.45">
      <c r="A76" t="s">
        <v>123</v>
      </c>
      <c r="B76">
        <v>21.726629972457886</v>
      </c>
    </row>
    <row r="77" spans="1:2" x14ac:dyDescent="0.45">
      <c r="A77" t="s">
        <v>125</v>
      </c>
      <c r="B77">
        <v>91.553864002227783</v>
      </c>
    </row>
    <row r="78" spans="1:2" x14ac:dyDescent="0.45">
      <c r="A78" t="s">
        <v>126</v>
      </c>
      <c r="B78">
        <v>246.16866016387939</v>
      </c>
    </row>
    <row r="79" spans="1:2" x14ac:dyDescent="0.45">
      <c r="A79" t="s">
        <v>127</v>
      </c>
      <c r="B79">
        <v>26.050954103469849</v>
      </c>
    </row>
    <row r="80" spans="1:2" x14ac:dyDescent="0.45">
      <c r="A80" t="s">
        <v>130</v>
      </c>
      <c r="B80">
        <v>9.2867708206176758</v>
      </c>
    </row>
    <row r="81" spans="1:2" x14ac:dyDescent="0.45">
      <c r="A81" t="s">
        <v>131</v>
      </c>
      <c r="B81">
        <v>1.1799240112304688</v>
      </c>
    </row>
    <row r="82" spans="1:2" x14ac:dyDescent="0.45">
      <c r="A82" t="s">
        <v>132</v>
      </c>
      <c r="B82">
        <v>0.5160520076751709</v>
      </c>
    </row>
    <row r="83" spans="1:2" x14ac:dyDescent="0.45">
      <c r="A83" t="s">
        <v>134</v>
      </c>
      <c r="B83">
        <v>199.96347498893738</v>
      </c>
    </row>
    <row r="84" spans="1:2" x14ac:dyDescent="0.45">
      <c r="A84" t="s">
        <v>135</v>
      </c>
      <c r="B84">
        <v>14.944882154464722</v>
      </c>
    </row>
    <row r="85" spans="1:2" x14ac:dyDescent="0.45">
      <c r="A85" t="s">
        <v>136</v>
      </c>
      <c r="B85">
        <v>3.1662280559539795</v>
      </c>
    </row>
    <row r="86" spans="1:2" x14ac:dyDescent="0.45">
      <c r="A86" t="s">
        <v>138</v>
      </c>
      <c r="B86">
        <v>110.83524703979492</v>
      </c>
    </row>
    <row r="87" spans="1:2" x14ac:dyDescent="0.45">
      <c r="A87" t="s">
        <v>139</v>
      </c>
      <c r="B87">
        <v>3.7371690273284912</v>
      </c>
    </row>
    <row r="88" spans="1:2" x14ac:dyDescent="0.45">
      <c r="A88" t="s">
        <v>142</v>
      </c>
      <c r="B88">
        <v>11.532318115234375</v>
      </c>
    </row>
    <row r="89" spans="1:2" x14ac:dyDescent="0.45">
      <c r="A89" t="s">
        <v>143</v>
      </c>
      <c r="B89">
        <v>7.0123560428619385</v>
      </c>
    </row>
    <row r="90" spans="1:2" x14ac:dyDescent="0.45">
      <c r="A90" t="s">
        <v>144</v>
      </c>
      <c r="B90">
        <v>1.7050349712371826</v>
      </c>
    </row>
    <row r="91" spans="1:2" x14ac:dyDescent="0.45">
      <c r="A91" t="s">
        <v>146</v>
      </c>
      <c r="B91">
        <v>136.45587182044983</v>
      </c>
    </row>
    <row r="92" spans="1:2" x14ac:dyDescent="0.45">
      <c r="A92" t="s">
        <v>147</v>
      </c>
      <c r="B92">
        <v>1.5271830558776855</v>
      </c>
    </row>
    <row r="93" spans="1:2" x14ac:dyDescent="0.45">
      <c r="A93" t="s">
        <v>152</v>
      </c>
      <c r="B93">
        <v>407.1470410823822</v>
      </c>
    </row>
    <row r="94" spans="1:2" x14ac:dyDescent="0.45">
      <c r="A94" t="s">
        <v>153</v>
      </c>
      <c r="B94">
        <v>407.45769596099854</v>
      </c>
    </row>
    <row r="95" spans="1:2" x14ac:dyDescent="0.45">
      <c r="A95" t="s">
        <v>154</v>
      </c>
      <c r="B95">
        <v>56.578866004943848</v>
      </c>
    </row>
    <row r="96" spans="1:2" x14ac:dyDescent="0.45">
      <c r="A96" t="s">
        <v>155</v>
      </c>
      <c r="B96">
        <v>52.991044998168945</v>
      </c>
    </row>
    <row r="97" spans="1:2" x14ac:dyDescent="0.45">
      <c r="A97" t="s">
        <v>156</v>
      </c>
      <c r="B97">
        <v>78.896628856658936</v>
      </c>
    </row>
    <row r="98" spans="1:2" x14ac:dyDescent="0.45">
      <c r="A98" t="s">
        <v>158</v>
      </c>
      <c r="B98">
        <v>128.01022410392761</v>
      </c>
    </row>
    <row r="99" spans="1:2" x14ac:dyDescent="0.45">
      <c r="A99" t="s">
        <v>163</v>
      </c>
      <c r="B99">
        <v>92.219628810882568</v>
      </c>
    </row>
    <row r="100" spans="1:2" x14ac:dyDescent="0.45">
      <c r="A100" t="s">
        <v>165</v>
      </c>
      <c r="B100">
        <v>223.70011115074158</v>
      </c>
    </row>
    <row r="101" spans="1:2" x14ac:dyDescent="0.45">
      <c r="A101" t="s">
        <v>166</v>
      </c>
      <c r="B101">
        <v>352.94567608833313</v>
      </c>
    </row>
    <row r="102" spans="1:2" x14ac:dyDescent="0.45">
      <c r="A102" t="s">
        <v>167</v>
      </c>
      <c r="B102">
        <v>209.35852813720703</v>
      </c>
    </row>
    <row r="103" spans="1:2" x14ac:dyDescent="0.45">
      <c r="A103" t="s">
        <v>168</v>
      </c>
      <c r="B103">
        <v>39.100533962249756</v>
      </c>
    </row>
    <row r="104" spans="1:2" x14ac:dyDescent="0.45">
      <c r="A104" t="s">
        <v>171</v>
      </c>
      <c r="B104">
        <v>2.0377480983734131</v>
      </c>
    </row>
    <row r="105" spans="1:2" x14ac:dyDescent="0.45">
      <c r="A105" t="s">
        <v>172</v>
      </c>
      <c r="B105">
        <v>85.632736206054688</v>
      </c>
    </row>
    <row r="106" spans="1:2" x14ac:dyDescent="0.45">
      <c r="A106" t="s">
        <v>173</v>
      </c>
      <c r="B106">
        <v>22.457756042480469</v>
      </c>
    </row>
    <row r="107" spans="1:2" x14ac:dyDescent="0.45">
      <c r="A107" t="s">
        <v>174</v>
      </c>
      <c r="B107">
        <v>12.666920900344849</v>
      </c>
    </row>
    <row r="108" spans="1:2" x14ac:dyDescent="0.45">
      <c r="A108" t="s">
        <v>175</v>
      </c>
      <c r="B108">
        <v>0.70900893211364746</v>
      </c>
    </row>
    <row r="109" spans="1:2" x14ac:dyDescent="0.45">
      <c r="A109" t="s">
        <v>178</v>
      </c>
      <c r="B109">
        <v>19.640522003173828</v>
      </c>
    </row>
    <row r="110" spans="1:2" x14ac:dyDescent="0.45">
      <c r="A110" t="s">
        <v>179</v>
      </c>
      <c r="B110">
        <v>600.11745595932007</v>
      </c>
    </row>
    <row r="111" spans="1:2" x14ac:dyDescent="0.45">
      <c r="A111" t="s">
        <v>180</v>
      </c>
      <c r="B111">
        <v>15.852827072143555</v>
      </c>
    </row>
    <row r="112" spans="1:2" x14ac:dyDescent="0.45">
      <c r="A112" t="s">
        <v>181</v>
      </c>
      <c r="B112">
        <v>392.41895699501038</v>
      </c>
    </row>
    <row r="113" spans="1:2" x14ac:dyDescent="0.45">
      <c r="A113" t="s">
        <v>182</v>
      </c>
      <c r="B113">
        <v>4.1524138450622559</v>
      </c>
    </row>
    <row r="114" spans="1:2" x14ac:dyDescent="0.45">
      <c r="A114" t="s">
        <v>183</v>
      </c>
      <c r="B114">
        <v>4.2427070140838623</v>
      </c>
    </row>
    <row r="115" spans="1:2" x14ac:dyDescent="0.45">
      <c r="A115" t="s">
        <v>184</v>
      </c>
      <c r="B115">
        <v>600.00435400009155</v>
      </c>
    </row>
    <row r="116" spans="1:2" x14ac:dyDescent="0.45">
      <c r="A116" t="s">
        <v>185</v>
      </c>
      <c r="B116">
        <v>4.5982170104980469</v>
      </c>
    </row>
    <row r="117" spans="1:2" x14ac:dyDescent="0.45">
      <c r="A117" t="s">
        <v>187</v>
      </c>
      <c r="B117">
        <v>66.585469961166382</v>
      </c>
    </row>
    <row r="118" spans="1:2" x14ac:dyDescent="0.45">
      <c r="A118" t="s">
        <v>188</v>
      </c>
      <c r="B118">
        <v>600.00383996963501</v>
      </c>
    </row>
    <row r="119" spans="1:2" x14ac:dyDescent="0.45">
      <c r="A119" t="s">
        <v>189</v>
      </c>
      <c r="B119">
        <v>0.71129202842712402</v>
      </c>
    </row>
    <row r="120" spans="1:2" x14ac:dyDescent="0.45">
      <c r="A120" t="s">
        <v>190</v>
      </c>
      <c r="B120">
        <v>1.4190640449523926</v>
      </c>
    </row>
    <row r="121" spans="1:2" x14ac:dyDescent="0.45">
      <c r="A121" t="s">
        <v>191</v>
      </c>
      <c r="B121">
        <v>1.0665159225463867</v>
      </c>
    </row>
    <row r="122" spans="1:2" x14ac:dyDescent="0.45">
      <c r="A122" t="s">
        <v>192</v>
      </c>
      <c r="B122">
        <v>1.0803849697113037</v>
      </c>
    </row>
    <row r="123" spans="1:2" x14ac:dyDescent="0.45">
      <c r="A123" t="s">
        <v>193</v>
      </c>
      <c r="B123">
        <v>1.1338798999786377</v>
      </c>
    </row>
    <row r="124" spans="1:2" x14ac:dyDescent="0.45">
      <c r="A124" t="s">
        <v>194</v>
      </c>
      <c r="B124">
        <v>0.58133888244628906</v>
      </c>
    </row>
    <row r="125" spans="1:2" x14ac:dyDescent="0.45">
      <c r="A125" t="s">
        <v>195</v>
      </c>
      <c r="B125">
        <v>24.895081996917725</v>
      </c>
    </row>
    <row r="126" spans="1:2" x14ac:dyDescent="0.45">
      <c r="A126" t="s">
        <v>196</v>
      </c>
      <c r="B126">
        <v>23.068603038787842</v>
      </c>
    </row>
    <row r="127" spans="1:2" x14ac:dyDescent="0.45">
      <c r="A127" t="s">
        <v>197</v>
      </c>
      <c r="B127">
        <v>1.6066091060638428</v>
      </c>
    </row>
    <row r="128" spans="1:2" x14ac:dyDescent="0.45">
      <c r="A128" t="s">
        <v>198</v>
      </c>
      <c r="B128">
        <v>19.99021315574646</v>
      </c>
    </row>
    <row r="129" spans="1:2" x14ac:dyDescent="0.45">
      <c r="A129" t="s">
        <v>199</v>
      </c>
      <c r="B129">
        <v>32.226843118667603</v>
      </c>
    </row>
    <row r="130" spans="1:2" x14ac:dyDescent="0.45">
      <c r="A130" t="s">
        <v>200</v>
      </c>
      <c r="B130">
        <v>9.9668300151824951</v>
      </c>
    </row>
    <row r="131" spans="1:2" x14ac:dyDescent="0.45">
      <c r="A131" t="s">
        <v>202</v>
      </c>
      <c r="B131">
        <v>214.11949896812439</v>
      </c>
    </row>
    <row r="132" spans="1:2" x14ac:dyDescent="0.45">
      <c r="A132" t="s">
        <v>203</v>
      </c>
      <c r="B132">
        <v>10.365535020828247</v>
      </c>
    </row>
    <row r="133" spans="1:2" x14ac:dyDescent="0.45">
      <c r="A133" t="s">
        <v>204</v>
      </c>
      <c r="B133">
        <v>17.147342920303345</v>
      </c>
    </row>
    <row r="134" spans="1:2" x14ac:dyDescent="0.45">
      <c r="A134" t="s">
        <v>205</v>
      </c>
      <c r="B134">
        <v>4.2272171974182129</v>
      </c>
    </row>
    <row r="135" spans="1:2" x14ac:dyDescent="0.45">
      <c r="A135" t="s">
        <v>207</v>
      </c>
      <c r="B135">
        <v>471.58769011497498</v>
      </c>
    </row>
    <row r="136" spans="1:2" x14ac:dyDescent="0.45">
      <c r="A136" t="s">
        <v>208</v>
      </c>
      <c r="B136">
        <v>593.31723189353943</v>
      </c>
    </row>
    <row r="137" spans="1:2" x14ac:dyDescent="0.45">
      <c r="A137" t="s">
        <v>209</v>
      </c>
      <c r="B137">
        <v>30.31725287437439</v>
      </c>
    </row>
    <row r="138" spans="1:2" x14ac:dyDescent="0.45">
      <c r="A138" t="s">
        <v>210</v>
      </c>
      <c r="B138">
        <v>310.54661512374878</v>
      </c>
    </row>
    <row r="139" spans="1:2" x14ac:dyDescent="0.45">
      <c r="A139" t="s">
        <v>211</v>
      </c>
      <c r="B139">
        <v>588.18110489845276</v>
      </c>
    </row>
    <row r="140" spans="1:2" x14ac:dyDescent="0.45">
      <c r="A140" t="s">
        <v>212</v>
      </c>
      <c r="B140">
        <v>129.75484991073608</v>
      </c>
    </row>
    <row r="141" spans="1:2" x14ac:dyDescent="0.45">
      <c r="A141" t="s">
        <v>214</v>
      </c>
      <c r="B141">
        <v>1.0519938468933105</v>
      </c>
    </row>
    <row r="142" spans="1:2" x14ac:dyDescent="0.45">
      <c r="A142" t="s">
        <v>215</v>
      </c>
      <c r="B142">
        <v>0.17038893699645996</v>
      </c>
    </row>
    <row r="143" spans="1:2" x14ac:dyDescent="0.45">
      <c r="A143" t="s">
        <v>216</v>
      </c>
      <c r="B143">
        <v>0.22798418998718262</v>
      </c>
    </row>
    <row r="144" spans="1:2" x14ac:dyDescent="0.45">
      <c r="A144" t="s">
        <v>217</v>
      </c>
      <c r="B144">
        <v>1.5275170803070068</v>
      </c>
    </row>
    <row r="145" spans="1:2" x14ac:dyDescent="0.45">
      <c r="A145" t="s">
        <v>218</v>
      </c>
      <c r="B145">
        <v>1.7606148719787598</v>
      </c>
    </row>
    <row r="146" spans="1:2" x14ac:dyDescent="0.45">
      <c r="A146" t="s">
        <v>219</v>
      </c>
      <c r="B146">
        <v>1.1243448257446289</v>
      </c>
    </row>
    <row r="147" spans="1:2" x14ac:dyDescent="0.45">
      <c r="A147" t="s">
        <v>220</v>
      </c>
      <c r="B147">
        <v>24.172160863876343</v>
      </c>
    </row>
    <row r="148" spans="1:2" x14ac:dyDescent="0.45">
      <c r="A148" t="s">
        <v>221</v>
      </c>
      <c r="B148">
        <v>8.4638900756835938</v>
      </c>
    </row>
    <row r="149" spans="1:2" x14ac:dyDescent="0.45">
      <c r="A149" t="s">
        <v>222</v>
      </c>
      <c r="B149">
        <v>11.357763051986694</v>
      </c>
    </row>
    <row r="150" spans="1:2" x14ac:dyDescent="0.45">
      <c r="A150" t="s">
        <v>223</v>
      </c>
      <c r="B150">
        <v>6.9180960655212402</v>
      </c>
    </row>
    <row r="151" spans="1:2" x14ac:dyDescent="0.45">
      <c r="A151" t="s">
        <v>225</v>
      </c>
      <c r="B151">
        <v>1.1356668472290039</v>
      </c>
    </row>
    <row r="152" spans="1:2" x14ac:dyDescent="0.45">
      <c r="A152" t="s">
        <v>226</v>
      </c>
      <c r="B152">
        <v>3.2630970478057861</v>
      </c>
    </row>
    <row r="153" spans="1:2" x14ac:dyDescent="0.45">
      <c r="A153" t="s">
        <v>227</v>
      </c>
      <c r="B153">
        <v>49.325685024261475</v>
      </c>
    </row>
    <row r="154" spans="1:2" x14ac:dyDescent="0.45">
      <c r="A154" t="s">
        <v>228</v>
      </c>
      <c r="B154">
        <v>51.69566011428833</v>
      </c>
    </row>
    <row r="155" spans="1:2" x14ac:dyDescent="0.45">
      <c r="A155" t="s">
        <v>229</v>
      </c>
      <c r="B155">
        <v>139.21431493759155</v>
      </c>
    </row>
    <row r="156" spans="1:2" x14ac:dyDescent="0.45">
      <c r="A156" t="s">
        <v>230</v>
      </c>
      <c r="B156">
        <v>126.1792459487915</v>
      </c>
    </row>
    <row r="157" spans="1:2" x14ac:dyDescent="0.45">
      <c r="A157" t="s">
        <v>231</v>
      </c>
      <c r="B157">
        <v>2.5001718997955322</v>
      </c>
    </row>
    <row r="158" spans="1:2" x14ac:dyDescent="0.45">
      <c r="A158" t="s">
        <v>233</v>
      </c>
      <c r="B158">
        <v>2.8904259204864502</v>
      </c>
    </row>
    <row r="159" spans="1:2" x14ac:dyDescent="0.45">
      <c r="A159" t="s">
        <v>234</v>
      </c>
      <c r="B159">
        <v>2.883803129196167</v>
      </c>
    </row>
    <row r="160" spans="1:2" x14ac:dyDescent="0.45">
      <c r="A160" t="s">
        <v>235</v>
      </c>
      <c r="B160">
        <v>600.00362491607666</v>
      </c>
    </row>
    <row r="161" spans="1:2" x14ac:dyDescent="0.45">
      <c r="A161" t="s">
        <v>236</v>
      </c>
      <c r="B161">
        <v>135.26639580726624</v>
      </c>
    </row>
    <row r="162" spans="1:2" x14ac:dyDescent="0.45">
      <c r="A162" t="s">
        <v>238</v>
      </c>
      <c r="B162">
        <v>151.65611505508423</v>
      </c>
    </row>
    <row r="163" spans="1:2" x14ac:dyDescent="0.45">
      <c r="A163" t="s">
        <v>241</v>
      </c>
      <c r="B163">
        <v>0.77531909942626953</v>
      </c>
    </row>
    <row r="164" spans="1:2" x14ac:dyDescent="0.45">
      <c r="A164" t="s">
        <v>242</v>
      </c>
      <c r="B164">
        <v>44.41590404510498</v>
      </c>
    </row>
    <row r="165" spans="1:2" x14ac:dyDescent="0.45">
      <c r="A165" t="s">
        <v>244</v>
      </c>
      <c r="B165">
        <v>0.32905697822570801</v>
      </c>
    </row>
    <row r="166" spans="1:2" x14ac:dyDescent="0.45">
      <c r="A166" t="s">
        <v>245</v>
      </c>
      <c r="B166">
        <v>0.15367293357849121</v>
      </c>
    </row>
    <row r="167" spans="1:2" x14ac:dyDescent="0.45">
      <c r="A167" t="s">
        <v>246</v>
      </c>
      <c r="B167">
        <v>46.015398979187012</v>
      </c>
    </row>
    <row r="168" spans="1:2" x14ac:dyDescent="0.45">
      <c r="A168" t="s">
        <v>247</v>
      </c>
      <c r="B168">
        <v>4.2583441734313965</v>
      </c>
    </row>
    <row r="169" spans="1:2" x14ac:dyDescent="0.45">
      <c r="A169" t="s">
        <v>248</v>
      </c>
      <c r="B169">
        <v>87.701924085617065</v>
      </c>
    </row>
    <row r="170" spans="1:2" x14ac:dyDescent="0.45">
      <c r="A170" t="s">
        <v>249</v>
      </c>
      <c r="B170">
        <v>25.541370153427124</v>
      </c>
    </row>
    <row r="171" spans="1:2" x14ac:dyDescent="0.45">
      <c r="A171" t="s">
        <v>251</v>
      </c>
      <c r="B171">
        <v>36.806997060775757</v>
      </c>
    </row>
    <row r="172" spans="1:2" x14ac:dyDescent="0.45">
      <c r="A172" t="s">
        <v>252</v>
      </c>
      <c r="B172">
        <v>129.9363420009613</v>
      </c>
    </row>
    <row r="173" spans="1:2" x14ac:dyDescent="0.45">
      <c r="A173" t="s">
        <v>255</v>
      </c>
      <c r="B173">
        <v>80.694123983383179</v>
      </c>
    </row>
    <row r="174" spans="1:2" x14ac:dyDescent="0.45">
      <c r="A174" t="s">
        <v>256</v>
      </c>
      <c r="B174">
        <v>103.68209886550903</v>
      </c>
    </row>
    <row r="175" spans="1:2" x14ac:dyDescent="0.45">
      <c r="A175" t="s">
        <v>257</v>
      </c>
      <c r="B175">
        <v>14.536146879196167</v>
      </c>
    </row>
    <row r="176" spans="1:2" x14ac:dyDescent="0.45">
      <c r="A176" t="s">
        <v>259</v>
      </c>
      <c r="B176">
        <v>128.62660098075867</v>
      </c>
    </row>
    <row r="177" spans="1:2" x14ac:dyDescent="0.45">
      <c r="A177" t="s">
        <v>261</v>
      </c>
      <c r="B177">
        <v>129.96063280105591</v>
      </c>
    </row>
    <row r="178" spans="1:2" x14ac:dyDescent="0.45">
      <c r="A178" t="s">
        <v>263</v>
      </c>
      <c r="B178">
        <v>83.591192007064819</v>
      </c>
    </row>
    <row r="179" spans="1:2" x14ac:dyDescent="0.45">
      <c r="A179" t="s">
        <v>270</v>
      </c>
      <c r="B179">
        <v>321.9821879863739</v>
      </c>
    </row>
    <row r="180" spans="1:2" x14ac:dyDescent="0.45">
      <c r="A180" t="s">
        <v>277</v>
      </c>
      <c r="B180">
        <v>127.80960893630981</v>
      </c>
    </row>
    <row r="181" spans="1:2" x14ac:dyDescent="0.45">
      <c r="A181" t="s">
        <v>279</v>
      </c>
      <c r="B181">
        <v>29.020161151885986</v>
      </c>
    </row>
    <row r="182" spans="1:2" x14ac:dyDescent="0.45">
      <c r="A182" t="s">
        <v>280</v>
      </c>
      <c r="B182">
        <v>93.361236095428467</v>
      </c>
    </row>
    <row r="183" spans="1:2" x14ac:dyDescent="0.45">
      <c r="A183" t="s">
        <v>281</v>
      </c>
      <c r="B183">
        <v>40.961138010025024</v>
      </c>
    </row>
    <row r="184" spans="1:2" x14ac:dyDescent="0.45">
      <c r="A184" t="s">
        <v>283</v>
      </c>
      <c r="B184">
        <v>151.29831600189209</v>
      </c>
    </row>
    <row r="185" spans="1:2" x14ac:dyDescent="0.45">
      <c r="A185" t="s">
        <v>288</v>
      </c>
      <c r="B185">
        <v>61.005337953567505</v>
      </c>
    </row>
    <row r="186" spans="1:2" x14ac:dyDescent="0.45">
      <c r="A186" t="s">
        <v>289</v>
      </c>
      <c r="B186">
        <v>97.448719024658203</v>
      </c>
    </row>
    <row r="187" spans="1:2" x14ac:dyDescent="0.45">
      <c r="A187" t="s">
        <v>291</v>
      </c>
      <c r="B187">
        <v>89.292783975601196</v>
      </c>
    </row>
    <row r="188" spans="1:2" x14ac:dyDescent="0.45">
      <c r="A188" t="s">
        <v>294</v>
      </c>
      <c r="B188">
        <v>600.00136184692383</v>
      </c>
    </row>
    <row r="189" spans="1:2" x14ac:dyDescent="0.45">
      <c r="A189" t="s">
        <v>295</v>
      </c>
      <c r="B189">
        <v>179.2852931022644</v>
      </c>
    </row>
    <row r="190" spans="1:2" x14ac:dyDescent="0.45">
      <c r="A190" t="s">
        <v>296</v>
      </c>
      <c r="B190">
        <v>305.71832990646362</v>
      </c>
    </row>
    <row r="191" spans="1:2" x14ac:dyDescent="0.45">
      <c r="A191" t="s">
        <v>297</v>
      </c>
      <c r="B191">
        <v>45.142447948455811</v>
      </c>
    </row>
    <row r="192" spans="1:2" x14ac:dyDescent="0.45">
      <c r="A192" t="s">
        <v>298</v>
      </c>
      <c r="B192">
        <v>98.460580110549927</v>
      </c>
    </row>
    <row r="193" spans="1:2" x14ac:dyDescent="0.45">
      <c r="A193" t="s">
        <v>299</v>
      </c>
      <c r="B193">
        <v>600.00581097602844</v>
      </c>
    </row>
    <row r="194" spans="1:2" x14ac:dyDescent="0.45">
      <c r="A194" t="s">
        <v>302</v>
      </c>
      <c r="B194">
        <v>2.154155969619751</v>
      </c>
    </row>
    <row r="195" spans="1:2" x14ac:dyDescent="0.45">
      <c r="A195" t="s">
        <v>304</v>
      </c>
      <c r="B195">
        <v>301.66972899436951</v>
      </c>
    </row>
    <row r="196" spans="1:2" x14ac:dyDescent="0.45">
      <c r="A196" t="s">
        <v>305</v>
      </c>
      <c r="B196">
        <v>603.59296798706055</v>
      </c>
    </row>
    <row r="197" spans="1:2" x14ac:dyDescent="0.45">
      <c r="A197" t="s">
        <v>306</v>
      </c>
      <c r="B197">
        <v>607.62302303314209</v>
      </c>
    </row>
    <row r="198" spans="1:2" x14ac:dyDescent="0.45">
      <c r="A198" t="s">
        <v>307</v>
      </c>
      <c r="B198">
        <v>607.96245193481445</v>
      </c>
    </row>
    <row r="199" spans="1:2" x14ac:dyDescent="0.45">
      <c r="A199" t="s">
        <v>310</v>
      </c>
      <c r="B199">
        <v>152.46825098991394</v>
      </c>
    </row>
    <row r="200" spans="1:2" x14ac:dyDescent="0.45">
      <c r="A200" t="s">
        <v>311</v>
      </c>
      <c r="B200">
        <v>58.414780855178833</v>
      </c>
    </row>
    <row r="201" spans="1:2" x14ac:dyDescent="0.45">
      <c r="A201" t="s">
        <v>312</v>
      </c>
      <c r="B201">
        <v>15.644248008728027</v>
      </c>
    </row>
    <row r="202" spans="1:2" x14ac:dyDescent="0.45">
      <c r="A202" t="s">
        <v>313</v>
      </c>
      <c r="B202">
        <v>136.90440011024475</v>
      </c>
    </row>
    <row r="203" spans="1:2" x14ac:dyDescent="0.45">
      <c r="A203" t="s">
        <v>314</v>
      </c>
      <c r="B203">
        <v>77.680514097213745</v>
      </c>
    </row>
    <row r="204" spans="1:2" x14ac:dyDescent="0.45">
      <c r="A204" t="s">
        <v>323</v>
      </c>
      <c r="B204">
        <v>18.769927978515625</v>
      </c>
    </row>
    <row r="205" spans="1:2" x14ac:dyDescent="0.45">
      <c r="A205" t="s">
        <v>325</v>
      </c>
      <c r="B205">
        <v>0.10551714897155762</v>
      </c>
    </row>
    <row r="206" spans="1:2" x14ac:dyDescent="0.45">
      <c r="A206" t="s">
        <v>326</v>
      </c>
      <c r="B206">
        <v>0.13390398025512695</v>
      </c>
    </row>
    <row r="207" spans="1:2" x14ac:dyDescent="0.45">
      <c r="A207" t="s">
        <v>327</v>
      </c>
      <c r="B207">
        <v>0.11065888404846191</v>
      </c>
    </row>
    <row r="208" spans="1:2" x14ac:dyDescent="0.45">
      <c r="A208" t="s">
        <v>328</v>
      </c>
      <c r="B208">
        <v>607.9105749130249</v>
      </c>
    </row>
    <row r="209" spans="1:2" x14ac:dyDescent="0.45">
      <c r="A209" t="s">
        <v>329</v>
      </c>
      <c r="B209">
        <v>197.90664410591125</v>
      </c>
    </row>
    <row r="210" spans="1:2" x14ac:dyDescent="0.45">
      <c r="A210" t="s">
        <v>331</v>
      </c>
      <c r="B210">
        <v>600.00386190414429</v>
      </c>
    </row>
    <row r="211" spans="1:2" x14ac:dyDescent="0.45">
      <c r="A211" t="s">
        <v>332</v>
      </c>
      <c r="B211">
        <v>326.91587996482849</v>
      </c>
    </row>
    <row r="212" spans="1:2" x14ac:dyDescent="0.45">
      <c r="A212" t="s">
        <v>334</v>
      </c>
      <c r="B212">
        <v>545.88821315765381</v>
      </c>
    </row>
    <row r="213" spans="1:2" x14ac:dyDescent="0.45">
      <c r="A213" t="s">
        <v>338</v>
      </c>
      <c r="B213">
        <v>754.95730400085449</v>
      </c>
    </row>
    <row r="214" spans="1:2" x14ac:dyDescent="0.45">
      <c r="A214" t="s">
        <v>340</v>
      </c>
      <c r="B214">
        <v>276.15143513679504</v>
      </c>
    </row>
    <row r="215" spans="1:2" x14ac:dyDescent="0.45">
      <c r="A215" t="s">
        <v>341</v>
      </c>
      <c r="B215">
        <v>142.672691822052</v>
      </c>
    </row>
    <row r="216" spans="1:2" x14ac:dyDescent="0.45">
      <c r="A216" t="s">
        <v>343</v>
      </c>
      <c r="B216">
        <v>1.734807014465332</v>
      </c>
    </row>
    <row r="217" spans="1:2" x14ac:dyDescent="0.45">
      <c r="A217" t="s">
        <v>344</v>
      </c>
      <c r="B217">
        <v>27.683556795120239</v>
      </c>
    </row>
    <row r="218" spans="1:2" x14ac:dyDescent="0.45">
      <c r="A218" t="s">
        <v>346</v>
      </c>
      <c r="B218">
        <v>132.00170803070068</v>
      </c>
    </row>
    <row r="219" spans="1:2" x14ac:dyDescent="0.45">
      <c r="A219" t="s">
        <v>347</v>
      </c>
      <c r="B219">
        <v>27.302087068557739</v>
      </c>
    </row>
    <row r="220" spans="1:2" x14ac:dyDescent="0.45">
      <c r="A220" t="s">
        <v>348</v>
      </c>
      <c r="B220">
        <v>607.43155598640442</v>
      </c>
    </row>
    <row r="221" spans="1:2" x14ac:dyDescent="0.45">
      <c r="A221" t="s">
        <v>350</v>
      </c>
      <c r="B221">
        <v>1.1550290584564209</v>
      </c>
    </row>
    <row r="222" spans="1:2" x14ac:dyDescent="0.45">
      <c r="A222" t="s">
        <v>354</v>
      </c>
      <c r="B222">
        <v>198.7027530670166</v>
      </c>
    </row>
    <row r="223" spans="1:2" x14ac:dyDescent="0.45">
      <c r="A223" t="s">
        <v>355</v>
      </c>
      <c r="B223">
        <v>268.74996399879456</v>
      </c>
    </row>
    <row r="224" spans="1:2" x14ac:dyDescent="0.45">
      <c r="A224" t="s">
        <v>356</v>
      </c>
      <c r="B224">
        <v>1.4263529777526855</v>
      </c>
    </row>
    <row r="225" spans="1:2" x14ac:dyDescent="0.45">
      <c r="A225" t="s">
        <v>357</v>
      </c>
      <c r="B225">
        <v>63.387946128845215</v>
      </c>
    </row>
    <row r="226" spans="1:2" x14ac:dyDescent="0.45">
      <c r="A226" t="s">
        <v>358</v>
      </c>
      <c r="B226">
        <v>80.167232990264893</v>
      </c>
    </row>
    <row r="227" spans="1:2" x14ac:dyDescent="0.45">
      <c r="A227" t="s">
        <v>359</v>
      </c>
      <c r="B227">
        <v>417.77138495445251</v>
      </c>
    </row>
    <row r="228" spans="1:2" x14ac:dyDescent="0.45">
      <c r="A228" t="s">
        <v>367</v>
      </c>
      <c r="B228">
        <v>402.3985390663147</v>
      </c>
    </row>
    <row r="229" spans="1:2" x14ac:dyDescent="0.45">
      <c r="A229" t="s">
        <v>368</v>
      </c>
      <c r="B229">
        <v>205.29611706733704</v>
      </c>
    </row>
    <row r="230" spans="1:2" x14ac:dyDescent="0.45">
      <c r="A230" t="s">
        <v>369</v>
      </c>
      <c r="B230">
        <v>222.57582211494446</v>
      </c>
    </row>
    <row r="231" spans="1:2" x14ac:dyDescent="0.45">
      <c r="A231" t="s">
        <v>370</v>
      </c>
      <c r="B231">
        <v>614.72745203971863</v>
      </c>
    </row>
    <row r="232" spans="1:2" x14ac:dyDescent="0.45">
      <c r="A232" t="s">
        <v>372</v>
      </c>
      <c r="B232">
        <v>132.06535291671753</v>
      </c>
    </row>
    <row r="233" spans="1:2" x14ac:dyDescent="0.45">
      <c r="A233" t="s">
        <v>373</v>
      </c>
      <c r="B233">
        <v>603.14543390274048</v>
      </c>
    </row>
    <row r="234" spans="1:2" x14ac:dyDescent="0.45">
      <c r="A234" t="s">
        <v>374</v>
      </c>
      <c r="B234">
        <v>104.36690306663513</v>
      </c>
    </row>
    <row r="235" spans="1:2" x14ac:dyDescent="0.45">
      <c r="A235" t="s">
        <v>376</v>
      </c>
      <c r="B235">
        <v>603.15674591064453</v>
      </c>
    </row>
    <row r="236" spans="1:2" x14ac:dyDescent="0.45">
      <c r="A236" t="s">
        <v>378</v>
      </c>
      <c r="B236">
        <v>172.06292390823364</v>
      </c>
    </row>
    <row r="237" spans="1:2" x14ac:dyDescent="0.45">
      <c r="A237" t="s">
        <v>379</v>
      </c>
      <c r="B237">
        <v>22.004759788513184</v>
      </c>
    </row>
    <row r="238" spans="1:2" x14ac:dyDescent="0.45">
      <c r="A238" t="s">
        <v>380</v>
      </c>
      <c r="B238">
        <v>24.865241050720215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FDEE-80DB-4E45-9FB1-5D9A41C9E1ED}">
  <dimension ref="A1:F248"/>
  <sheetViews>
    <sheetView zoomScale="81" zoomScaleNormal="81" workbookViewId="0">
      <selection activeCell="H8" sqref="H8"/>
    </sheetView>
  </sheetViews>
  <sheetFormatPr defaultRowHeight="14.25" x14ac:dyDescent="0.45"/>
  <cols>
    <col min="1" max="1" width="23.86328125" customWidth="1"/>
  </cols>
  <sheetData>
    <row r="1" spans="1:6" x14ac:dyDescent="0.45">
      <c r="A1" s="1" t="s">
        <v>0</v>
      </c>
      <c r="B1" s="1" t="s">
        <v>383</v>
      </c>
      <c r="C1" s="1" t="s">
        <v>418</v>
      </c>
      <c r="D1" s="1" t="s">
        <v>420</v>
      </c>
      <c r="E1" s="1" t="s">
        <v>419</v>
      </c>
      <c r="F1" s="1" t="s">
        <v>421</v>
      </c>
    </row>
    <row r="2" spans="1:6" x14ac:dyDescent="0.45">
      <c r="A2" s="1" t="s">
        <v>111</v>
      </c>
      <c r="B2">
        <v>34</v>
      </c>
      <c r="C2">
        <v>19</v>
      </c>
      <c r="D2">
        <v>17</v>
      </c>
      <c r="E2" s="7">
        <f>IF(C2="","",($B2-C2)/$B2)</f>
        <v>0.44117647058823528</v>
      </c>
      <c r="F2" s="7">
        <f>IF(D2="","",($B2-D2)/$B2)</f>
        <v>0.5</v>
      </c>
    </row>
    <row r="3" spans="1:6" x14ac:dyDescent="0.45">
      <c r="A3" s="1" t="s">
        <v>326</v>
      </c>
      <c r="B3">
        <v>46</v>
      </c>
      <c r="C3">
        <v>46</v>
      </c>
      <c r="D3">
        <v>39</v>
      </c>
      <c r="E3" s="7">
        <f t="shared" ref="E3:E66" si="0">IF(C3="","",($B3-C3)/$B3)</f>
        <v>0</v>
      </c>
      <c r="F3" s="7">
        <f t="shared" ref="F3:F66" si="1">IF(D3="","",($B3-D3)/$B3)</f>
        <v>0.15217391304347827</v>
      </c>
    </row>
    <row r="4" spans="1:6" x14ac:dyDescent="0.45">
      <c r="A4" s="1" t="s">
        <v>24</v>
      </c>
      <c r="B4">
        <v>37</v>
      </c>
      <c r="C4">
        <v>39</v>
      </c>
      <c r="D4">
        <v>46</v>
      </c>
      <c r="E4" s="7">
        <f t="shared" si="0"/>
        <v>-5.4054054054054057E-2</v>
      </c>
      <c r="F4" s="7">
        <f t="shared" si="1"/>
        <v>-0.24324324324324326</v>
      </c>
    </row>
    <row r="5" spans="1:6" x14ac:dyDescent="0.45">
      <c r="A5" s="1" t="s">
        <v>325</v>
      </c>
      <c r="B5">
        <v>39</v>
      </c>
      <c r="C5">
        <v>44</v>
      </c>
      <c r="D5">
        <v>47</v>
      </c>
      <c r="E5" s="7">
        <f t="shared" si="0"/>
        <v>-0.12820512820512819</v>
      </c>
      <c r="F5" s="7">
        <f t="shared" si="1"/>
        <v>-0.20512820512820512</v>
      </c>
    </row>
    <row r="6" spans="1:6" x14ac:dyDescent="0.45">
      <c r="A6" s="1" t="s">
        <v>327</v>
      </c>
      <c r="B6">
        <v>41</v>
      </c>
      <c r="C6">
        <v>43</v>
      </c>
      <c r="D6">
        <v>43</v>
      </c>
      <c r="E6" s="7">
        <f t="shared" si="0"/>
        <v>-4.878048780487805E-2</v>
      </c>
      <c r="F6" s="7">
        <f t="shared" si="1"/>
        <v>-4.878048780487805E-2</v>
      </c>
    </row>
    <row r="7" spans="1:6" x14ac:dyDescent="0.45">
      <c r="A7" s="1" t="s">
        <v>245</v>
      </c>
      <c r="B7">
        <v>57</v>
      </c>
      <c r="C7">
        <v>24</v>
      </c>
      <c r="D7">
        <v>25</v>
      </c>
      <c r="E7" s="7">
        <f t="shared" si="0"/>
        <v>0.57894736842105265</v>
      </c>
      <c r="F7" s="7">
        <f t="shared" si="1"/>
        <v>0.56140350877192979</v>
      </c>
    </row>
    <row r="8" spans="1:6" x14ac:dyDescent="0.45">
      <c r="A8" s="1" t="s">
        <v>215</v>
      </c>
      <c r="B8">
        <v>64</v>
      </c>
      <c r="C8">
        <v>100</v>
      </c>
      <c r="D8">
        <v>96</v>
      </c>
      <c r="E8" s="7">
        <f t="shared" si="0"/>
        <v>-0.5625</v>
      </c>
      <c r="F8" s="7">
        <f t="shared" si="1"/>
        <v>-0.5</v>
      </c>
    </row>
    <row r="9" spans="1:6" x14ac:dyDescent="0.45">
      <c r="A9" s="1" t="s">
        <v>122</v>
      </c>
      <c r="B9">
        <v>80</v>
      </c>
      <c r="C9">
        <v>25</v>
      </c>
      <c r="D9">
        <v>22</v>
      </c>
      <c r="E9" s="7">
        <f t="shared" si="0"/>
        <v>0.6875</v>
      </c>
      <c r="F9" s="7">
        <f t="shared" si="1"/>
        <v>0.72499999999999998</v>
      </c>
    </row>
    <row r="10" spans="1:6" x14ac:dyDescent="0.45">
      <c r="A10" s="1" t="s">
        <v>216</v>
      </c>
      <c r="B10">
        <v>84</v>
      </c>
      <c r="C10">
        <v>52</v>
      </c>
      <c r="D10">
        <v>52</v>
      </c>
      <c r="E10" s="7">
        <f t="shared" si="0"/>
        <v>0.38095238095238093</v>
      </c>
      <c r="F10" s="7">
        <f t="shared" si="1"/>
        <v>0.38095238095238093</v>
      </c>
    </row>
    <row r="11" spans="1:6" x14ac:dyDescent="0.45">
      <c r="A11" s="1" t="s">
        <v>244</v>
      </c>
      <c r="B11">
        <v>124</v>
      </c>
      <c r="C11">
        <v>48</v>
      </c>
      <c r="D11">
        <v>28</v>
      </c>
      <c r="E11" s="7">
        <f t="shared" si="0"/>
        <v>0.61290322580645162</v>
      </c>
      <c r="F11" s="7">
        <f t="shared" si="1"/>
        <v>0.77419354838709675</v>
      </c>
    </row>
    <row r="12" spans="1:6" x14ac:dyDescent="0.45">
      <c r="A12" s="1" t="s">
        <v>63</v>
      </c>
      <c r="B12">
        <v>136</v>
      </c>
      <c r="C12">
        <v>57</v>
      </c>
      <c r="D12">
        <v>61</v>
      </c>
      <c r="E12" s="7">
        <f t="shared" si="0"/>
        <v>0.58088235294117652</v>
      </c>
      <c r="F12" s="7">
        <f t="shared" si="1"/>
        <v>0.55147058823529416</v>
      </c>
    </row>
    <row r="13" spans="1:6" x14ac:dyDescent="0.45">
      <c r="A13" s="1" t="s">
        <v>116</v>
      </c>
      <c r="B13">
        <v>148</v>
      </c>
      <c r="C13">
        <v>24</v>
      </c>
      <c r="D13">
        <v>29</v>
      </c>
      <c r="E13" s="7">
        <f t="shared" si="0"/>
        <v>0.83783783783783783</v>
      </c>
      <c r="F13" s="7">
        <f t="shared" si="1"/>
        <v>0.80405405405405406</v>
      </c>
    </row>
    <row r="14" spans="1:6" x14ac:dyDescent="0.45">
      <c r="A14" s="1" t="s">
        <v>43</v>
      </c>
      <c r="B14">
        <v>155</v>
      </c>
      <c r="C14">
        <v>96</v>
      </c>
      <c r="D14">
        <v>115</v>
      </c>
      <c r="E14" s="7">
        <f t="shared" si="0"/>
        <v>0.38064516129032255</v>
      </c>
      <c r="F14" s="7">
        <f t="shared" si="1"/>
        <v>0.25806451612903225</v>
      </c>
    </row>
    <row r="15" spans="1:6" x14ac:dyDescent="0.45">
      <c r="A15" s="1" t="s">
        <v>26</v>
      </c>
      <c r="B15">
        <v>161</v>
      </c>
      <c r="C15">
        <v>153</v>
      </c>
      <c r="D15">
        <v>157</v>
      </c>
      <c r="E15" s="7">
        <f t="shared" si="0"/>
        <v>4.9689440993788817E-2</v>
      </c>
      <c r="F15" s="7">
        <f t="shared" si="1"/>
        <v>2.4844720496894408E-2</v>
      </c>
    </row>
    <row r="16" spans="1:6" x14ac:dyDescent="0.45">
      <c r="A16" s="1" t="s">
        <v>25</v>
      </c>
      <c r="B16">
        <v>170</v>
      </c>
      <c r="C16">
        <v>172</v>
      </c>
      <c r="D16">
        <v>155</v>
      </c>
      <c r="E16" s="7">
        <f t="shared" si="0"/>
        <v>-1.1764705882352941E-2</v>
      </c>
      <c r="F16" s="7">
        <f t="shared" si="1"/>
        <v>8.8235294117647065E-2</v>
      </c>
    </row>
    <row r="17" spans="1:6" x14ac:dyDescent="0.45">
      <c r="A17" s="1" t="s">
        <v>58</v>
      </c>
      <c r="B17">
        <v>121</v>
      </c>
      <c r="C17">
        <v>5</v>
      </c>
      <c r="D17">
        <v>5</v>
      </c>
      <c r="E17" s="7">
        <f t="shared" si="0"/>
        <v>0.95867768595041325</v>
      </c>
      <c r="F17" s="7">
        <f t="shared" si="1"/>
        <v>0.95867768595041325</v>
      </c>
    </row>
    <row r="18" spans="1:6" x14ac:dyDescent="0.45">
      <c r="A18" s="1" t="s">
        <v>59</v>
      </c>
      <c r="B18">
        <v>191</v>
      </c>
      <c r="C18">
        <v>5</v>
      </c>
      <c r="D18">
        <v>5</v>
      </c>
      <c r="E18" s="7">
        <f t="shared" si="0"/>
        <v>0.97382198952879584</v>
      </c>
      <c r="F18" s="7">
        <f t="shared" si="1"/>
        <v>0.97382198952879584</v>
      </c>
    </row>
    <row r="19" spans="1:6" x14ac:dyDescent="0.45">
      <c r="A19" s="1" t="s">
        <v>132</v>
      </c>
      <c r="B19">
        <v>189</v>
      </c>
      <c r="C19">
        <v>92</v>
      </c>
      <c r="D19">
        <v>87</v>
      </c>
      <c r="E19" s="7">
        <f t="shared" si="0"/>
        <v>0.51322751322751325</v>
      </c>
      <c r="F19" s="7">
        <f t="shared" si="1"/>
        <v>0.53968253968253965</v>
      </c>
    </row>
    <row r="20" spans="1:6" x14ac:dyDescent="0.45">
      <c r="A20" s="1" t="s">
        <v>241</v>
      </c>
      <c r="B20">
        <v>192</v>
      </c>
      <c r="C20">
        <v>96</v>
      </c>
      <c r="D20">
        <v>104</v>
      </c>
      <c r="E20" s="7">
        <f t="shared" si="0"/>
        <v>0.5</v>
      </c>
      <c r="F20" s="7">
        <f t="shared" si="1"/>
        <v>0.45833333333333331</v>
      </c>
    </row>
    <row r="21" spans="1:6" x14ac:dyDescent="0.45">
      <c r="A21" s="1" t="s">
        <v>194</v>
      </c>
      <c r="B21">
        <v>209</v>
      </c>
      <c r="C21">
        <v>202</v>
      </c>
      <c r="D21">
        <v>137</v>
      </c>
      <c r="E21" s="7">
        <f t="shared" si="0"/>
        <v>3.3492822966507178E-2</v>
      </c>
      <c r="F21" s="7">
        <f t="shared" si="1"/>
        <v>0.34449760765550241</v>
      </c>
    </row>
    <row r="22" spans="1:6" x14ac:dyDescent="0.45">
      <c r="A22" s="1" t="s">
        <v>41</v>
      </c>
      <c r="B22">
        <v>213</v>
      </c>
      <c r="C22">
        <v>270</v>
      </c>
      <c r="D22">
        <v>133</v>
      </c>
      <c r="E22" s="7">
        <f t="shared" si="0"/>
        <v>-0.26760563380281688</v>
      </c>
      <c r="F22" s="7">
        <f t="shared" si="1"/>
        <v>0.37558685446009388</v>
      </c>
    </row>
    <row r="23" spans="1:6" x14ac:dyDescent="0.45">
      <c r="A23" s="1" t="s">
        <v>44</v>
      </c>
      <c r="B23">
        <v>225</v>
      </c>
      <c r="C23">
        <v>189</v>
      </c>
      <c r="D23">
        <v>164</v>
      </c>
      <c r="E23" s="7">
        <f t="shared" si="0"/>
        <v>0.16</v>
      </c>
      <c r="F23" s="7">
        <f t="shared" si="1"/>
        <v>0.27111111111111114</v>
      </c>
    </row>
    <row r="24" spans="1:6" x14ac:dyDescent="0.45">
      <c r="A24" s="1" t="s">
        <v>175</v>
      </c>
      <c r="B24">
        <v>244</v>
      </c>
      <c r="C24">
        <v>65</v>
      </c>
      <c r="D24">
        <v>54</v>
      </c>
      <c r="E24" s="7">
        <f t="shared" si="0"/>
        <v>0.73360655737704916</v>
      </c>
      <c r="F24" s="7">
        <f t="shared" si="1"/>
        <v>0.77868852459016391</v>
      </c>
    </row>
    <row r="25" spans="1:6" x14ac:dyDescent="0.45">
      <c r="A25" s="1" t="s">
        <v>189</v>
      </c>
      <c r="B25">
        <v>242</v>
      </c>
      <c r="C25">
        <v>265</v>
      </c>
      <c r="D25">
        <v>307</v>
      </c>
      <c r="E25" s="7">
        <f t="shared" si="0"/>
        <v>-9.5041322314049589E-2</v>
      </c>
      <c r="F25" s="7">
        <f t="shared" si="1"/>
        <v>-0.26859504132231404</v>
      </c>
    </row>
    <row r="26" spans="1:6" x14ac:dyDescent="0.45">
      <c r="A26" s="1" t="s">
        <v>60</v>
      </c>
      <c r="B26">
        <v>251</v>
      </c>
      <c r="C26">
        <v>8</v>
      </c>
      <c r="D26">
        <v>24</v>
      </c>
      <c r="E26" s="7">
        <f t="shared" si="0"/>
        <v>0.96812749003984067</v>
      </c>
      <c r="F26" s="7">
        <f t="shared" si="1"/>
        <v>0.90438247011952189</v>
      </c>
    </row>
    <row r="27" spans="1:6" x14ac:dyDescent="0.45">
      <c r="A27" s="1" t="s">
        <v>350</v>
      </c>
      <c r="B27">
        <v>349</v>
      </c>
      <c r="C27">
        <v>184</v>
      </c>
      <c r="D27">
        <v>223</v>
      </c>
      <c r="E27" s="7">
        <f t="shared" si="0"/>
        <v>0.47277936962750716</v>
      </c>
      <c r="F27" s="7">
        <f t="shared" si="1"/>
        <v>0.36103151862464183</v>
      </c>
    </row>
    <row r="28" spans="1:6" x14ac:dyDescent="0.45">
      <c r="A28" s="1" t="s">
        <v>72</v>
      </c>
      <c r="B28">
        <v>305</v>
      </c>
      <c r="C28">
        <v>334</v>
      </c>
      <c r="D28">
        <v>283</v>
      </c>
      <c r="E28" s="7">
        <f t="shared" si="0"/>
        <v>-9.5081967213114751E-2</v>
      </c>
      <c r="F28" s="7">
        <f t="shared" si="1"/>
        <v>7.2131147540983612E-2</v>
      </c>
    </row>
    <row r="29" spans="1:6" x14ac:dyDescent="0.45">
      <c r="A29" s="1" t="s">
        <v>71</v>
      </c>
      <c r="B29">
        <v>311</v>
      </c>
      <c r="C29">
        <v>432</v>
      </c>
      <c r="D29">
        <v>342</v>
      </c>
      <c r="E29" s="7">
        <f t="shared" si="0"/>
        <v>-0.38906752411575563</v>
      </c>
      <c r="F29" s="7">
        <f t="shared" si="1"/>
        <v>-9.9678456591639875E-2</v>
      </c>
    </row>
    <row r="30" spans="1:6" x14ac:dyDescent="0.45">
      <c r="A30" s="1" t="s">
        <v>107</v>
      </c>
      <c r="B30">
        <v>324</v>
      </c>
      <c r="C30">
        <v>255</v>
      </c>
      <c r="D30">
        <v>201</v>
      </c>
      <c r="E30" s="7">
        <f t="shared" si="0"/>
        <v>0.21296296296296297</v>
      </c>
      <c r="F30" s="7">
        <f t="shared" si="1"/>
        <v>0.37962962962962965</v>
      </c>
    </row>
    <row r="31" spans="1:6" x14ac:dyDescent="0.45">
      <c r="A31" s="1" t="s">
        <v>50</v>
      </c>
      <c r="B31">
        <v>336</v>
      </c>
      <c r="C31">
        <v>229</v>
      </c>
      <c r="D31">
        <v>302</v>
      </c>
      <c r="E31" s="7">
        <f t="shared" si="0"/>
        <v>0.31845238095238093</v>
      </c>
      <c r="F31" s="7">
        <f t="shared" si="1"/>
        <v>0.10119047619047619</v>
      </c>
    </row>
    <row r="32" spans="1:6" x14ac:dyDescent="0.45">
      <c r="A32" s="1" t="s">
        <v>61</v>
      </c>
      <c r="B32">
        <v>388</v>
      </c>
      <c r="C32">
        <v>7</v>
      </c>
      <c r="D32">
        <v>44</v>
      </c>
      <c r="E32" s="7">
        <f t="shared" si="0"/>
        <v>0.98195876288659789</v>
      </c>
      <c r="F32" s="7">
        <f t="shared" si="1"/>
        <v>0.88659793814432986</v>
      </c>
    </row>
    <row r="33" spans="1:6" x14ac:dyDescent="0.45">
      <c r="A33" s="1" t="s">
        <v>48</v>
      </c>
      <c r="B33">
        <v>422</v>
      </c>
      <c r="C33">
        <v>487</v>
      </c>
      <c r="D33">
        <v>334</v>
      </c>
      <c r="E33" s="7">
        <f t="shared" si="0"/>
        <v>-0.15402843601895735</v>
      </c>
      <c r="F33" s="7">
        <f t="shared" si="1"/>
        <v>0.20853080568720378</v>
      </c>
    </row>
    <row r="34" spans="1:6" x14ac:dyDescent="0.45">
      <c r="A34" s="1" t="s">
        <v>28</v>
      </c>
      <c r="B34">
        <v>352</v>
      </c>
      <c r="C34">
        <v>365</v>
      </c>
      <c r="D34">
        <v>311</v>
      </c>
      <c r="E34" s="7">
        <f t="shared" si="0"/>
        <v>-3.6931818181818184E-2</v>
      </c>
      <c r="F34" s="7">
        <f t="shared" si="1"/>
        <v>0.11647727272727272</v>
      </c>
    </row>
    <row r="35" spans="1:6" x14ac:dyDescent="0.45">
      <c r="A35" s="1" t="s">
        <v>192</v>
      </c>
      <c r="B35">
        <v>369</v>
      </c>
      <c r="C35">
        <v>473</v>
      </c>
      <c r="D35">
        <v>621</v>
      </c>
      <c r="E35" s="7">
        <f t="shared" si="0"/>
        <v>-0.28184281842818426</v>
      </c>
      <c r="F35" s="7">
        <f t="shared" si="1"/>
        <v>-0.68292682926829273</v>
      </c>
    </row>
    <row r="36" spans="1:6" x14ac:dyDescent="0.45">
      <c r="A36" s="1" t="s">
        <v>214</v>
      </c>
      <c r="B36">
        <v>397</v>
      </c>
      <c r="C36">
        <v>421</v>
      </c>
      <c r="D36">
        <v>150</v>
      </c>
      <c r="E36" s="7">
        <f t="shared" si="0"/>
        <v>-6.0453400503778336E-2</v>
      </c>
      <c r="F36" s="7">
        <f t="shared" si="1"/>
        <v>0.62216624685138544</v>
      </c>
    </row>
    <row r="37" spans="1:6" x14ac:dyDescent="0.45">
      <c r="A37" s="1" t="s">
        <v>193</v>
      </c>
      <c r="B37">
        <v>399</v>
      </c>
      <c r="C37">
        <v>544</v>
      </c>
      <c r="D37">
        <v>450</v>
      </c>
      <c r="E37" s="7">
        <f t="shared" si="0"/>
        <v>-0.36340852130325813</v>
      </c>
      <c r="F37" s="7">
        <f t="shared" si="1"/>
        <v>-0.12781954887218044</v>
      </c>
    </row>
    <row r="38" spans="1:6" x14ac:dyDescent="0.45">
      <c r="A38" s="1" t="s">
        <v>225</v>
      </c>
      <c r="B38">
        <v>423</v>
      </c>
      <c r="C38">
        <v>241</v>
      </c>
      <c r="D38">
        <v>208</v>
      </c>
      <c r="E38" s="7">
        <f t="shared" si="0"/>
        <v>0.43026004728132389</v>
      </c>
      <c r="F38" s="7">
        <f t="shared" si="1"/>
        <v>0.50827423167848695</v>
      </c>
    </row>
    <row r="39" spans="1:6" x14ac:dyDescent="0.45">
      <c r="A39" s="1" t="s">
        <v>131</v>
      </c>
      <c r="B39">
        <v>430</v>
      </c>
      <c r="C39">
        <v>444</v>
      </c>
      <c r="D39">
        <v>404</v>
      </c>
      <c r="E39" s="7">
        <f t="shared" si="0"/>
        <v>-3.255813953488372E-2</v>
      </c>
      <c r="F39" s="7">
        <f t="shared" si="1"/>
        <v>6.0465116279069767E-2</v>
      </c>
    </row>
    <row r="40" spans="1:6" x14ac:dyDescent="0.45">
      <c r="A40" s="1" t="s">
        <v>191</v>
      </c>
      <c r="B40">
        <v>401</v>
      </c>
      <c r="C40">
        <v>407</v>
      </c>
      <c r="D40">
        <v>455</v>
      </c>
      <c r="E40" s="7">
        <f t="shared" si="0"/>
        <v>-1.4962593516209476E-2</v>
      </c>
      <c r="F40" s="7">
        <f t="shared" si="1"/>
        <v>-0.13466334164588528</v>
      </c>
    </row>
    <row r="41" spans="1:6" x14ac:dyDescent="0.45">
      <c r="A41" s="1" t="s">
        <v>73</v>
      </c>
      <c r="B41">
        <v>399</v>
      </c>
      <c r="C41">
        <v>673</v>
      </c>
      <c r="D41">
        <v>475</v>
      </c>
      <c r="E41" s="7">
        <f t="shared" si="0"/>
        <v>-0.68671679197994984</v>
      </c>
      <c r="F41" s="7">
        <f t="shared" si="1"/>
        <v>-0.19047619047619047</v>
      </c>
    </row>
    <row r="42" spans="1:6" x14ac:dyDescent="0.45">
      <c r="A42" s="1" t="s">
        <v>219</v>
      </c>
      <c r="B42">
        <v>421</v>
      </c>
      <c r="C42">
        <v>276</v>
      </c>
      <c r="D42">
        <v>277</v>
      </c>
      <c r="E42" s="7">
        <f t="shared" si="0"/>
        <v>0.34441805225653205</v>
      </c>
      <c r="F42" s="7">
        <f t="shared" si="1"/>
        <v>0.34204275534441803</v>
      </c>
    </row>
    <row r="43" spans="1:6" x14ac:dyDescent="0.45">
      <c r="A43" s="1" t="s">
        <v>42</v>
      </c>
      <c r="B43">
        <v>415</v>
      </c>
      <c r="C43">
        <v>337</v>
      </c>
      <c r="D43">
        <v>312</v>
      </c>
      <c r="E43" s="7">
        <f t="shared" si="0"/>
        <v>0.18795180722891566</v>
      </c>
      <c r="F43" s="7">
        <f t="shared" si="1"/>
        <v>0.24819277108433735</v>
      </c>
    </row>
    <row r="44" spans="1:6" x14ac:dyDescent="0.45">
      <c r="A44" s="1" t="s">
        <v>76</v>
      </c>
      <c r="B44">
        <v>427</v>
      </c>
      <c r="C44">
        <v>231</v>
      </c>
      <c r="D44">
        <v>239</v>
      </c>
      <c r="E44" s="7">
        <f t="shared" si="0"/>
        <v>0.45901639344262296</v>
      </c>
      <c r="F44" s="7">
        <f t="shared" si="1"/>
        <v>0.44028103044496486</v>
      </c>
    </row>
    <row r="45" spans="1:6" x14ac:dyDescent="0.45">
      <c r="A45" s="1" t="s">
        <v>197</v>
      </c>
      <c r="B45">
        <v>499</v>
      </c>
      <c r="C45">
        <v>365</v>
      </c>
      <c r="D45">
        <v>317</v>
      </c>
      <c r="E45" s="7">
        <f t="shared" si="0"/>
        <v>0.26853707414829658</v>
      </c>
      <c r="F45" s="7">
        <f t="shared" si="1"/>
        <v>0.36472945891783565</v>
      </c>
    </row>
    <row r="46" spans="1:6" x14ac:dyDescent="0.45">
      <c r="A46" s="1" t="s">
        <v>147</v>
      </c>
      <c r="B46">
        <v>576</v>
      </c>
      <c r="C46">
        <v>296</v>
      </c>
      <c r="D46">
        <v>328</v>
      </c>
      <c r="E46" s="7">
        <f t="shared" si="0"/>
        <v>0.4861111111111111</v>
      </c>
      <c r="F46" s="7">
        <f t="shared" si="1"/>
        <v>0.43055555555555558</v>
      </c>
    </row>
    <row r="47" spans="1:6" x14ac:dyDescent="0.45">
      <c r="A47" s="1" t="s">
        <v>217</v>
      </c>
      <c r="B47">
        <v>573</v>
      </c>
      <c r="C47">
        <v>371</v>
      </c>
      <c r="D47">
        <v>361</v>
      </c>
      <c r="E47" s="7">
        <f t="shared" si="0"/>
        <v>0.35253054101221643</v>
      </c>
      <c r="F47" s="7">
        <f t="shared" si="1"/>
        <v>0.36998254799301922</v>
      </c>
    </row>
    <row r="48" spans="1:6" x14ac:dyDescent="0.45">
      <c r="A48" s="1" t="s">
        <v>3</v>
      </c>
      <c r="B48">
        <v>1051</v>
      </c>
      <c r="C48">
        <v>852</v>
      </c>
      <c r="D48">
        <v>713</v>
      </c>
      <c r="E48" s="7">
        <f t="shared" si="0"/>
        <v>0.18934348239771645</v>
      </c>
      <c r="F48" s="7">
        <f t="shared" si="1"/>
        <v>0.32159847764034255</v>
      </c>
    </row>
    <row r="49" spans="1:6" x14ac:dyDescent="0.45">
      <c r="A49" s="1" t="s">
        <v>356</v>
      </c>
      <c r="B49">
        <v>524</v>
      </c>
      <c r="C49">
        <v>373</v>
      </c>
      <c r="D49">
        <v>380</v>
      </c>
      <c r="E49" s="7">
        <f t="shared" si="0"/>
        <v>0.28816793893129772</v>
      </c>
      <c r="F49" s="7">
        <f t="shared" si="1"/>
        <v>0.27480916030534353</v>
      </c>
    </row>
    <row r="50" spans="1:6" x14ac:dyDescent="0.45">
      <c r="A50" s="1" t="s">
        <v>343</v>
      </c>
      <c r="B50">
        <v>574</v>
      </c>
      <c r="C50">
        <v>339</v>
      </c>
      <c r="D50">
        <v>241</v>
      </c>
      <c r="E50" s="7">
        <f t="shared" si="0"/>
        <v>0.4094076655052265</v>
      </c>
      <c r="F50" s="7">
        <f t="shared" si="1"/>
        <v>0.58013937282229966</v>
      </c>
    </row>
    <row r="51" spans="1:6" x14ac:dyDescent="0.45">
      <c r="A51" s="1" t="s">
        <v>190</v>
      </c>
      <c r="B51">
        <v>525</v>
      </c>
      <c r="C51">
        <v>576</v>
      </c>
      <c r="D51">
        <v>669</v>
      </c>
      <c r="E51" s="7">
        <f t="shared" si="0"/>
        <v>-9.7142857142857142E-2</v>
      </c>
      <c r="F51" s="7">
        <f t="shared" si="1"/>
        <v>-0.2742857142857143</v>
      </c>
    </row>
    <row r="52" spans="1:6" x14ac:dyDescent="0.45">
      <c r="A52" s="1" t="s">
        <v>171</v>
      </c>
      <c r="B52">
        <v>611</v>
      </c>
      <c r="C52">
        <v>492</v>
      </c>
      <c r="D52">
        <v>596</v>
      </c>
      <c r="E52" s="7">
        <f t="shared" si="0"/>
        <v>0.19476268412438624</v>
      </c>
      <c r="F52" s="7">
        <f t="shared" si="1"/>
        <v>2.4549918166939442E-2</v>
      </c>
    </row>
    <row r="53" spans="1:6" x14ac:dyDescent="0.45">
      <c r="A53" s="1" t="s">
        <v>144</v>
      </c>
      <c r="B53">
        <v>630</v>
      </c>
      <c r="C53">
        <v>393</v>
      </c>
      <c r="D53">
        <v>868</v>
      </c>
      <c r="E53" s="7">
        <f t="shared" si="0"/>
        <v>0.37619047619047619</v>
      </c>
      <c r="F53" s="7">
        <f t="shared" si="1"/>
        <v>-0.37777777777777777</v>
      </c>
    </row>
    <row r="54" spans="1:6" x14ac:dyDescent="0.45">
      <c r="A54" s="1" t="s">
        <v>114</v>
      </c>
      <c r="B54">
        <v>898</v>
      </c>
      <c r="C54">
        <v>715</v>
      </c>
      <c r="D54">
        <v>634</v>
      </c>
      <c r="E54" s="7">
        <f t="shared" si="0"/>
        <v>0.20378619153674832</v>
      </c>
      <c r="F54" s="7">
        <f t="shared" si="1"/>
        <v>0.29398663697104677</v>
      </c>
    </row>
    <row r="55" spans="1:6" x14ac:dyDescent="0.45">
      <c r="A55" s="1" t="s">
        <v>218</v>
      </c>
      <c r="B55">
        <v>638</v>
      </c>
      <c r="C55">
        <v>534</v>
      </c>
      <c r="D55">
        <v>503</v>
      </c>
      <c r="E55" s="7">
        <f t="shared" si="0"/>
        <v>0.16300940438871472</v>
      </c>
      <c r="F55" s="7">
        <f t="shared" si="1"/>
        <v>0.2115987460815047</v>
      </c>
    </row>
    <row r="56" spans="1:6" x14ac:dyDescent="0.45">
      <c r="A56" s="1" t="s">
        <v>302</v>
      </c>
      <c r="B56">
        <v>609</v>
      </c>
      <c r="C56">
        <v>627</v>
      </c>
      <c r="D56">
        <v>505</v>
      </c>
      <c r="E56" s="7">
        <f t="shared" si="0"/>
        <v>-2.9556650246305417E-2</v>
      </c>
      <c r="F56" s="7">
        <f t="shared" si="1"/>
        <v>0.17077175697865354</v>
      </c>
    </row>
    <row r="57" spans="1:6" x14ac:dyDescent="0.45">
      <c r="A57" s="1" t="s">
        <v>9</v>
      </c>
      <c r="B57">
        <v>663</v>
      </c>
      <c r="C57">
        <v>1067</v>
      </c>
      <c r="D57">
        <v>901</v>
      </c>
      <c r="E57" s="7">
        <f t="shared" si="0"/>
        <v>-0.60935143288084459</v>
      </c>
      <c r="F57" s="7">
        <f t="shared" si="1"/>
        <v>-0.35897435897435898</v>
      </c>
    </row>
    <row r="58" spans="1:6" x14ac:dyDescent="0.45">
      <c r="A58" s="1" t="s">
        <v>222</v>
      </c>
      <c r="B58">
        <v>1352</v>
      </c>
      <c r="C58">
        <v>697</v>
      </c>
      <c r="D58">
        <v>881</v>
      </c>
      <c r="E58" s="7">
        <f t="shared" si="0"/>
        <v>0.48446745562130178</v>
      </c>
      <c r="F58" s="7">
        <f t="shared" si="1"/>
        <v>0.34837278106508873</v>
      </c>
    </row>
    <row r="59" spans="1:6" x14ac:dyDescent="0.45">
      <c r="A59" s="1" t="s">
        <v>74</v>
      </c>
      <c r="B59">
        <v>696</v>
      </c>
      <c r="C59">
        <v>747</v>
      </c>
      <c r="D59">
        <v>533</v>
      </c>
      <c r="E59" s="7">
        <f t="shared" si="0"/>
        <v>-7.3275862068965511E-2</v>
      </c>
      <c r="F59" s="7">
        <f t="shared" si="1"/>
        <v>0.23419540229885058</v>
      </c>
    </row>
    <row r="60" spans="1:6" x14ac:dyDescent="0.45">
      <c r="A60" s="1" t="s">
        <v>231</v>
      </c>
      <c r="B60">
        <v>712</v>
      </c>
      <c r="C60">
        <v>927</v>
      </c>
      <c r="D60">
        <v>1257</v>
      </c>
      <c r="E60" s="7">
        <f t="shared" si="0"/>
        <v>-0.30196629213483145</v>
      </c>
      <c r="F60" s="7">
        <f t="shared" si="1"/>
        <v>-0.7654494382022472</v>
      </c>
    </row>
    <row r="61" spans="1:6" x14ac:dyDescent="0.45">
      <c r="A61" s="1" t="s">
        <v>233</v>
      </c>
      <c r="B61">
        <v>730</v>
      </c>
      <c r="C61">
        <v>554</v>
      </c>
      <c r="D61">
        <v>659</v>
      </c>
      <c r="E61" s="7">
        <f t="shared" si="0"/>
        <v>0.24109589041095891</v>
      </c>
      <c r="F61" s="7">
        <f t="shared" si="1"/>
        <v>9.7260273972602743E-2</v>
      </c>
    </row>
    <row r="62" spans="1:6" x14ac:dyDescent="0.45">
      <c r="A62" s="1" t="s">
        <v>234</v>
      </c>
      <c r="B62">
        <v>797</v>
      </c>
      <c r="C62">
        <v>162</v>
      </c>
      <c r="D62">
        <v>140</v>
      </c>
      <c r="E62" s="7">
        <f t="shared" si="0"/>
        <v>0.79673776662484319</v>
      </c>
      <c r="F62" s="7">
        <f t="shared" si="1"/>
        <v>0.82434127979924721</v>
      </c>
    </row>
    <row r="63" spans="1:6" x14ac:dyDescent="0.45">
      <c r="A63" s="1" t="s">
        <v>226</v>
      </c>
      <c r="B63">
        <v>834</v>
      </c>
      <c r="C63">
        <v>598</v>
      </c>
      <c r="D63">
        <v>760</v>
      </c>
      <c r="E63" s="7">
        <f t="shared" si="0"/>
        <v>0.28297362110311752</v>
      </c>
      <c r="F63" s="7">
        <f t="shared" si="1"/>
        <v>8.8729016786570747E-2</v>
      </c>
    </row>
    <row r="64" spans="1:6" x14ac:dyDescent="0.45">
      <c r="A64" s="1" t="s">
        <v>136</v>
      </c>
      <c r="B64">
        <v>841</v>
      </c>
      <c r="C64">
        <v>703</v>
      </c>
      <c r="D64">
        <v>652</v>
      </c>
      <c r="E64" s="7">
        <f t="shared" si="0"/>
        <v>0.16409036860879905</v>
      </c>
      <c r="F64" s="7">
        <f t="shared" si="1"/>
        <v>0.22473246135552913</v>
      </c>
    </row>
    <row r="65" spans="1:6" x14ac:dyDescent="0.45">
      <c r="A65" s="1" t="s">
        <v>185</v>
      </c>
      <c r="B65">
        <v>943</v>
      </c>
      <c r="C65">
        <v>1065</v>
      </c>
      <c r="D65">
        <v>963</v>
      </c>
      <c r="E65" s="7">
        <f t="shared" si="0"/>
        <v>-0.12937433722163308</v>
      </c>
      <c r="F65" s="7">
        <f t="shared" si="1"/>
        <v>-2.1208907741251327E-2</v>
      </c>
    </row>
    <row r="66" spans="1:6" x14ac:dyDescent="0.45">
      <c r="A66" s="1" t="s">
        <v>139</v>
      </c>
      <c r="B66">
        <v>970</v>
      </c>
      <c r="C66">
        <v>522</v>
      </c>
      <c r="D66">
        <v>711</v>
      </c>
      <c r="E66" s="7">
        <f t="shared" si="0"/>
        <v>0.46185567010309281</v>
      </c>
      <c r="F66" s="7">
        <f t="shared" si="1"/>
        <v>0.26701030927835051</v>
      </c>
    </row>
    <row r="67" spans="1:6" x14ac:dyDescent="0.45">
      <c r="A67" s="1" t="s">
        <v>182</v>
      </c>
      <c r="B67">
        <v>818</v>
      </c>
      <c r="C67">
        <v>761</v>
      </c>
      <c r="D67">
        <v>1024</v>
      </c>
      <c r="E67" s="7">
        <f t="shared" ref="E67:E130" si="2">IF(C67="","",($B67-C67)/$B67)</f>
        <v>6.9682151589242056E-2</v>
      </c>
      <c r="F67" s="7">
        <f t="shared" ref="F67:F130" si="3">IF(D67="","",($B67-D67)/$B67)</f>
        <v>-0.25183374083129584</v>
      </c>
    </row>
    <row r="68" spans="1:6" x14ac:dyDescent="0.45">
      <c r="A68" s="1" t="s">
        <v>312</v>
      </c>
      <c r="B68">
        <v>1369</v>
      </c>
      <c r="C68">
        <v>989</v>
      </c>
      <c r="D68">
        <v>1283</v>
      </c>
      <c r="E68" s="7">
        <f t="shared" si="2"/>
        <v>0.27757487216946675</v>
      </c>
      <c r="F68" s="7">
        <f t="shared" si="3"/>
        <v>6.2819576333089849E-2</v>
      </c>
    </row>
    <row r="69" spans="1:6" x14ac:dyDescent="0.45">
      <c r="A69" s="1" t="s">
        <v>79</v>
      </c>
      <c r="B69">
        <v>1065</v>
      </c>
      <c r="C69">
        <v>1053</v>
      </c>
      <c r="D69">
        <v>962</v>
      </c>
      <c r="E69" s="7">
        <f t="shared" si="2"/>
        <v>1.1267605633802818E-2</v>
      </c>
      <c r="F69" s="7">
        <f t="shared" si="3"/>
        <v>9.6713615023474184E-2</v>
      </c>
    </row>
    <row r="70" spans="1:6" x14ac:dyDescent="0.45">
      <c r="A70" s="1" t="s">
        <v>183</v>
      </c>
      <c r="B70">
        <v>936</v>
      </c>
      <c r="C70">
        <v>900</v>
      </c>
      <c r="D70">
        <v>718</v>
      </c>
      <c r="E70" s="7">
        <f t="shared" si="2"/>
        <v>3.8461538461538464E-2</v>
      </c>
      <c r="F70" s="7">
        <f t="shared" si="3"/>
        <v>0.23290598290598291</v>
      </c>
    </row>
    <row r="71" spans="1:6" x14ac:dyDescent="0.45">
      <c r="A71" s="1" t="s">
        <v>200</v>
      </c>
      <c r="B71">
        <v>1966</v>
      </c>
      <c r="C71">
        <v>1176</v>
      </c>
      <c r="D71">
        <v>791</v>
      </c>
      <c r="E71" s="7">
        <f t="shared" si="2"/>
        <v>0.40183112919633773</v>
      </c>
      <c r="F71" s="7">
        <f t="shared" si="3"/>
        <v>0.59766022380467954</v>
      </c>
    </row>
    <row r="72" spans="1:6" x14ac:dyDescent="0.45">
      <c r="A72" s="1" t="s">
        <v>103</v>
      </c>
      <c r="B72">
        <v>1049</v>
      </c>
      <c r="C72">
        <v>1497</v>
      </c>
      <c r="D72">
        <v>1276</v>
      </c>
      <c r="E72" s="7">
        <f t="shared" si="2"/>
        <v>-0.42707340324118209</v>
      </c>
      <c r="F72" s="7">
        <f t="shared" si="3"/>
        <v>-0.21639656816015251</v>
      </c>
    </row>
    <row r="73" spans="1:6" x14ac:dyDescent="0.45">
      <c r="A73" s="1" t="s">
        <v>205</v>
      </c>
      <c r="B73">
        <v>1027</v>
      </c>
      <c r="C73">
        <v>2380</v>
      </c>
      <c r="D73">
        <v>2047</v>
      </c>
      <c r="E73" s="7">
        <f t="shared" si="2"/>
        <v>-1.3174294060370009</v>
      </c>
      <c r="F73" s="7">
        <f t="shared" si="3"/>
        <v>-0.99318403115871468</v>
      </c>
    </row>
    <row r="74" spans="1:6" x14ac:dyDescent="0.45">
      <c r="A74" s="1" t="s">
        <v>257</v>
      </c>
      <c r="B74">
        <v>1660</v>
      </c>
      <c r="C74">
        <v>1374</v>
      </c>
      <c r="D74">
        <v>2130</v>
      </c>
      <c r="E74" s="7">
        <f t="shared" si="2"/>
        <v>0.17228915662650601</v>
      </c>
      <c r="F74" s="7">
        <f t="shared" si="3"/>
        <v>-0.28313253012048195</v>
      </c>
    </row>
    <row r="75" spans="1:6" x14ac:dyDescent="0.45">
      <c r="A75" s="1" t="s">
        <v>142</v>
      </c>
      <c r="B75">
        <v>1235</v>
      </c>
      <c r="C75">
        <v>1219</v>
      </c>
      <c r="D75">
        <v>1024</v>
      </c>
      <c r="E75" s="7">
        <f t="shared" si="2"/>
        <v>1.2955465587044534E-2</v>
      </c>
      <c r="F75" s="7">
        <f t="shared" si="3"/>
        <v>0.17085020242914981</v>
      </c>
    </row>
    <row r="76" spans="1:6" x14ac:dyDescent="0.45">
      <c r="A76" s="1" t="s">
        <v>180</v>
      </c>
      <c r="B76">
        <v>1228</v>
      </c>
      <c r="C76">
        <v>821</v>
      </c>
      <c r="D76">
        <v>1200</v>
      </c>
      <c r="E76" s="7">
        <f t="shared" si="2"/>
        <v>0.33143322475570031</v>
      </c>
      <c r="F76" s="7">
        <f t="shared" si="3"/>
        <v>2.2801302931596091E-2</v>
      </c>
    </row>
    <row r="77" spans="1:6" x14ac:dyDescent="0.45">
      <c r="A77" s="1" t="s">
        <v>89</v>
      </c>
      <c r="B77">
        <v>1343</v>
      </c>
      <c r="C77">
        <v>1678</v>
      </c>
      <c r="D77">
        <v>1721</v>
      </c>
      <c r="E77" s="7">
        <f t="shared" si="2"/>
        <v>-0.24944154877140728</v>
      </c>
      <c r="F77" s="7">
        <f t="shared" si="3"/>
        <v>-0.28145941921072226</v>
      </c>
    </row>
    <row r="78" spans="1:6" x14ac:dyDescent="0.45">
      <c r="A78" s="1" t="s">
        <v>221</v>
      </c>
      <c r="B78">
        <v>1270</v>
      </c>
      <c r="C78">
        <v>278</v>
      </c>
      <c r="D78">
        <v>188</v>
      </c>
      <c r="E78" s="7">
        <f t="shared" si="2"/>
        <v>0.7811023622047244</v>
      </c>
      <c r="F78" s="7">
        <f t="shared" si="3"/>
        <v>0.85196850393700785</v>
      </c>
    </row>
    <row r="79" spans="1:6" x14ac:dyDescent="0.45">
      <c r="A79" s="1" t="s">
        <v>143</v>
      </c>
      <c r="B79">
        <v>1260</v>
      </c>
      <c r="C79">
        <v>569</v>
      </c>
      <c r="D79">
        <v>526</v>
      </c>
      <c r="E79" s="7">
        <f t="shared" si="2"/>
        <v>0.54841269841269846</v>
      </c>
      <c r="F79" s="7">
        <f t="shared" si="3"/>
        <v>0.58253968253968258</v>
      </c>
    </row>
    <row r="80" spans="1:6" x14ac:dyDescent="0.45">
      <c r="A80" s="1" t="s">
        <v>380</v>
      </c>
      <c r="B80">
        <v>1394</v>
      </c>
      <c r="C80">
        <v>1223</v>
      </c>
      <c r="D80">
        <v>1651</v>
      </c>
      <c r="E80" s="7">
        <f t="shared" si="2"/>
        <v>0.12266857962697274</v>
      </c>
      <c r="F80" s="7">
        <f t="shared" si="3"/>
        <v>-0.18436154949784792</v>
      </c>
    </row>
    <row r="81" spans="1:6" x14ac:dyDescent="0.45">
      <c r="A81" s="1" t="s">
        <v>110</v>
      </c>
      <c r="B81">
        <v>1362</v>
      </c>
      <c r="C81">
        <v>2163</v>
      </c>
      <c r="D81">
        <v>1920</v>
      </c>
      <c r="E81" s="7">
        <f t="shared" si="2"/>
        <v>-0.58810572687224671</v>
      </c>
      <c r="F81" s="7">
        <f t="shared" si="3"/>
        <v>-0.40969162995594716</v>
      </c>
    </row>
    <row r="82" spans="1:6" x14ac:dyDescent="0.45">
      <c r="A82" s="1" t="s">
        <v>34</v>
      </c>
      <c r="B82">
        <v>1356</v>
      </c>
      <c r="C82">
        <v>1220</v>
      </c>
      <c r="D82">
        <v>1487</v>
      </c>
      <c r="E82" s="7">
        <f t="shared" si="2"/>
        <v>0.10029498525073746</v>
      </c>
      <c r="F82" s="7">
        <f t="shared" si="3"/>
        <v>-9.6607669616519176E-2</v>
      </c>
    </row>
    <row r="83" spans="1:6" x14ac:dyDescent="0.45">
      <c r="A83" s="1" t="s">
        <v>62</v>
      </c>
      <c r="B83">
        <v>3110</v>
      </c>
      <c r="C83">
        <v>1381</v>
      </c>
      <c r="D83">
        <v>3776</v>
      </c>
      <c r="E83" s="7">
        <f t="shared" si="2"/>
        <v>0.5559485530546624</v>
      </c>
      <c r="F83" s="7">
        <f t="shared" si="3"/>
        <v>-0.21414790996784566</v>
      </c>
    </row>
    <row r="84" spans="1:6" x14ac:dyDescent="0.45">
      <c r="A84" s="1" t="s">
        <v>376</v>
      </c>
      <c r="B84">
        <v>1516</v>
      </c>
      <c r="C84">
        <v>1863</v>
      </c>
      <c r="D84">
        <v>1592</v>
      </c>
      <c r="E84" s="7">
        <f t="shared" si="2"/>
        <v>-0.22889182058047494</v>
      </c>
      <c r="F84" s="7">
        <f t="shared" si="3"/>
        <v>-5.0131926121372031E-2</v>
      </c>
    </row>
    <row r="85" spans="1:6" x14ac:dyDescent="0.45">
      <c r="A85" s="1" t="s">
        <v>203</v>
      </c>
      <c r="B85">
        <v>3061</v>
      </c>
      <c r="C85">
        <v>1859</v>
      </c>
      <c r="D85">
        <v>2568</v>
      </c>
      <c r="E85" s="7">
        <f t="shared" si="2"/>
        <v>0.39268213002286834</v>
      </c>
      <c r="F85" s="7">
        <f t="shared" si="3"/>
        <v>0.16105847762169226</v>
      </c>
    </row>
    <row r="86" spans="1:6" x14ac:dyDescent="0.45">
      <c r="A86" s="1" t="s">
        <v>135</v>
      </c>
      <c r="B86">
        <v>1639</v>
      </c>
      <c r="C86">
        <v>1446</v>
      </c>
      <c r="D86">
        <v>1295</v>
      </c>
      <c r="E86" s="7">
        <f t="shared" si="2"/>
        <v>0.11775472849298353</v>
      </c>
      <c r="F86" s="7">
        <f t="shared" si="3"/>
        <v>0.20988407565588774</v>
      </c>
    </row>
    <row r="87" spans="1:6" x14ac:dyDescent="0.45">
      <c r="A87" s="1" t="s">
        <v>6</v>
      </c>
      <c r="B87">
        <v>1619</v>
      </c>
      <c r="C87">
        <v>1381</v>
      </c>
      <c r="D87">
        <v>1125</v>
      </c>
      <c r="E87" s="7">
        <f t="shared" si="2"/>
        <v>0.14700432365657815</v>
      </c>
      <c r="F87" s="7">
        <f t="shared" si="3"/>
        <v>0.30512662137121682</v>
      </c>
    </row>
    <row r="88" spans="1:6" x14ac:dyDescent="0.45">
      <c r="A88" s="1" t="s">
        <v>347</v>
      </c>
      <c r="B88">
        <v>3644</v>
      </c>
      <c r="C88">
        <v>4803</v>
      </c>
      <c r="D88">
        <v>5143</v>
      </c>
      <c r="E88" s="7">
        <f t="shared" si="2"/>
        <v>-0.3180570801317234</v>
      </c>
      <c r="F88" s="7">
        <f t="shared" si="3"/>
        <v>-0.41136114160263448</v>
      </c>
    </row>
    <row r="89" spans="1:6" x14ac:dyDescent="0.45">
      <c r="A89" s="1" t="s">
        <v>104</v>
      </c>
      <c r="B89">
        <v>1729</v>
      </c>
      <c r="C89">
        <v>1439</v>
      </c>
      <c r="D89">
        <v>1452</v>
      </c>
      <c r="E89" s="7">
        <f t="shared" si="2"/>
        <v>0.16772700983227298</v>
      </c>
      <c r="F89" s="7">
        <f t="shared" si="3"/>
        <v>0.16020821283979178</v>
      </c>
    </row>
    <row r="90" spans="1:6" x14ac:dyDescent="0.45">
      <c r="A90" s="1" t="s">
        <v>174</v>
      </c>
      <c r="B90">
        <v>1790</v>
      </c>
      <c r="C90">
        <v>1890</v>
      </c>
      <c r="D90">
        <v>2185</v>
      </c>
      <c r="E90" s="7">
        <f t="shared" si="2"/>
        <v>-5.5865921787709494E-2</v>
      </c>
      <c r="F90" s="7">
        <f t="shared" si="3"/>
        <v>-0.2206703910614525</v>
      </c>
    </row>
    <row r="91" spans="1:6" x14ac:dyDescent="0.45">
      <c r="A91" s="1" t="s">
        <v>247</v>
      </c>
      <c r="B91">
        <v>1826</v>
      </c>
      <c r="C91">
        <v>3269</v>
      </c>
      <c r="D91">
        <v>2052</v>
      </c>
      <c r="E91" s="7">
        <f t="shared" si="2"/>
        <v>-0.79025191675794082</v>
      </c>
      <c r="F91" s="7">
        <f t="shared" si="3"/>
        <v>-0.12376779846659365</v>
      </c>
    </row>
    <row r="92" spans="1:6" x14ac:dyDescent="0.45">
      <c r="A92" s="1" t="s">
        <v>373</v>
      </c>
      <c r="B92">
        <v>4205</v>
      </c>
      <c r="C92">
        <v>5837</v>
      </c>
      <c r="D92">
        <v>4996</v>
      </c>
      <c r="E92" s="7">
        <f t="shared" si="2"/>
        <v>-0.38810939357907254</v>
      </c>
      <c r="F92" s="7">
        <f t="shared" si="3"/>
        <v>-0.18810939357907253</v>
      </c>
    </row>
    <row r="93" spans="1:6" x14ac:dyDescent="0.45">
      <c r="A93" s="1" t="s">
        <v>5</v>
      </c>
      <c r="B93">
        <v>2048</v>
      </c>
      <c r="C93">
        <v>2711</v>
      </c>
      <c r="D93">
        <v>1934</v>
      </c>
      <c r="E93" s="7">
        <f t="shared" si="2"/>
        <v>-0.32373046875</v>
      </c>
      <c r="F93" s="7">
        <f t="shared" si="3"/>
        <v>5.56640625E-2</v>
      </c>
    </row>
    <row r="94" spans="1:6" x14ac:dyDescent="0.45">
      <c r="A94" s="1" t="s">
        <v>223</v>
      </c>
      <c r="B94">
        <v>1816</v>
      </c>
      <c r="C94">
        <v>858</v>
      </c>
      <c r="D94">
        <v>684</v>
      </c>
      <c r="E94" s="7">
        <f t="shared" si="2"/>
        <v>0.52753303964757714</v>
      </c>
      <c r="F94" s="7">
        <f t="shared" si="3"/>
        <v>0.62334801762114533</v>
      </c>
    </row>
    <row r="95" spans="1:6" x14ac:dyDescent="0.45">
      <c r="A95" s="1" t="s">
        <v>323</v>
      </c>
      <c r="B95">
        <v>1827</v>
      </c>
      <c r="C95">
        <v>672</v>
      </c>
      <c r="D95">
        <v>733</v>
      </c>
      <c r="E95" s="7">
        <f t="shared" si="2"/>
        <v>0.63218390804597702</v>
      </c>
      <c r="F95" s="7">
        <f t="shared" si="3"/>
        <v>0.59879584017515053</v>
      </c>
    </row>
    <row r="96" spans="1:6" x14ac:dyDescent="0.45">
      <c r="A96" s="1" t="s">
        <v>36</v>
      </c>
      <c r="B96">
        <v>2232</v>
      </c>
      <c r="C96">
        <v>1562</v>
      </c>
      <c r="D96">
        <v>988</v>
      </c>
      <c r="E96" s="7">
        <f t="shared" si="2"/>
        <v>0.30017921146953402</v>
      </c>
      <c r="F96" s="7">
        <f t="shared" si="3"/>
        <v>0.55734767025089604</v>
      </c>
    </row>
    <row r="97" spans="1:6" x14ac:dyDescent="0.45">
      <c r="A97" s="1" t="s">
        <v>173</v>
      </c>
      <c r="B97">
        <v>2059</v>
      </c>
      <c r="C97">
        <v>2654</v>
      </c>
      <c r="D97">
        <v>2622</v>
      </c>
      <c r="E97" s="7">
        <f t="shared" si="2"/>
        <v>-0.28897523069451192</v>
      </c>
      <c r="F97" s="7">
        <f t="shared" si="3"/>
        <v>-0.27343370568237008</v>
      </c>
    </row>
    <row r="98" spans="1:6" x14ac:dyDescent="0.45">
      <c r="A98" s="1" t="s">
        <v>127</v>
      </c>
      <c r="B98">
        <v>2236</v>
      </c>
      <c r="C98">
        <v>2036</v>
      </c>
      <c r="D98">
        <v>2109</v>
      </c>
      <c r="E98" s="7">
        <f t="shared" si="2"/>
        <v>8.9445438282647588E-2</v>
      </c>
      <c r="F98" s="7">
        <f t="shared" si="3"/>
        <v>5.6797853309481214E-2</v>
      </c>
    </row>
    <row r="99" spans="1:6" x14ac:dyDescent="0.45">
      <c r="A99" s="1" t="s">
        <v>119</v>
      </c>
      <c r="B99">
        <v>2117</v>
      </c>
      <c r="C99">
        <v>1748</v>
      </c>
      <c r="D99">
        <v>1545</v>
      </c>
      <c r="E99" s="7">
        <f t="shared" si="2"/>
        <v>0.17430325932923948</v>
      </c>
      <c r="F99" s="7">
        <f t="shared" si="3"/>
        <v>0.27019367028814362</v>
      </c>
    </row>
    <row r="100" spans="1:6" x14ac:dyDescent="0.45">
      <c r="A100" s="1" t="s">
        <v>178</v>
      </c>
      <c r="B100">
        <v>2508</v>
      </c>
      <c r="C100">
        <v>1771</v>
      </c>
      <c r="D100">
        <v>1879</v>
      </c>
      <c r="E100" s="7">
        <f t="shared" si="2"/>
        <v>0.29385964912280704</v>
      </c>
      <c r="F100" s="7">
        <f t="shared" si="3"/>
        <v>0.25079744816586924</v>
      </c>
    </row>
    <row r="101" spans="1:6" x14ac:dyDescent="0.45">
      <c r="A101" s="1" t="s">
        <v>379</v>
      </c>
      <c r="B101">
        <v>2663</v>
      </c>
      <c r="C101">
        <v>3058</v>
      </c>
      <c r="D101">
        <v>2954</v>
      </c>
      <c r="E101" s="7">
        <f t="shared" si="2"/>
        <v>-0.14832895230942547</v>
      </c>
      <c r="F101" s="7">
        <f t="shared" si="3"/>
        <v>-0.1092752534735261</v>
      </c>
    </row>
    <row r="102" spans="1:6" x14ac:dyDescent="0.45">
      <c r="A102" s="1" t="s">
        <v>204</v>
      </c>
      <c r="B102">
        <v>2522</v>
      </c>
      <c r="C102">
        <v>1723</v>
      </c>
      <c r="D102">
        <v>1407</v>
      </c>
      <c r="E102" s="7">
        <f t="shared" si="2"/>
        <v>0.31681205392545597</v>
      </c>
      <c r="F102" s="7">
        <f t="shared" si="3"/>
        <v>0.44210943695479776</v>
      </c>
    </row>
    <row r="103" spans="1:6" x14ac:dyDescent="0.45">
      <c r="A103" s="1" t="s">
        <v>88</v>
      </c>
      <c r="B103">
        <v>2541</v>
      </c>
      <c r="C103">
        <v>7556</v>
      </c>
      <c r="D103">
        <v>5129</v>
      </c>
      <c r="E103" s="7">
        <f t="shared" si="2"/>
        <v>-1.9736324281778828</v>
      </c>
      <c r="F103" s="7">
        <f t="shared" si="3"/>
        <v>-1.0184966548602912</v>
      </c>
    </row>
    <row r="104" spans="1:6" x14ac:dyDescent="0.45">
      <c r="A104" s="1" t="s">
        <v>344</v>
      </c>
      <c r="B104">
        <v>2312</v>
      </c>
      <c r="C104">
        <v>1463</v>
      </c>
      <c r="D104">
        <v>269</v>
      </c>
      <c r="E104" s="7">
        <f t="shared" si="2"/>
        <v>0.36721453287197231</v>
      </c>
      <c r="F104" s="7">
        <f t="shared" si="3"/>
        <v>0.88365051903114189</v>
      </c>
    </row>
    <row r="105" spans="1:6" x14ac:dyDescent="0.45">
      <c r="A105" s="1" t="s">
        <v>209</v>
      </c>
      <c r="B105">
        <v>2852</v>
      </c>
      <c r="C105">
        <v>3434</v>
      </c>
      <c r="D105">
        <v>3184</v>
      </c>
      <c r="E105" s="7">
        <f t="shared" si="2"/>
        <v>-0.20406732117812063</v>
      </c>
      <c r="F105" s="7">
        <f t="shared" si="3"/>
        <v>-0.11640953716690042</v>
      </c>
    </row>
    <row r="106" spans="1:6" x14ac:dyDescent="0.45">
      <c r="A106" s="1" t="s">
        <v>242</v>
      </c>
      <c r="B106">
        <v>5893</v>
      </c>
      <c r="C106">
        <v>4187</v>
      </c>
      <c r="D106">
        <v>4516</v>
      </c>
      <c r="E106" s="7">
        <f t="shared" si="2"/>
        <v>0.28949601221788562</v>
      </c>
      <c r="F106" s="7">
        <f t="shared" si="3"/>
        <v>0.23366706261666384</v>
      </c>
    </row>
    <row r="107" spans="1:6" x14ac:dyDescent="0.45">
      <c r="A107" s="1" t="s">
        <v>251</v>
      </c>
      <c r="B107">
        <v>3484</v>
      </c>
      <c r="C107">
        <v>3333</v>
      </c>
      <c r="D107">
        <v>3746</v>
      </c>
      <c r="E107" s="7">
        <f t="shared" si="2"/>
        <v>4.3340987370838115E-2</v>
      </c>
      <c r="F107" s="7">
        <f t="shared" si="3"/>
        <v>-7.520091848450057E-2</v>
      </c>
    </row>
    <row r="108" spans="1:6" x14ac:dyDescent="0.45">
      <c r="A108" s="1" t="s">
        <v>105</v>
      </c>
      <c r="B108">
        <v>3170</v>
      </c>
      <c r="C108">
        <v>2284</v>
      </c>
      <c r="D108">
        <v>2796</v>
      </c>
      <c r="E108" s="7">
        <f t="shared" si="2"/>
        <v>0.27949526813880127</v>
      </c>
      <c r="F108" s="7">
        <f t="shared" si="3"/>
        <v>0.11798107255520504</v>
      </c>
    </row>
    <row r="109" spans="1:6" x14ac:dyDescent="0.45">
      <c r="A109" s="1" t="s">
        <v>348</v>
      </c>
      <c r="B109">
        <v>3696</v>
      </c>
      <c r="C109">
        <v>7622</v>
      </c>
      <c r="D109">
        <v>5204</v>
      </c>
      <c r="E109" s="7">
        <f t="shared" si="2"/>
        <v>-1.0622294372294372</v>
      </c>
      <c r="F109" s="7">
        <f t="shared" si="3"/>
        <v>-0.40800865800865799</v>
      </c>
    </row>
    <row r="110" spans="1:6" x14ac:dyDescent="0.45">
      <c r="A110" s="1" t="s">
        <v>109</v>
      </c>
      <c r="B110">
        <v>3424</v>
      </c>
      <c r="C110">
        <v>5271</v>
      </c>
      <c r="D110">
        <v>3975</v>
      </c>
      <c r="E110" s="7">
        <f t="shared" si="2"/>
        <v>-0.53942757009345799</v>
      </c>
      <c r="F110" s="7">
        <f t="shared" si="3"/>
        <v>-0.16092289719626168</v>
      </c>
    </row>
    <row r="111" spans="1:6" x14ac:dyDescent="0.45">
      <c r="A111" s="1" t="s">
        <v>82</v>
      </c>
      <c r="B111">
        <v>3409</v>
      </c>
      <c r="C111">
        <v>1706</v>
      </c>
      <c r="D111">
        <v>1782</v>
      </c>
      <c r="E111" s="7">
        <f t="shared" si="2"/>
        <v>0.49955998826635378</v>
      </c>
      <c r="F111" s="7">
        <f t="shared" si="3"/>
        <v>0.47726606042827807</v>
      </c>
    </row>
    <row r="112" spans="1:6" x14ac:dyDescent="0.45">
      <c r="A112" s="1" t="s">
        <v>196</v>
      </c>
      <c r="B112">
        <v>4680</v>
      </c>
      <c r="C112">
        <v>2646</v>
      </c>
      <c r="D112">
        <v>2346</v>
      </c>
      <c r="E112" s="7">
        <f t="shared" si="2"/>
        <v>0.43461538461538463</v>
      </c>
      <c r="F112" s="7">
        <f t="shared" si="3"/>
        <v>0.49871794871794872</v>
      </c>
    </row>
    <row r="113" spans="1:6" x14ac:dyDescent="0.45">
      <c r="A113" s="1" t="s">
        <v>291</v>
      </c>
      <c r="B113">
        <v>3949</v>
      </c>
      <c r="C113">
        <v>7048</v>
      </c>
      <c r="D113">
        <v>4876</v>
      </c>
      <c r="E113" s="7">
        <f t="shared" si="2"/>
        <v>-0.78475563433780704</v>
      </c>
      <c r="F113" s="7">
        <f t="shared" si="3"/>
        <v>-0.2347429729045328</v>
      </c>
    </row>
    <row r="114" spans="1:6" x14ac:dyDescent="0.45">
      <c r="A114" s="1" t="s">
        <v>229</v>
      </c>
      <c r="B114">
        <v>3814</v>
      </c>
      <c r="C114">
        <v>4307</v>
      </c>
      <c r="D114">
        <v>4293</v>
      </c>
      <c r="E114" s="7">
        <f t="shared" si="2"/>
        <v>-0.12926061877294179</v>
      </c>
      <c r="F114" s="7">
        <f t="shared" si="3"/>
        <v>-0.12558993183009964</v>
      </c>
    </row>
    <row r="115" spans="1:6" x14ac:dyDescent="0.45">
      <c r="A115" s="1" t="s">
        <v>249</v>
      </c>
      <c r="B115">
        <v>4183</v>
      </c>
      <c r="C115">
        <v>1753</v>
      </c>
      <c r="D115">
        <v>2001</v>
      </c>
      <c r="E115" s="7">
        <f t="shared" si="2"/>
        <v>0.58092278269184794</v>
      </c>
      <c r="F115" s="7">
        <f t="shared" si="3"/>
        <v>0.52163519005498449</v>
      </c>
    </row>
    <row r="116" spans="1:6" x14ac:dyDescent="0.45">
      <c r="A116" s="1" t="s">
        <v>195</v>
      </c>
      <c r="B116">
        <v>4519</v>
      </c>
      <c r="C116">
        <v>1258</v>
      </c>
      <c r="D116">
        <v>1543</v>
      </c>
      <c r="E116" s="7">
        <f t="shared" si="2"/>
        <v>0.7216198273954415</v>
      </c>
      <c r="F116" s="7">
        <f t="shared" si="3"/>
        <v>0.65855277716308913</v>
      </c>
    </row>
    <row r="117" spans="1:6" x14ac:dyDescent="0.45">
      <c r="A117" s="1" t="s">
        <v>228</v>
      </c>
      <c r="B117">
        <v>3925</v>
      </c>
      <c r="C117">
        <v>965</v>
      </c>
      <c r="D117">
        <v>764</v>
      </c>
      <c r="E117" s="7">
        <f t="shared" si="2"/>
        <v>0.75414012738853509</v>
      </c>
      <c r="F117" s="7">
        <f t="shared" si="3"/>
        <v>0.80535031847133753</v>
      </c>
    </row>
    <row r="118" spans="1:6" x14ac:dyDescent="0.45">
      <c r="A118" s="1" t="s">
        <v>311</v>
      </c>
      <c r="B118">
        <v>6341</v>
      </c>
      <c r="C118">
        <v>4852</v>
      </c>
      <c r="D118">
        <v>10000</v>
      </c>
      <c r="E118" s="7">
        <f t="shared" si="2"/>
        <v>0.23482100615044946</v>
      </c>
      <c r="F118" s="7">
        <f t="shared" si="3"/>
        <v>-0.5770383220312254</v>
      </c>
    </row>
    <row r="119" spans="1:6" x14ac:dyDescent="0.45">
      <c r="A119" s="1" t="s">
        <v>199</v>
      </c>
      <c r="B119">
        <v>5128</v>
      </c>
      <c r="C119">
        <v>3368</v>
      </c>
      <c r="D119">
        <v>4203</v>
      </c>
      <c r="E119" s="7">
        <f t="shared" si="2"/>
        <v>0.34321372854914195</v>
      </c>
      <c r="F119" s="7">
        <f t="shared" si="3"/>
        <v>0.18038221528861154</v>
      </c>
    </row>
    <row r="120" spans="1:6" x14ac:dyDescent="0.45">
      <c r="A120" s="1" t="s">
        <v>198</v>
      </c>
      <c r="B120">
        <v>4034</v>
      </c>
      <c r="C120">
        <v>1753</v>
      </c>
      <c r="D120">
        <v>2521</v>
      </c>
      <c r="E120" s="7">
        <f t="shared" si="2"/>
        <v>0.5654437283093704</v>
      </c>
      <c r="F120" s="7">
        <f t="shared" si="3"/>
        <v>0.37506197322756568</v>
      </c>
    </row>
    <row r="121" spans="1:6" x14ac:dyDescent="0.45">
      <c r="A121" s="1" t="s">
        <v>81</v>
      </c>
      <c r="B121">
        <v>4740</v>
      </c>
      <c r="C121">
        <v>5788</v>
      </c>
      <c r="D121">
        <v>6499</v>
      </c>
      <c r="E121" s="7">
        <f t="shared" si="2"/>
        <v>-0.22109704641350211</v>
      </c>
      <c r="F121" s="7">
        <f t="shared" si="3"/>
        <v>-0.37109704641350211</v>
      </c>
    </row>
    <row r="122" spans="1:6" x14ac:dyDescent="0.45">
      <c r="A122" s="1" t="s">
        <v>279</v>
      </c>
      <c r="B122">
        <v>3807</v>
      </c>
      <c r="C122">
        <v>3817</v>
      </c>
      <c r="D122">
        <v>1164</v>
      </c>
      <c r="E122" s="7">
        <f t="shared" si="2"/>
        <v>-2.6267402153926978E-3</v>
      </c>
      <c r="F122" s="7">
        <f t="shared" si="3"/>
        <v>0.69424743892828999</v>
      </c>
    </row>
    <row r="123" spans="1:6" x14ac:dyDescent="0.45">
      <c r="A123" s="1" t="s">
        <v>304</v>
      </c>
      <c r="B123">
        <v>9611</v>
      </c>
      <c r="C123">
        <v>9340</v>
      </c>
      <c r="D123">
        <v>10121</v>
      </c>
      <c r="E123" s="7">
        <f t="shared" si="2"/>
        <v>2.8196857767141818E-2</v>
      </c>
      <c r="F123" s="7">
        <f t="shared" si="3"/>
        <v>-5.3064197273956927E-2</v>
      </c>
    </row>
    <row r="124" spans="1:6" x14ac:dyDescent="0.45">
      <c r="A124" s="1" t="s">
        <v>255</v>
      </c>
      <c r="B124">
        <v>9682</v>
      </c>
      <c r="C124">
        <v>8126</v>
      </c>
      <c r="D124">
        <v>8308</v>
      </c>
      <c r="E124" s="7">
        <f t="shared" si="2"/>
        <v>0.16071059698409421</v>
      </c>
      <c r="F124" s="7">
        <f t="shared" si="3"/>
        <v>0.14191282792811402</v>
      </c>
    </row>
    <row r="125" spans="1:6" x14ac:dyDescent="0.45">
      <c r="A125" s="1" t="s">
        <v>246</v>
      </c>
      <c r="B125">
        <v>5132</v>
      </c>
      <c r="C125">
        <v>5930</v>
      </c>
      <c r="D125">
        <v>4371</v>
      </c>
      <c r="E125" s="7">
        <f t="shared" si="2"/>
        <v>-0.15549493374902573</v>
      </c>
      <c r="F125" s="7">
        <f t="shared" si="3"/>
        <v>0.14828526890101326</v>
      </c>
    </row>
    <row r="126" spans="1:6" x14ac:dyDescent="0.45">
      <c r="A126" s="1" t="s">
        <v>256</v>
      </c>
      <c r="B126">
        <v>13004</v>
      </c>
      <c r="C126">
        <v>12343</v>
      </c>
      <c r="D126">
        <v>14270</v>
      </c>
      <c r="E126" s="7">
        <f t="shared" si="2"/>
        <v>5.083051368809597E-2</v>
      </c>
      <c r="F126" s="7">
        <f t="shared" si="3"/>
        <v>-9.7354660104583199E-2</v>
      </c>
    </row>
    <row r="127" spans="1:6" x14ac:dyDescent="0.45">
      <c r="A127" s="1" t="s">
        <v>97</v>
      </c>
      <c r="B127">
        <v>7039</v>
      </c>
      <c r="C127">
        <v>2</v>
      </c>
      <c r="D127">
        <v>2</v>
      </c>
      <c r="E127" s="7">
        <f t="shared" si="2"/>
        <v>0.99971586873135387</v>
      </c>
      <c r="F127" s="7">
        <f t="shared" si="3"/>
        <v>0.99971586873135387</v>
      </c>
    </row>
    <row r="128" spans="1:6" x14ac:dyDescent="0.45">
      <c r="A128" s="1" t="s">
        <v>280</v>
      </c>
      <c r="B128">
        <v>13203</v>
      </c>
      <c r="C128">
        <v>15247</v>
      </c>
      <c r="D128">
        <v>19749</v>
      </c>
      <c r="E128" s="7">
        <f t="shared" si="2"/>
        <v>-0.15481330000757404</v>
      </c>
      <c r="F128" s="7">
        <f t="shared" si="3"/>
        <v>-0.49579640990683937</v>
      </c>
    </row>
    <row r="129" spans="1:6" x14ac:dyDescent="0.45">
      <c r="A129" s="1" t="s">
        <v>314</v>
      </c>
      <c r="B129">
        <v>5551</v>
      </c>
      <c r="C129">
        <v>12241</v>
      </c>
      <c r="D129">
        <v>6070</v>
      </c>
      <c r="E129" s="7">
        <f t="shared" si="2"/>
        <v>-1.2051882543685823</v>
      </c>
      <c r="F129" s="7">
        <f t="shared" si="3"/>
        <v>-9.3496667267159064E-2</v>
      </c>
    </row>
    <row r="130" spans="1:6" x14ac:dyDescent="0.45">
      <c r="A130" s="1" t="s">
        <v>125</v>
      </c>
      <c r="B130">
        <v>6179</v>
      </c>
      <c r="C130">
        <v>16873</v>
      </c>
      <c r="D130">
        <v>7528</v>
      </c>
      <c r="E130" s="7">
        <f t="shared" si="2"/>
        <v>-1.7307007606408804</v>
      </c>
      <c r="F130" s="7">
        <f t="shared" si="3"/>
        <v>-0.21832011652370933</v>
      </c>
    </row>
    <row r="131" spans="1:6" x14ac:dyDescent="0.45">
      <c r="A131" s="1" t="s">
        <v>227</v>
      </c>
      <c r="B131">
        <v>5949</v>
      </c>
      <c r="C131">
        <v>5461</v>
      </c>
      <c r="D131">
        <v>7158</v>
      </c>
      <c r="E131" s="7">
        <f t="shared" ref="E131:E194" si="4">IF(C131="","",($B131-C131)/$B131)</f>
        <v>8.2030593377038163E-2</v>
      </c>
      <c r="F131" s="7">
        <f t="shared" ref="F131:F194" si="5">IF(D131="","",($B131-D131)/$B131)</f>
        <v>-0.20322743318204739</v>
      </c>
    </row>
    <row r="132" spans="1:6" x14ac:dyDescent="0.45">
      <c r="A132" s="1" t="s">
        <v>358</v>
      </c>
      <c r="B132">
        <v>14070</v>
      </c>
      <c r="C132">
        <v>8060</v>
      </c>
      <c r="D132">
        <v>4909</v>
      </c>
      <c r="E132" s="7">
        <f t="shared" si="4"/>
        <v>0.42714996446339731</v>
      </c>
      <c r="F132" s="7">
        <f t="shared" si="5"/>
        <v>0.65110163468372428</v>
      </c>
    </row>
    <row r="133" spans="1:6" x14ac:dyDescent="0.45">
      <c r="A133" s="1" t="s">
        <v>138</v>
      </c>
      <c r="B133">
        <v>7619</v>
      </c>
      <c r="C133">
        <v>7636</v>
      </c>
      <c r="D133">
        <v>17134</v>
      </c>
      <c r="E133" s="7">
        <f t="shared" si="4"/>
        <v>-2.2312639453996586E-3</v>
      </c>
      <c r="F133" s="7">
        <f t="shared" si="5"/>
        <v>-1.2488515553222208</v>
      </c>
    </row>
    <row r="134" spans="1:6" x14ac:dyDescent="0.45">
      <c r="A134" s="1" t="s">
        <v>100</v>
      </c>
      <c r="B134">
        <v>6222</v>
      </c>
      <c r="C134">
        <v>3187</v>
      </c>
      <c r="D134">
        <v>3527</v>
      </c>
      <c r="E134" s="7">
        <f t="shared" si="4"/>
        <v>0.48778527804564448</v>
      </c>
      <c r="F134" s="7">
        <f t="shared" si="5"/>
        <v>0.43314046930247507</v>
      </c>
    </row>
    <row r="135" spans="1:6" x14ac:dyDescent="0.45">
      <c r="A135" s="1" t="s">
        <v>357</v>
      </c>
      <c r="B135">
        <v>8845</v>
      </c>
      <c r="C135">
        <v>13592</v>
      </c>
      <c r="D135">
        <v>11712</v>
      </c>
      <c r="E135" s="7">
        <f t="shared" si="4"/>
        <v>-0.5366873940079141</v>
      </c>
      <c r="F135" s="7">
        <f t="shared" si="5"/>
        <v>-0.32413793103448274</v>
      </c>
    </row>
    <row r="136" spans="1:6" x14ac:dyDescent="0.45">
      <c r="A136" s="1" t="s">
        <v>108</v>
      </c>
      <c r="B136">
        <v>6569</v>
      </c>
      <c r="C136">
        <v>3812</v>
      </c>
      <c r="D136">
        <v>2980</v>
      </c>
      <c r="E136" s="7">
        <f t="shared" si="4"/>
        <v>0.41969858425940021</v>
      </c>
      <c r="F136" s="7">
        <f t="shared" si="5"/>
        <v>0.5463540873801187</v>
      </c>
    </row>
    <row r="137" spans="1:6" x14ac:dyDescent="0.45">
      <c r="A137" s="1" t="s">
        <v>252</v>
      </c>
      <c r="B137">
        <v>7705</v>
      </c>
      <c r="C137">
        <v>1121</v>
      </c>
      <c r="D137">
        <v>890</v>
      </c>
      <c r="E137" s="7">
        <f t="shared" si="4"/>
        <v>0.85451005840363403</v>
      </c>
      <c r="F137" s="7">
        <f t="shared" si="5"/>
        <v>0.88449059052563272</v>
      </c>
    </row>
    <row r="138" spans="1:6" x14ac:dyDescent="0.45">
      <c r="A138" s="1" t="s">
        <v>67</v>
      </c>
      <c r="B138">
        <v>9582</v>
      </c>
      <c r="C138">
        <v>7243</v>
      </c>
      <c r="D138">
        <v>6307</v>
      </c>
      <c r="E138" s="7">
        <f t="shared" si="4"/>
        <v>0.24410352744729702</v>
      </c>
      <c r="F138" s="7">
        <f t="shared" si="5"/>
        <v>0.34178668336464202</v>
      </c>
    </row>
    <row r="139" spans="1:6" x14ac:dyDescent="0.45">
      <c r="A139" s="1" t="s">
        <v>289</v>
      </c>
      <c r="B139">
        <v>6861</v>
      </c>
      <c r="C139">
        <v>4546</v>
      </c>
      <c r="D139">
        <v>4807</v>
      </c>
      <c r="E139" s="7">
        <f t="shared" si="4"/>
        <v>0.33741437108293254</v>
      </c>
      <c r="F139" s="7">
        <f t="shared" si="5"/>
        <v>0.2993732692027401</v>
      </c>
    </row>
    <row r="140" spans="1:6" x14ac:dyDescent="0.45">
      <c r="A140" s="1" t="s">
        <v>332</v>
      </c>
      <c r="B140">
        <v>7233</v>
      </c>
      <c r="C140">
        <v>8316</v>
      </c>
      <c r="D140">
        <v>4883</v>
      </c>
      <c r="E140" s="7">
        <f t="shared" si="4"/>
        <v>-0.14973040232268769</v>
      </c>
      <c r="F140" s="7">
        <f t="shared" si="5"/>
        <v>0.32489976496612749</v>
      </c>
    </row>
    <row r="141" spans="1:6" x14ac:dyDescent="0.45">
      <c r="A141" s="1" t="s">
        <v>372</v>
      </c>
      <c r="B141">
        <v>8973</v>
      </c>
      <c r="C141">
        <v>2731</v>
      </c>
      <c r="D141">
        <v>21862</v>
      </c>
      <c r="E141" s="7">
        <f t="shared" si="4"/>
        <v>0.69564248300456921</v>
      </c>
      <c r="F141" s="7">
        <f t="shared" si="5"/>
        <v>-1.4364203722277944</v>
      </c>
    </row>
    <row r="142" spans="1:6" x14ac:dyDescent="0.45">
      <c r="A142" s="1" t="s">
        <v>46</v>
      </c>
      <c r="B142">
        <v>8014</v>
      </c>
      <c r="C142">
        <v>6414</v>
      </c>
      <c r="D142">
        <v>11774</v>
      </c>
      <c r="E142" s="7">
        <f t="shared" si="4"/>
        <v>0.19965061142999752</v>
      </c>
      <c r="F142" s="7">
        <f t="shared" si="5"/>
        <v>-0.46917893686049411</v>
      </c>
    </row>
    <row r="143" spans="1:6" x14ac:dyDescent="0.45">
      <c r="A143" s="1" t="s">
        <v>113</v>
      </c>
      <c r="B143">
        <v>7746</v>
      </c>
      <c r="C143">
        <v>7461</v>
      </c>
      <c r="D143">
        <v>5721</v>
      </c>
      <c r="E143" s="7">
        <f t="shared" si="4"/>
        <v>3.6793183578621221E-2</v>
      </c>
      <c r="F143" s="7">
        <f t="shared" si="5"/>
        <v>0.26142525174283499</v>
      </c>
    </row>
    <row r="144" spans="1:6" x14ac:dyDescent="0.45">
      <c r="A144" s="1" t="s">
        <v>220</v>
      </c>
      <c r="B144">
        <v>9114</v>
      </c>
      <c r="C144">
        <v>10705</v>
      </c>
      <c r="D144">
        <v>11470</v>
      </c>
      <c r="E144" s="7">
        <f t="shared" si="4"/>
        <v>-0.17456660083388195</v>
      </c>
      <c r="F144" s="7">
        <f t="shared" si="5"/>
        <v>-0.25850340136054423</v>
      </c>
    </row>
    <row r="145" spans="1:6" x14ac:dyDescent="0.45">
      <c r="A145" s="1" t="s">
        <v>346</v>
      </c>
      <c r="B145">
        <v>8085</v>
      </c>
      <c r="C145">
        <v>4325</v>
      </c>
      <c r="D145">
        <v>4559</v>
      </c>
      <c r="E145" s="7">
        <f t="shared" si="4"/>
        <v>0.46505875077303649</v>
      </c>
      <c r="F145" s="7">
        <f t="shared" si="5"/>
        <v>0.43611626468769327</v>
      </c>
    </row>
    <row r="146" spans="1:6" x14ac:dyDescent="0.45">
      <c r="A146" s="1" t="s">
        <v>117</v>
      </c>
      <c r="B146">
        <v>9253</v>
      </c>
      <c r="C146">
        <v>593</v>
      </c>
      <c r="D146">
        <v>3730</v>
      </c>
      <c r="E146" s="7">
        <f t="shared" si="4"/>
        <v>0.93591267696963143</v>
      </c>
      <c r="F146" s="7">
        <f t="shared" si="5"/>
        <v>0.59688749594726032</v>
      </c>
    </row>
    <row r="147" spans="1:6" x14ac:dyDescent="0.45">
      <c r="A147" s="1" t="s">
        <v>22</v>
      </c>
      <c r="B147">
        <v>8402</v>
      </c>
      <c r="C147">
        <v>7255</v>
      </c>
      <c r="D147">
        <v>3643</v>
      </c>
      <c r="E147" s="7">
        <f t="shared" si="4"/>
        <v>0.13651511544870268</v>
      </c>
      <c r="F147" s="7">
        <f t="shared" si="5"/>
        <v>0.56641275886693643</v>
      </c>
    </row>
    <row r="148" spans="1:6" x14ac:dyDescent="0.45">
      <c r="A148" s="1" t="s">
        <v>378</v>
      </c>
      <c r="B148">
        <v>11875</v>
      </c>
      <c r="C148">
        <v>8571</v>
      </c>
      <c r="D148">
        <v>13949</v>
      </c>
      <c r="E148" s="7">
        <f t="shared" si="4"/>
        <v>0.27823157894736844</v>
      </c>
      <c r="F148" s="7">
        <f t="shared" si="5"/>
        <v>-0.17465263157894736</v>
      </c>
    </row>
    <row r="149" spans="1:6" x14ac:dyDescent="0.45">
      <c r="A149" s="1" t="s">
        <v>123</v>
      </c>
      <c r="B149">
        <v>12062</v>
      </c>
      <c r="C149">
        <v>2666</v>
      </c>
      <c r="D149">
        <v>3913</v>
      </c>
      <c r="E149" s="7">
        <f t="shared" si="4"/>
        <v>0.77897529431271761</v>
      </c>
      <c r="F149" s="7">
        <f t="shared" si="5"/>
        <v>0.67559277068479517</v>
      </c>
    </row>
    <row r="150" spans="1:6" x14ac:dyDescent="0.45">
      <c r="A150" s="1" t="s">
        <v>49</v>
      </c>
      <c r="B150">
        <v>23838</v>
      </c>
      <c r="C150">
        <v>21154</v>
      </c>
      <c r="D150">
        <v>26305</v>
      </c>
      <c r="E150" s="7">
        <f t="shared" si="4"/>
        <v>0.1125933383673127</v>
      </c>
      <c r="F150" s="7">
        <f t="shared" si="5"/>
        <v>-0.10349022569007467</v>
      </c>
    </row>
    <row r="151" spans="1:6" x14ac:dyDescent="0.45">
      <c r="A151" s="1" t="s">
        <v>202</v>
      </c>
      <c r="B151">
        <v>22697</v>
      </c>
      <c r="C151">
        <v>19339</v>
      </c>
      <c r="D151">
        <v>23870</v>
      </c>
      <c r="E151" s="7">
        <f t="shared" si="4"/>
        <v>0.1479490681587875</v>
      </c>
      <c r="F151" s="7">
        <f t="shared" si="5"/>
        <v>-5.1680838877384679E-2</v>
      </c>
    </row>
    <row r="152" spans="1:6" x14ac:dyDescent="0.45">
      <c r="A152" s="1" t="s">
        <v>47</v>
      </c>
      <c r="B152">
        <v>9860</v>
      </c>
      <c r="C152">
        <v>13787</v>
      </c>
      <c r="D152">
        <v>13555</v>
      </c>
      <c r="E152" s="7">
        <f t="shared" si="4"/>
        <v>-0.39827586206896554</v>
      </c>
      <c r="F152" s="7">
        <f t="shared" si="5"/>
        <v>-0.37474645030425963</v>
      </c>
    </row>
    <row r="153" spans="1:6" x14ac:dyDescent="0.45">
      <c r="A153" s="1" t="s">
        <v>20</v>
      </c>
      <c r="B153">
        <v>10779</v>
      </c>
      <c r="C153">
        <v>10974</v>
      </c>
      <c r="D153">
        <v>7736</v>
      </c>
      <c r="E153" s="7">
        <f t="shared" si="4"/>
        <v>-1.8090731978847759E-2</v>
      </c>
      <c r="F153" s="7">
        <f t="shared" si="5"/>
        <v>0.28230819185453199</v>
      </c>
    </row>
    <row r="154" spans="1:6" x14ac:dyDescent="0.45">
      <c r="A154" s="1" t="s">
        <v>37</v>
      </c>
      <c r="B154">
        <v>10924</v>
      </c>
      <c r="C154">
        <v>9081</v>
      </c>
      <c r="D154">
        <v>12887</v>
      </c>
      <c r="E154" s="7">
        <f t="shared" si="4"/>
        <v>0.16871109483705601</v>
      </c>
      <c r="F154" s="7">
        <f t="shared" si="5"/>
        <v>-0.17969608202123763</v>
      </c>
    </row>
    <row r="155" spans="1:6" x14ac:dyDescent="0.45">
      <c r="A155" s="1" t="s">
        <v>248</v>
      </c>
      <c r="B155">
        <v>13423</v>
      </c>
      <c r="C155">
        <v>10772</v>
      </c>
      <c r="D155">
        <v>10867</v>
      </c>
      <c r="E155" s="7">
        <f t="shared" si="4"/>
        <v>0.1974968337927438</v>
      </c>
      <c r="F155" s="7">
        <f t="shared" si="5"/>
        <v>0.19041942933770395</v>
      </c>
    </row>
    <row r="156" spans="1:6" x14ac:dyDescent="0.45">
      <c r="A156" s="1" t="s">
        <v>288</v>
      </c>
      <c r="B156">
        <v>11096</v>
      </c>
      <c r="C156">
        <v>4734</v>
      </c>
      <c r="D156">
        <v>4843</v>
      </c>
      <c r="E156" s="7">
        <f t="shared" si="4"/>
        <v>0.57335976928622923</v>
      </c>
      <c r="F156" s="7">
        <f t="shared" si="5"/>
        <v>0.56353640951694306</v>
      </c>
    </row>
    <row r="157" spans="1:6" x14ac:dyDescent="0.45">
      <c r="A157" s="1" t="s">
        <v>168</v>
      </c>
      <c r="B157">
        <v>11456</v>
      </c>
      <c r="C157">
        <v>2904</v>
      </c>
      <c r="D157">
        <v>5723</v>
      </c>
      <c r="E157" s="7">
        <f t="shared" si="4"/>
        <v>0.74650837988826813</v>
      </c>
      <c r="F157" s="7">
        <f t="shared" si="5"/>
        <v>0.50043645251396651</v>
      </c>
    </row>
    <row r="158" spans="1:6" x14ac:dyDescent="0.45">
      <c r="A158" s="1" t="s">
        <v>307</v>
      </c>
      <c r="B158">
        <v>18105</v>
      </c>
      <c r="C158">
        <v>15290</v>
      </c>
      <c r="D158">
        <v>16932</v>
      </c>
      <c r="E158" s="7">
        <f t="shared" si="4"/>
        <v>0.15548191107428888</v>
      </c>
      <c r="F158" s="7">
        <f t="shared" si="5"/>
        <v>6.4788732394366194E-2</v>
      </c>
    </row>
    <row r="159" spans="1:6" x14ac:dyDescent="0.45">
      <c r="A159" s="1" t="s">
        <v>369</v>
      </c>
      <c r="B159">
        <v>25615</v>
      </c>
      <c r="C159">
        <v>17712</v>
      </c>
      <c r="D159">
        <v>24296</v>
      </c>
      <c r="E159" s="7">
        <f t="shared" si="4"/>
        <v>0.30853015811048212</v>
      </c>
      <c r="F159" s="7">
        <f t="shared" si="5"/>
        <v>5.1493265664649616E-2</v>
      </c>
    </row>
    <row r="160" spans="1:6" x14ac:dyDescent="0.45">
      <c r="A160" s="1" t="s">
        <v>21</v>
      </c>
      <c r="B160">
        <v>12481</v>
      </c>
      <c r="C160">
        <v>12867</v>
      </c>
      <c r="D160">
        <v>7057</v>
      </c>
      <c r="E160" s="7">
        <f t="shared" si="4"/>
        <v>-3.0927009053761719E-2</v>
      </c>
      <c r="F160" s="7">
        <f t="shared" si="5"/>
        <v>0.43458056245493148</v>
      </c>
    </row>
    <row r="161" spans="1:6" x14ac:dyDescent="0.45">
      <c r="A161" s="1" t="s">
        <v>17</v>
      </c>
      <c r="B161">
        <v>25452</v>
      </c>
      <c r="C161">
        <v>19606</v>
      </c>
      <c r="D161">
        <v>41134</v>
      </c>
      <c r="E161" s="7">
        <f t="shared" si="4"/>
        <v>0.22968725443972968</v>
      </c>
      <c r="F161" s="7">
        <f t="shared" si="5"/>
        <v>-0.61614018544711613</v>
      </c>
    </row>
    <row r="162" spans="1:6" x14ac:dyDescent="0.45">
      <c r="A162" s="1" t="s">
        <v>306</v>
      </c>
      <c r="B162">
        <v>16673</v>
      </c>
      <c r="C162">
        <v>14524</v>
      </c>
      <c r="D162">
        <v>18388</v>
      </c>
      <c r="E162" s="7">
        <f t="shared" si="4"/>
        <v>0.12889102141186348</v>
      </c>
      <c r="F162" s="7">
        <f t="shared" si="5"/>
        <v>-0.10286091285311581</v>
      </c>
    </row>
    <row r="163" spans="1:6" x14ac:dyDescent="0.45">
      <c r="A163" s="1" t="s">
        <v>19</v>
      </c>
      <c r="B163">
        <v>13120</v>
      </c>
      <c r="C163">
        <v>16958</v>
      </c>
      <c r="D163">
        <v>17896</v>
      </c>
      <c r="E163" s="7">
        <f t="shared" si="4"/>
        <v>-0.29253048780487806</v>
      </c>
      <c r="F163" s="7">
        <f t="shared" si="5"/>
        <v>-0.36402439024390243</v>
      </c>
    </row>
    <row r="164" spans="1:6" x14ac:dyDescent="0.45">
      <c r="A164" s="1" t="s">
        <v>31</v>
      </c>
      <c r="B164">
        <v>13702</v>
      </c>
      <c r="C164">
        <v>16215</v>
      </c>
      <c r="D164">
        <v>12269</v>
      </c>
      <c r="E164" s="7">
        <f t="shared" si="4"/>
        <v>-0.18340388264486937</v>
      </c>
      <c r="F164" s="7">
        <f t="shared" si="5"/>
        <v>0.10458327251496131</v>
      </c>
    </row>
    <row r="165" spans="1:6" x14ac:dyDescent="0.45">
      <c r="A165" s="1" t="s">
        <v>8</v>
      </c>
      <c r="B165">
        <v>14314</v>
      </c>
      <c r="C165">
        <v>3956</v>
      </c>
      <c r="D165">
        <v>6033</v>
      </c>
      <c r="E165" s="7">
        <f t="shared" si="4"/>
        <v>0.7236272181081459</v>
      </c>
      <c r="F165" s="7">
        <f t="shared" si="5"/>
        <v>0.57852452144753386</v>
      </c>
    </row>
    <row r="166" spans="1:6" x14ac:dyDescent="0.45">
      <c r="A166" s="1" t="s">
        <v>106</v>
      </c>
      <c r="B166">
        <v>14589</v>
      </c>
      <c r="C166">
        <v>1058</v>
      </c>
      <c r="D166">
        <v>527</v>
      </c>
      <c r="E166" s="7">
        <f t="shared" si="4"/>
        <v>0.92747960792377815</v>
      </c>
      <c r="F166" s="7">
        <f t="shared" si="5"/>
        <v>0.96387689354993489</v>
      </c>
    </row>
    <row r="167" spans="1:6" x14ac:dyDescent="0.45">
      <c r="A167" s="1" t="s">
        <v>230</v>
      </c>
      <c r="B167">
        <v>14808</v>
      </c>
      <c r="C167">
        <v>13198</v>
      </c>
      <c r="D167">
        <v>11694</v>
      </c>
      <c r="E167" s="7">
        <f t="shared" si="4"/>
        <v>0.10872501350621286</v>
      </c>
      <c r="F167" s="7">
        <f t="shared" si="5"/>
        <v>0.21029173419773095</v>
      </c>
    </row>
    <row r="168" spans="1:6" x14ac:dyDescent="0.45">
      <c r="A168" s="1" t="s">
        <v>341</v>
      </c>
      <c r="B168">
        <v>20721</v>
      </c>
      <c r="C168">
        <v>8506</v>
      </c>
      <c r="D168">
        <v>11118</v>
      </c>
      <c r="E168" s="7">
        <f t="shared" si="4"/>
        <v>0.58949857632353653</v>
      </c>
      <c r="F168" s="7">
        <f t="shared" si="5"/>
        <v>0.4634428840306935</v>
      </c>
    </row>
    <row r="169" spans="1:6" x14ac:dyDescent="0.45">
      <c r="A169" s="1" t="s">
        <v>163</v>
      </c>
      <c r="B169">
        <v>15430</v>
      </c>
      <c r="C169">
        <v>8804</v>
      </c>
      <c r="D169">
        <v>9360</v>
      </c>
      <c r="E169" s="7">
        <f t="shared" si="4"/>
        <v>0.42942320155541153</v>
      </c>
      <c r="F169" s="7">
        <f t="shared" si="5"/>
        <v>0.39338950097213221</v>
      </c>
    </row>
    <row r="170" spans="1:6" x14ac:dyDescent="0.45">
      <c r="A170" s="1" t="s">
        <v>165</v>
      </c>
      <c r="B170">
        <v>21881</v>
      </c>
      <c r="C170">
        <v>44396</v>
      </c>
      <c r="D170">
        <v>32419</v>
      </c>
      <c r="E170" s="7">
        <f t="shared" si="4"/>
        <v>-1.028974909739043</v>
      </c>
      <c r="F170" s="7">
        <f t="shared" si="5"/>
        <v>-0.48160504547324162</v>
      </c>
    </row>
    <row r="171" spans="1:6" x14ac:dyDescent="0.45">
      <c r="A171" s="1" t="s">
        <v>281</v>
      </c>
      <c r="B171">
        <v>16028</v>
      </c>
      <c r="C171">
        <v>15218</v>
      </c>
      <c r="D171">
        <v>11045</v>
      </c>
      <c r="E171" s="7">
        <f t="shared" si="4"/>
        <v>5.0536561018218115E-2</v>
      </c>
      <c r="F171" s="7">
        <f t="shared" si="5"/>
        <v>0.31089343648614925</v>
      </c>
    </row>
    <row r="172" spans="1:6" x14ac:dyDescent="0.45">
      <c r="A172" s="1" t="s">
        <v>134</v>
      </c>
      <c r="B172">
        <v>16577</v>
      </c>
      <c r="C172">
        <v>87407</v>
      </c>
      <c r="D172">
        <v>79253</v>
      </c>
      <c r="E172" s="7">
        <f t="shared" si="4"/>
        <v>-4.2727875972733305</v>
      </c>
      <c r="F172" s="7">
        <f t="shared" si="5"/>
        <v>-3.7809012487181035</v>
      </c>
    </row>
    <row r="173" spans="1:6" x14ac:dyDescent="0.45">
      <c r="A173" s="1" t="s">
        <v>313</v>
      </c>
      <c r="B173">
        <v>29504</v>
      </c>
      <c r="C173">
        <v>27966</v>
      </c>
      <c r="D173">
        <v>34454</v>
      </c>
      <c r="E173" s="7">
        <f t="shared" si="4"/>
        <v>5.2128524945770062E-2</v>
      </c>
      <c r="F173" s="7">
        <f t="shared" si="5"/>
        <v>-0.16777386117136658</v>
      </c>
    </row>
    <row r="174" spans="1:6" x14ac:dyDescent="0.45">
      <c r="A174" s="1" t="s">
        <v>18</v>
      </c>
      <c r="B174">
        <v>17633</v>
      </c>
      <c r="C174">
        <v>16476</v>
      </c>
      <c r="D174">
        <v>26800</v>
      </c>
      <c r="E174" s="7">
        <f t="shared" si="4"/>
        <v>6.5615607100323256E-2</v>
      </c>
      <c r="F174" s="7">
        <f t="shared" si="5"/>
        <v>-0.51987750241025354</v>
      </c>
    </row>
    <row r="175" spans="1:6" x14ac:dyDescent="0.45">
      <c r="A175" s="1" t="s">
        <v>355</v>
      </c>
      <c r="B175">
        <v>18156</v>
      </c>
      <c r="C175">
        <v>27352</v>
      </c>
      <c r="D175">
        <v>21948</v>
      </c>
      <c r="E175" s="7">
        <f t="shared" si="4"/>
        <v>-0.50649922890504517</v>
      </c>
      <c r="F175" s="7">
        <f t="shared" si="5"/>
        <v>-0.20885657633840052</v>
      </c>
    </row>
    <row r="176" spans="1:6" x14ac:dyDescent="0.45">
      <c r="A176" s="1" t="s">
        <v>298</v>
      </c>
      <c r="B176">
        <v>17693</v>
      </c>
      <c r="C176">
        <v>34783</v>
      </c>
      <c r="D176">
        <v>5711</v>
      </c>
      <c r="E176" s="7">
        <f t="shared" si="4"/>
        <v>-0.96591872491945963</v>
      </c>
      <c r="F176" s="7">
        <f t="shared" si="5"/>
        <v>0.67721697846605999</v>
      </c>
    </row>
    <row r="177" spans="1:6" x14ac:dyDescent="0.45">
      <c r="A177" s="1" t="s">
        <v>236</v>
      </c>
      <c r="B177">
        <v>18497</v>
      </c>
      <c r="C177">
        <v>6150</v>
      </c>
      <c r="D177">
        <v>5228</v>
      </c>
      <c r="E177" s="7">
        <f t="shared" si="4"/>
        <v>0.66751365086230197</v>
      </c>
      <c r="F177" s="7">
        <f t="shared" si="5"/>
        <v>0.71735957182245769</v>
      </c>
    </row>
    <row r="178" spans="1:6" x14ac:dyDescent="0.45">
      <c r="A178" s="1" t="s">
        <v>155</v>
      </c>
      <c r="B178">
        <v>18339</v>
      </c>
      <c r="C178">
        <v>3065</v>
      </c>
      <c r="D178">
        <v>3067</v>
      </c>
      <c r="E178" s="7">
        <f t="shared" si="4"/>
        <v>0.83286984023120125</v>
      </c>
      <c r="F178" s="7">
        <f t="shared" si="5"/>
        <v>0.83276078303069956</v>
      </c>
    </row>
    <row r="179" spans="1:6" x14ac:dyDescent="0.45">
      <c r="A179" s="1" t="s">
        <v>207</v>
      </c>
      <c r="B179">
        <v>19662</v>
      </c>
      <c r="C179">
        <v>78568</v>
      </c>
      <c r="D179">
        <v>77804</v>
      </c>
      <c r="E179" s="7">
        <f t="shared" si="4"/>
        <v>-2.9959312379208627</v>
      </c>
      <c r="F179" s="7">
        <f t="shared" si="5"/>
        <v>-2.9570745600651001</v>
      </c>
    </row>
    <row r="180" spans="1:6" x14ac:dyDescent="0.45">
      <c r="A180" s="1" t="s">
        <v>238</v>
      </c>
      <c r="B180">
        <v>20507</v>
      </c>
      <c r="C180">
        <v>5690</v>
      </c>
      <c r="D180">
        <v>5239</v>
      </c>
      <c r="E180" s="7">
        <f t="shared" si="4"/>
        <v>0.72253376895694155</v>
      </c>
      <c r="F180" s="7">
        <f t="shared" si="5"/>
        <v>0.74452625932608374</v>
      </c>
    </row>
    <row r="181" spans="1:6" x14ac:dyDescent="0.45">
      <c r="A181" s="1" t="s">
        <v>210</v>
      </c>
      <c r="B181">
        <v>20987</v>
      </c>
      <c r="C181">
        <v>13902</v>
      </c>
      <c r="D181">
        <v>16646</v>
      </c>
      <c r="E181" s="7">
        <f t="shared" si="4"/>
        <v>0.33758993662743603</v>
      </c>
      <c r="F181" s="7">
        <f t="shared" si="5"/>
        <v>0.20684233096678897</v>
      </c>
    </row>
    <row r="182" spans="1:6" x14ac:dyDescent="0.45">
      <c r="A182" s="1" t="s">
        <v>80</v>
      </c>
      <c r="B182">
        <v>21625</v>
      </c>
      <c r="C182">
        <v>22051</v>
      </c>
      <c r="D182">
        <v>26132</v>
      </c>
      <c r="E182" s="7">
        <f t="shared" si="4"/>
        <v>-1.9699421965317918E-2</v>
      </c>
      <c r="F182" s="7">
        <f t="shared" si="5"/>
        <v>-0.20841618497109826</v>
      </c>
    </row>
    <row r="183" spans="1:6" x14ac:dyDescent="0.45">
      <c r="A183" s="1" t="s">
        <v>166</v>
      </c>
      <c r="B183">
        <v>31507</v>
      </c>
      <c r="C183">
        <v>27717</v>
      </c>
      <c r="D183">
        <v>38472</v>
      </c>
      <c r="E183" s="7">
        <f t="shared" si="4"/>
        <v>0.12029072904433935</v>
      </c>
      <c r="F183" s="7">
        <f t="shared" si="5"/>
        <v>-0.22106198622528328</v>
      </c>
    </row>
    <row r="184" spans="1:6" x14ac:dyDescent="0.45">
      <c r="A184" s="1" t="s">
        <v>368</v>
      </c>
      <c r="B184">
        <v>22930</v>
      </c>
      <c r="C184">
        <v>178852</v>
      </c>
      <c r="D184">
        <v>33173</v>
      </c>
      <c r="E184" s="7">
        <f t="shared" si="4"/>
        <v>-6.7999127780200608</v>
      </c>
      <c r="F184" s="7">
        <f t="shared" si="5"/>
        <v>-0.44670737025730484</v>
      </c>
    </row>
    <row r="185" spans="1:6" x14ac:dyDescent="0.45">
      <c r="A185" s="1" t="s">
        <v>297</v>
      </c>
      <c r="B185">
        <v>23038</v>
      </c>
      <c r="C185">
        <v>40221</v>
      </c>
      <c r="D185">
        <v>27266</v>
      </c>
      <c r="E185" s="7">
        <f t="shared" si="4"/>
        <v>-0.7458546748849727</v>
      </c>
      <c r="F185" s="7">
        <f t="shared" si="5"/>
        <v>-0.18352287524958763</v>
      </c>
    </row>
    <row r="186" spans="1:6" x14ac:dyDescent="0.45">
      <c r="A186" s="1" t="s">
        <v>305</v>
      </c>
      <c r="B186">
        <v>29255</v>
      </c>
      <c r="C186">
        <v>12532</v>
      </c>
      <c r="D186">
        <v>20797</v>
      </c>
      <c r="E186" s="7">
        <f t="shared" si="4"/>
        <v>0.57162878140488804</v>
      </c>
      <c r="F186" s="7">
        <f t="shared" si="5"/>
        <v>0.28911297214151427</v>
      </c>
    </row>
    <row r="187" spans="1:6" x14ac:dyDescent="0.45">
      <c r="A187" s="1" t="s">
        <v>146</v>
      </c>
      <c r="B187">
        <v>25803</v>
      </c>
      <c r="C187">
        <v>74177</v>
      </c>
      <c r="D187">
        <v>41197</v>
      </c>
      <c r="E187" s="7">
        <f t="shared" si="4"/>
        <v>-1.8747432469092742</v>
      </c>
      <c r="F187" s="7">
        <f t="shared" si="5"/>
        <v>-0.59659729488819124</v>
      </c>
    </row>
    <row r="188" spans="1:6" x14ac:dyDescent="0.45">
      <c r="A188" s="1" t="s">
        <v>277</v>
      </c>
      <c r="B188">
        <v>25594</v>
      </c>
      <c r="C188">
        <v>19630</v>
      </c>
      <c r="D188">
        <v>17794</v>
      </c>
      <c r="E188" s="7">
        <f t="shared" si="4"/>
        <v>0.23302336485113698</v>
      </c>
      <c r="F188" s="7">
        <f t="shared" si="5"/>
        <v>0.30475892787372039</v>
      </c>
    </row>
    <row r="189" spans="1:6" x14ac:dyDescent="0.45">
      <c r="A189" s="1" t="s">
        <v>156</v>
      </c>
      <c r="B189">
        <v>24308</v>
      </c>
      <c r="C189">
        <v>4357</v>
      </c>
      <c r="D189">
        <v>4948</v>
      </c>
      <c r="E189" s="7">
        <f t="shared" si="4"/>
        <v>0.82075859799243045</v>
      </c>
      <c r="F189" s="7">
        <f t="shared" si="5"/>
        <v>0.79644561461247321</v>
      </c>
    </row>
    <row r="190" spans="1:6" x14ac:dyDescent="0.45">
      <c r="A190" s="1" t="s">
        <v>187</v>
      </c>
      <c r="B190">
        <v>34614</v>
      </c>
      <c r="C190">
        <v>4114</v>
      </c>
      <c r="D190">
        <v>9656</v>
      </c>
      <c r="E190" s="7">
        <f t="shared" si="4"/>
        <v>0.88114635696538968</v>
      </c>
      <c r="F190" s="7">
        <f t="shared" si="5"/>
        <v>0.72103773039810481</v>
      </c>
    </row>
    <row r="191" spans="1:6" x14ac:dyDescent="0.45">
      <c r="A191" s="1" t="s">
        <v>310</v>
      </c>
      <c r="B191">
        <v>27076</v>
      </c>
      <c r="C191">
        <v>70312</v>
      </c>
      <c r="D191">
        <v>34363</v>
      </c>
      <c r="E191" s="7">
        <f t="shared" si="4"/>
        <v>-1.5968385285862019</v>
      </c>
      <c r="F191" s="7">
        <f t="shared" si="5"/>
        <v>-0.2691313340227508</v>
      </c>
    </row>
    <row r="192" spans="1:6" x14ac:dyDescent="0.45">
      <c r="A192" s="1" t="s">
        <v>154</v>
      </c>
      <c r="B192">
        <v>27064</v>
      </c>
      <c r="C192">
        <v>2842</v>
      </c>
      <c r="D192">
        <v>2771</v>
      </c>
      <c r="E192" s="7">
        <f t="shared" si="4"/>
        <v>0.89498965415311849</v>
      </c>
      <c r="F192" s="7">
        <f t="shared" si="5"/>
        <v>0.89761306532663321</v>
      </c>
    </row>
    <row r="193" spans="1:6" x14ac:dyDescent="0.45">
      <c r="A193" s="1" t="s">
        <v>340</v>
      </c>
      <c r="B193">
        <v>32037</v>
      </c>
      <c r="C193">
        <v>36892</v>
      </c>
      <c r="D193">
        <v>40808</v>
      </c>
      <c r="E193" s="7">
        <f t="shared" si="4"/>
        <v>-0.1515435277959859</v>
      </c>
      <c r="F193" s="7">
        <f t="shared" si="5"/>
        <v>-0.27377719511814463</v>
      </c>
    </row>
    <row r="194" spans="1:6" x14ac:dyDescent="0.45">
      <c r="A194" s="1" t="s">
        <v>30</v>
      </c>
      <c r="B194">
        <v>28585</v>
      </c>
      <c r="C194">
        <v>29408</v>
      </c>
      <c r="D194">
        <v>81931</v>
      </c>
      <c r="E194" s="7">
        <f t="shared" si="4"/>
        <v>-2.8791324121042506E-2</v>
      </c>
      <c r="F194" s="7">
        <f t="shared" si="5"/>
        <v>-1.866223543816687</v>
      </c>
    </row>
    <row r="195" spans="1:6" x14ac:dyDescent="0.45">
      <c r="A195" s="1" t="s">
        <v>212</v>
      </c>
      <c r="B195">
        <v>37299</v>
      </c>
      <c r="C195">
        <v>18560</v>
      </c>
      <c r="D195">
        <v>17570</v>
      </c>
      <c r="E195" s="7">
        <f t="shared" ref="E195:E237" si="6">IF(C195="","",($B195-C195)/$B195)</f>
        <v>0.50239952813748356</v>
      </c>
      <c r="F195" s="7">
        <f t="shared" ref="F195:F237" si="7">IF(D195="","",($B195-D195)/$B195)</f>
        <v>0.52894179468618463</v>
      </c>
    </row>
    <row r="196" spans="1:6" x14ac:dyDescent="0.45">
      <c r="A196" s="1" t="s">
        <v>359</v>
      </c>
      <c r="B196">
        <v>43008</v>
      </c>
      <c r="C196">
        <v>49862</v>
      </c>
      <c r="D196">
        <v>89748</v>
      </c>
      <c r="E196" s="7">
        <f t="shared" si="6"/>
        <v>-0.15936569940476192</v>
      </c>
      <c r="F196" s="7">
        <f t="shared" si="7"/>
        <v>-1.0867745535714286</v>
      </c>
    </row>
    <row r="197" spans="1:6" x14ac:dyDescent="0.45">
      <c r="A197" s="1" t="s">
        <v>370</v>
      </c>
      <c r="B197">
        <v>29296</v>
      </c>
      <c r="C197">
        <v>29293</v>
      </c>
      <c r="D197">
        <v>24597</v>
      </c>
      <c r="E197" s="7">
        <f t="shared" si="6"/>
        <v>1.0240305843801201E-4</v>
      </c>
      <c r="F197" s="7">
        <f t="shared" si="7"/>
        <v>0.16039732386673949</v>
      </c>
    </row>
    <row r="198" spans="1:6" x14ac:dyDescent="0.45">
      <c r="A198" s="1" t="s">
        <v>329</v>
      </c>
      <c r="B198">
        <v>32214</v>
      </c>
      <c r="C198">
        <v>43112</v>
      </c>
      <c r="D198">
        <v>73971</v>
      </c>
      <c r="E198" s="7">
        <f t="shared" si="6"/>
        <v>-0.33830011796113491</v>
      </c>
      <c r="F198" s="7">
        <f t="shared" si="7"/>
        <v>-1.2962376606444403</v>
      </c>
    </row>
    <row r="199" spans="1:6" x14ac:dyDescent="0.45">
      <c r="A199" s="1" t="s">
        <v>211</v>
      </c>
      <c r="B199">
        <v>42511</v>
      </c>
      <c r="C199">
        <v>19977</v>
      </c>
      <c r="D199">
        <v>35092</v>
      </c>
      <c r="E199" s="7">
        <f t="shared" si="6"/>
        <v>0.53007456893509919</v>
      </c>
      <c r="F199" s="7">
        <f t="shared" si="7"/>
        <v>0.17451953612006305</v>
      </c>
    </row>
    <row r="200" spans="1:6" x14ac:dyDescent="0.45">
      <c r="A200" s="1" t="s">
        <v>15</v>
      </c>
      <c r="B200">
        <v>33518</v>
      </c>
      <c r="C200">
        <v>14248</v>
      </c>
      <c r="D200">
        <v>13309</v>
      </c>
      <c r="E200" s="7">
        <f t="shared" si="6"/>
        <v>0.57491497106032574</v>
      </c>
      <c r="F200" s="7">
        <f t="shared" si="7"/>
        <v>0.60292976907930063</v>
      </c>
    </row>
    <row r="201" spans="1:6" x14ac:dyDescent="0.45">
      <c r="A201" s="1" t="s">
        <v>86</v>
      </c>
      <c r="B201">
        <v>40736</v>
      </c>
      <c r="C201">
        <v>58175</v>
      </c>
      <c r="D201">
        <v>30668</v>
      </c>
      <c r="E201" s="7">
        <f t="shared" si="6"/>
        <v>-0.42809799685781619</v>
      </c>
      <c r="F201" s="7">
        <f t="shared" si="7"/>
        <v>0.24715239591516103</v>
      </c>
    </row>
    <row r="202" spans="1:6" x14ac:dyDescent="0.45">
      <c r="A202" s="1" t="s">
        <v>235</v>
      </c>
      <c r="B202">
        <v>34487</v>
      </c>
      <c r="C202">
        <v>80591</v>
      </c>
      <c r="D202">
        <v>60373</v>
      </c>
      <c r="E202" s="7">
        <f t="shared" si="6"/>
        <v>-1.3368515672572274</v>
      </c>
      <c r="F202" s="7">
        <f t="shared" si="7"/>
        <v>-0.75060167599385275</v>
      </c>
    </row>
    <row r="203" spans="1:6" x14ac:dyDescent="0.45">
      <c r="A203" s="1" t="s">
        <v>374</v>
      </c>
      <c r="B203">
        <v>34409</v>
      </c>
      <c r="C203">
        <v>42713</v>
      </c>
      <c r="D203">
        <v>28928</v>
      </c>
      <c r="E203" s="7">
        <f t="shared" si="6"/>
        <v>-0.24133220959632654</v>
      </c>
      <c r="F203" s="7">
        <f t="shared" si="7"/>
        <v>0.15928972071260425</v>
      </c>
    </row>
    <row r="204" spans="1:6" x14ac:dyDescent="0.45">
      <c r="A204" s="1" t="s">
        <v>299</v>
      </c>
      <c r="B204">
        <v>34825</v>
      </c>
      <c r="C204">
        <v>35800</v>
      </c>
      <c r="D204">
        <v>25351</v>
      </c>
      <c r="E204" s="7">
        <f t="shared" si="6"/>
        <v>-2.7997128499641061E-2</v>
      </c>
      <c r="F204" s="7">
        <f t="shared" si="7"/>
        <v>0.272045944005743</v>
      </c>
    </row>
    <row r="205" spans="1:6" x14ac:dyDescent="0.45">
      <c r="A205" s="1" t="s">
        <v>126</v>
      </c>
      <c r="B205">
        <v>35808</v>
      </c>
      <c r="C205">
        <v>22937</v>
      </c>
      <c r="D205">
        <v>23771</v>
      </c>
      <c r="E205" s="7">
        <f t="shared" si="6"/>
        <v>0.35944481680071494</v>
      </c>
      <c r="F205" s="7">
        <f t="shared" si="7"/>
        <v>0.33615393208221628</v>
      </c>
    </row>
    <row r="206" spans="1:6" x14ac:dyDescent="0.45">
      <c r="A206" s="1" t="s">
        <v>184</v>
      </c>
      <c r="B206">
        <v>57681</v>
      </c>
      <c r="C206">
        <v>50451</v>
      </c>
      <c r="D206">
        <v>42530</v>
      </c>
      <c r="E206" s="7">
        <f t="shared" si="6"/>
        <v>0.1253445675352369</v>
      </c>
      <c r="F206" s="7">
        <f t="shared" si="7"/>
        <v>0.26266881642135192</v>
      </c>
    </row>
    <row r="207" spans="1:6" x14ac:dyDescent="0.45">
      <c r="A207" s="1" t="s">
        <v>181</v>
      </c>
      <c r="B207">
        <v>54983</v>
      </c>
      <c r="C207">
        <v>78346</v>
      </c>
      <c r="D207">
        <v>85002</v>
      </c>
      <c r="E207" s="7">
        <f t="shared" si="6"/>
        <v>-0.42491315497517412</v>
      </c>
      <c r="F207" s="7">
        <f t="shared" si="7"/>
        <v>-0.54596875397850242</v>
      </c>
    </row>
    <row r="208" spans="1:6" x14ac:dyDescent="0.45">
      <c r="A208" s="1" t="s">
        <v>283</v>
      </c>
      <c r="B208">
        <v>44836</v>
      </c>
      <c r="C208">
        <v>50859</v>
      </c>
      <c r="D208">
        <v>43980</v>
      </c>
      <c r="E208" s="7">
        <f t="shared" si="6"/>
        <v>-0.13433401730752073</v>
      </c>
      <c r="F208" s="7">
        <f t="shared" si="7"/>
        <v>1.9091801231153536E-2</v>
      </c>
    </row>
    <row r="209" spans="1:6" x14ac:dyDescent="0.45">
      <c r="A209" s="1" t="s">
        <v>261</v>
      </c>
      <c r="B209">
        <v>39823</v>
      </c>
      <c r="C209">
        <v>15662</v>
      </c>
      <c r="D209">
        <v>11318</v>
      </c>
      <c r="E209" s="7">
        <f t="shared" si="6"/>
        <v>0.60670969037993117</v>
      </c>
      <c r="F209" s="7">
        <f t="shared" si="7"/>
        <v>0.7157923812871958</v>
      </c>
    </row>
    <row r="210" spans="1:6" x14ac:dyDescent="0.45">
      <c r="A210" s="1" t="s">
        <v>172</v>
      </c>
      <c r="B210">
        <v>41370</v>
      </c>
      <c r="C210">
        <v>40286</v>
      </c>
      <c r="D210">
        <v>34995</v>
      </c>
      <c r="E210" s="7">
        <f t="shared" si="6"/>
        <v>2.6202562243171381E-2</v>
      </c>
      <c r="F210" s="7">
        <f t="shared" si="7"/>
        <v>0.15409717186366934</v>
      </c>
    </row>
    <row r="211" spans="1:6" x14ac:dyDescent="0.45">
      <c r="A211" s="1" t="s">
        <v>259</v>
      </c>
      <c r="B211">
        <v>47792</v>
      </c>
      <c r="C211">
        <v>31903</v>
      </c>
      <c r="D211">
        <v>28806</v>
      </c>
      <c r="E211" s="7">
        <f t="shared" si="6"/>
        <v>0.33246149983260798</v>
      </c>
      <c r="F211" s="7">
        <f t="shared" si="7"/>
        <v>0.39726314027452292</v>
      </c>
    </row>
    <row r="212" spans="1:6" x14ac:dyDescent="0.45">
      <c r="A212" s="1" t="s">
        <v>263</v>
      </c>
      <c r="B212">
        <v>44163</v>
      </c>
      <c r="C212">
        <v>94178</v>
      </c>
      <c r="D212">
        <v>101575</v>
      </c>
      <c r="E212" s="7">
        <f t="shared" si="6"/>
        <v>-1.1325091139641781</v>
      </c>
      <c r="F212" s="7">
        <f t="shared" si="7"/>
        <v>-1.3000022643389262</v>
      </c>
    </row>
    <row r="213" spans="1:6" x14ac:dyDescent="0.45">
      <c r="A213" s="1" t="s">
        <v>270</v>
      </c>
      <c r="B213">
        <v>47674</v>
      </c>
      <c r="C213">
        <v>60840</v>
      </c>
      <c r="D213">
        <v>63601</v>
      </c>
      <c r="E213" s="7">
        <f t="shared" si="6"/>
        <v>-0.27616730293241598</v>
      </c>
      <c r="F213" s="7">
        <f t="shared" si="7"/>
        <v>-0.33408146998363886</v>
      </c>
    </row>
    <row r="214" spans="1:6" x14ac:dyDescent="0.45">
      <c r="A214" s="1" t="s">
        <v>39</v>
      </c>
      <c r="B214">
        <v>51297</v>
      </c>
      <c r="C214">
        <v>43592</v>
      </c>
      <c r="D214">
        <v>66510</v>
      </c>
      <c r="E214" s="7">
        <f t="shared" si="6"/>
        <v>0.15020371561689769</v>
      </c>
      <c r="F214" s="7">
        <f t="shared" si="7"/>
        <v>-0.29656705070471956</v>
      </c>
    </row>
    <row r="215" spans="1:6" x14ac:dyDescent="0.45">
      <c r="A215" s="1" t="s">
        <v>167</v>
      </c>
      <c r="B215">
        <v>69993</v>
      </c>
      <c r="C215">
        <v>48490</v>
      </c>
      <c r="D215">
        <v>59730</v>
      </c>
      <c r="E215" s="7">
        <f t="shared" si="6"/>
        <v>0.3072164359293072</v>
      </c>
      <c r="F215" s="7">
        <f t="shared" si="7"/>
        <v>0.14662894860914663</v>
      </c>
    </row>
    <row r="216" spans="1:6" x14ac:dyDescent="0.45">
      <c r="A216" s="1" t="s">
        <v>29</v>
      </c>
      <c r="B216">
        <v>49449</v>
      </c>
      <c r="C216">
        <v>50729</v>
      </c>
      <c r="D216">
        <v>45451</v>
      </c>
      <c r="E216" s="7">
        <f t="shared" si="6"/>
        <v>-2.5885255515783939E-2</v>
      </c>
      <c r="F216" s="7">
        <f t="shared" si="7"/>
        <v>8.0850977775081392E-2</v>
      </c>
    </row>
    <row r="217" spans="1:6" x14ac:dyDescent="0.45">
      <c r="A217" s="1" t="s">
        <v>354</v>
      </c>
      <c r="B217">
        <v>54569</v>
      </c>
      <c r="C217">
        <v>59394</v>
      </c>
      <c r="D217">
        <v>87230</v>
      </c>
      <c r="E217" s="7">
        <f t="shared" si="6"/>
        <v>-8.8420165295314185E-2</v>
      </c>
      <c r="F217" s="7">
        <f t="shared" si="7"/>
        <v>-0.59852663600212574</v>
      </c>
    </row>
    <row r="218" spans="1:6" x14ac:dyDescent="0.45">
      <c r="A218" s="1" t="s">
        <v>64</v>
      </c>
      <c r="B218">
        <v>56053</v>
      </c>
      <c r="C218">
        <v>71460</v>
      </c>
      <c r="D218">
        <v>84593</v>
      </c>
      <c r="E218" s="7">
        <f t="shared" si="6"/>
        <v>-0.2748648600431734</v>
      </c>
      <c r="F218" s="7">
        <f t="shared" si="7"/>
        <v>-0.509160972650884</v>
      </c>
    </row>
    <row r="219" spans="1:6" x14ac:dyDescent="0.45">
      <c r="A219" s="1" t="s">
        <v>7</v>
      </c>
      <c r="B219">
        <v>53661</v>
      </c>
      <c r="C219">
        <v>43485</v>
      </c>
      <c r="D219">
        <v>66664</v>
      </c>
      <c r="E219" s="7">
        <f t="shared" si="6"/>
        <v>0.18963493039637724</v>
      </c>
      <c r="F219" s="7">
        <f t="shared" si="7"/>
        <v>-0.24231751178695887</v>
      </c>
    </row>
    <row r="220" spans="1:6" x14ac:dyDescent="0.45">
      <c r="A220" s="1" t="s">
        <v>51</v>
      </c>
      <c r="B220">
        <v>57298</v>
      </c>
      <c r="C220">
        <v>46251</v>
      </c>
      <c r="D220">
        <v>37286</v>
      </c>
      <c r="E220" s="7">
        <f t="shared" si="6"/>
        <v>0.1927990505776816</v>
      </c>
      <c r="F220" s="7">
        <f t="shared" si="7"/>
        <v>0.34926175433697509</v>
      </c>
    </row>
    <row r="221" spans="1:6" x14ac:dyDescent="0.45">
      <c r="A221" s="1" t="s">
        <v>328</v>
      </c>
      <c r="B221">
        <v>59478</v>
      </c>
      <c r="C221">
        <v>57437</v>
      </c>
      <c r="D221">
        <v>74798</v>
      </c>
      <c r="E221" s="7">
        <f t="shared" si="6"/>
        <v>3.4315208984834727E-2</v>
      </c>
      <c r="F221" s="7">
        <f t="shared" si="7"/>
        <v>-0.25757422912673594</v>
      </c>
    </row>
    <row r="222" spans="1:6" x14ac:dyDescent="0.45">
      <c r="A222" s="1" t="s">
        <v>11</v>
      </c>
      <c r="B222">
        <v>59582</v>
      </c>
      <c r="C222">
        <v>2</v>
      </c>
      <c r="D222">
        <v>2</v>
      </c>
      <c r="E222" s="7">
        <f t="shared" si="6"/>
        <v>0.99996643281527975</v>
      </c>
      <c r="F222" s="7">
        <f t="shared" si="7"/>
        <v>0.99996643281527975</v>
      </c>
    </row>
    <row r="223" spans="1:6" x14ac:dyDescent="0.45">
      <c r="A223" s="1" t="s">
        <v>208</v>
      </c>
      <c r="B223">
        <v>63856</v>
      </c>
      <c r="C223">
        <v>54101</v>
      </c>
      <c r="D223">
        <v>24020</v>
      </c>
      <c r="E223" s="7">
        <f t="shared" si="6"/>
        <v>0.15276559759458783</v>
      </c>
      <c r="F223" s="7">
        <f t="shared" si="7"/>
        <v>0.62384114257078427</v>
      </c>
    </row>
    <row r="224" spans="1:6" x14ac:dyDescent="0.45">
      <c r="A224" s="1" t="s">
        <v>367</v>
      </c>
      <c r="B224">
        <v>71459</v>
      </c>
      <c r="C224">
        <v>76093</v>
      </c>
      <c r="D224">
        <v>73223</v>
      </c>
      <c r="E224" s="7">
        <f t="shared" si="6"/>
        <v>-6.4848374592423624E-2</v>
      </c>
      <c r="F224" s="7">
        <f t="shared" si="7"/>
        <v>-2.4685483983822892E-2</v>
      </c>
    </row>
    <row r="225" spans="1:6" x14ac:dyDescent="0.45">
      <c r="A225" s="1" t="s">
        <v>57</v>
      </c>
      <c r="B225">
        <v>63707</v>
      </c>
      <c r="C225">
        <v>39950</v>
      </c>
      <c r="D225">
        <v>24061</v>
      </c>
      <c r="E225" s="7">
        <f t="shared" si="6"/>
        <v>0.3729103552199915</v>
      </c>
      <c r="F225" s="7">
        <f t="shared" si="7"/>
        <v>0.62231779867204551</v>
      </c>
    </row>
    <row r="226" spans="1:6" x14ac:dyDescent="0.45">
      <c r="A226" s="1" t="s">
        <v>153</v>
      </c>
      <c r="B226">
        <v>78173</v>
      </c>
      <c r="C226">
        <v>111063</v>
      </c>
      <c r="D226">
        <v>117230</v>
      </c>
      <c r="E226" s="7">
        <f t="shared" si="6"/>
        <v>-0.42073350133677867</v>
      </c>
      <c r="F226" s="7">
        <f t="shared" si="7"/>
        <v>-0.49962263185498829</v>
      </c>
    </row>
    <row r="227" spans="1:6" x14ac:dyDescent="0.45">
      <c r="A227" s="1" t="s">
        <v>334</v>
      </c>
      <c r="B227">
        <v>66851</v>
      </c>
      <c r="C227">
        <v>36210</v>
      </c>
      <c r="D227">
        <v>41422</v>
      </c>
      <c r="E227" s="7">
        <f t="shared" si="6"/>
        <v>0.45834766869605542</v>
      </c>
      <c r="F227" s="7">
        <f t="shared" si="7"/>
        <v>0.38038324034045862</v>
      </c>
    </row>
    <row r="228" spans="1:6" x14ac:dyDescent="0.45">
      <c r="A228" s="1" t="s">
        <v>158</v>
      </c>
      <c r="B228">
        <v>83593</v>
      </c>
      <c r="C228">
        <v>57142</v>
      </c>
      <c r="D228">
        <v>97914</v>
      </c>
      <c r="E228" s="7">
        <f t="shared" si="6"/>
        <v>0.31642601653248476</v>
      </c>
      <c r="F228" s="7">
        <f t="shared" si="7"/>
        <v>-0.1713181725742586</v>
      </c>
    </row>
    <row r="229" spans="1:6" x14ac:dyDescent="0.45">
      <c r="A229" s="1" t="s">
        <v>296</v>
      </c>
      <c r="B229">
        <v>71169</v>
      </c>
      <c r="C229">
        <v>6822</v>
      </c>
      <c r="D229">
        <v>4606</v>
      </c>
      <c r="E229" s="7">
        <f t="shared" si="6"/>
        <v>0.90414365805336594</v>
      </c>
      <c r="F229" s="7">
        <f t="shared" si="7"/>
        <v>0.93528081046523059</v>
      </c>
    </row>
    <row r="230" spans="1:6" x14ac:dyDescent="0.45">
      <c r="A230" s="1" t="s">
        <v>179</v>
      </c>
      <c r="B230">
        <v>106380</v>
      </c>
      <c r="C230">
        <v>145946</v>
      </c>
      <c r="D230">
        <v>116882</v>
      </c>
      <c r="E230" s="7">
        <f t="shared" si="6"/>
        <v>-0.37193081406279377</v>
      </c>
      <c r="F230" s="7">
        <f t="shared" si="7"/>
        <v>-9.8721564203797713E-2</v>
      </c>
    </row>
    <row r="231" spans="1:6" x14ac:dyDescent="0.45">
      <c r="A231" s="1" t="s">
        <v>152</v>
      </c>
      <c r="B231">
        <v>80254</v>
      </c>
      <c r="C231">
        <v>42290</v>
      </c>
      <c r="D231">
        <v>50581</v>
      </c>
      <c r="E231" s="7">
        <f t="shared" si="6"/>
        <v>0.47304807237022456</v>
      </c>
      <c r="F231" s="7">
        <f t="shared" si="7"/>
        <v>0.36973858000847309</v>
      </c>
    </row>
    <row r="232" spans="1:6" x14ac:dyDescent="0.45">
      <c r="A232" s="1" t="s">
        <v>188</v>
      </c>
      <c r="B232">
        <v>105914</v>
      </c>
      <c r="C232">
        <v>122179</v>
      </c>
      <c r="D232">
        <v>99235</v>
      </c>
      <c r="E232" s="7">
        <f t="shared" si="6"/>
        <v>-0.15356798912325095</v>
      </c>
      <c r="F232" s="7">
        <f t="shared" si="7"/>
        <v>6.3060596332873836E-2</v>
      </c>
    </row>
    <row r="233" spans="1:6" x14ac:dyDescent="0.45">
      <c r="A233" s="1" t="s">
        <v>338</v>
      </c>
      <c r="B233">
        <v>74778</v>
      </c>
      <c r="C233">
        <v>8244</v>
      </c>
      <c r="D233">
        <v>10041</v>
      </c>
      <c r="E233" s="7">
        <f t="shared" si="6"/>
        <v>0.88975367086576262</v>
      </c>
      <c r="F233" s="7">
        <f t="shared" si="7"/>
        <v>0.86572253871459515</v>
      </c>
    </row>
    <row r="234" spans="1:6" x14ac:dyDescent="0.45">
      <c r="A234" s="1" t="s">
        <v>294</v>
      </c>
      <c r="B234">
        <v>106239</v>
      </c>
      <c r="C234">
        <v>111322</v>
      </c>
      <c r="D234">
        <v>26794</v>
      </c>
      <c r="E234" s="7">
        <f t="shared" si="6"/>
        <v>-4.7844953359877256E-2</v>
      </c>
      <c r="F234" s="7">
        <f t="shared" si="7"/>
        <v>0.74779506584211075</v>
      </c>
    </row>
    <row r="235" spans="1:6" x14ac:dyDescent="0.45">
      <c r="A235" s="1" t="s">
        <v>84</v>
      </c>
      <c r="B235">
        <v>117614</v>
      </c>
      <c r="C235">
        <v>105423</v>
      </c>
      <c r="D235">
        <v>77661</v>
      </c>
      <c r="E235" s="7">
        <f t="shared" si="6"/>
        <v>0.10365262638801503</v>
      </c>
      <c r="F235" s="7">
        <f t="shared" si="7"/>
        <v>0.33969595456323226</v>
      </c>
    </row>
    <row r="236" spans="1:6" x14ac:dyDescent="0.45">
      <c r="A236" s="1" t="s">
        <v>295</v>
      </c>
      <c r="B236">
        <v>103733</v>
      </c>
      <c r="C236">
        <v>117952</v>
      </c>
      <c r="D236">
        <v>116509</v>
      </c>
      <c r="E236" s="7">
        <f t="shared" si="6"/>
        <v>-0.13707306257410853</v>
      </c>
      <c r="F236" s="7">
        <f t="shared" si="7"/>
        <v>-0.12316234949341097</v>
      </c>
    </row>
    <row r="237" spans="1:6" x14ac:dyDescent="0.45">
      <c r="A237" s="1" t="s">
        <v>331</v>
      </c>
      <c r="B237">
        <v>80924</v>
      </c>
      <c r="C237">
        <v>75778</v>
      </c>
      <c r="D237">
        <v>81374</v>
      </c>
      <c r="E237" s="7">
        <f t="shared" si="6"/>
        <v>6.3590529385596367E-2</v>
      </c>
      <c r="F237" s="7">
        <f t="shared" si="7"/>
        <v>-5.5607730710296082E-3</v>
      </c>
    </row>
    <row r="244" spans="1:2" x14ac:dyDescent="0.45">
      <c r="A244" t="s">
        <v>426</v>
      </c>
    </row>
    <row r="245" spans="1:2" x14ac:dyDescent="0.45">
      <c r="A245" s="1" t="s">
        <v>130</v>
      </c>
      <c r="B245" s="5">
        <v>9.0012800693511963</v>
      </c>
    </row>
    <row r="247" spans="1:2" x14ac:dyDescent="0.45">
      <c r="A247" t="s">
        <v>427</v>
      </c>
    </row>
    <row r="248" spans="1:2" x14ac:dyDescent="0.45">
      <c r="A248" s="1" t="s">
        <v>250</v>
      </c>
      <c r="B248" s="5">
        <v>12.631576061248779</v>
      </c>
    </row>
  </sheetData>
  <conditionalFormatting sqref="E2:F237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DFD8-FBD6-407F-A9E4-2BA0357E6F14}">
  <dimension ref="A1:AH150"/>
  <sheetViews>
    <sheetView topLeftCell="A125" workbookViewId="0">
      <selection activeCell="H35" sqref="H35"/>
    </sheetView>
  </sheetViews>
  <sheetFormatPr defaultRowHeight="14.25" x14ac:dyDescent="0.45"/>
  <cols>
    <col min="1" max="1" width="18.796875" customWidth="1"/>
    <col min="2" max="2" width="11.3984375" customWidth="1"/>
    <col min="3" max="3" width="9.59765625" customWidth="1"/>
    <col min="4" max="4" width="10.9296875" customWidth="1"/>
    <col min="5" max="6" width="10.1328125" customWidth="1"/>
    <col min="7" max="8" width="10.86328125" customWidth="1"/>
    <col min="9" max="9" width="9.1328125" bestFit="1" customWidth="1"/>
    <col min="11" max="11" width="9.1328125" bestFit="1" customWidth="1"/>
    <col min="12" max="12" width="10.265625" bestFit="1" customWidth="1"/>
    <col min="16" max="16" width="9.1328125" bestFit="1" customWidth="1"/>
    <col min="17" max="17" width="11.265625" bestFit="1" customWidth="1"/>
  </cols>
  <sheetData>
    <row r="1" spans="1:34" x14ac:dyDescent="0.45">
      <c r="C1" s="1" t="s">
        <v>464</v>
      </c>
    </row>
    <row r="2" spans="1:34" x14ac:dyDescent="0.45">
      <c r="J2" t="s">
        <v>467</v>
      </c>
    </row>
    <row r="3" spans="1:34" x14ac:dyDescent="0.45">
      <c r="A3" t="s">
        <v>462</v>
      </c>
      <c r="H3" t="s">
        <v>465</v>
      </c>
      <c r="L3" t="s">
        <v>466</v>
      </c>
    </row>
    <row r="4" spans="1:34" x14ac:dyDescent="0.45">
      <c r="A4" s="1" t="s">
        <v>111</v>
      </c>
      <c r="B4" s="1" t="s">
        <v>455</v>
      </c>
      <c r="E4" s="1" t="s">
        <v>459</v>
      </c>
      <c r="H4" s="1" t="s">
        <v>455</v>
      </c>
      <c r="K4" s="1"/>
      <c r="L4" s="1" t="s">
        <v>455</v>
      </c>
      <c r="Q4" s="1"/>
    </row>
    <row r="5" spans="1:34" x14ac:dyDescent="0.45">
      <c r="B5" s="1" t="s">
        <v>456</v>
      </c>
      <c r="C5" s="1" t="s">
        <v>458</v>
      </c>
      <c r="D5" s="1" t="s">
        <v>457</v>
      </c>
      <c r="E5" s="1" t="s">
        <v>458</v>
      </c>
      <c r="F5" s="1" t="s">
        <v>457</v>
      </c>
      <c r="H5" s="1" t="s">
        <v>456</v>
      </c>
      <c r="I5" s="1" t="s">
        <v>458</v>
      </c>
      <c r="J5" s="1" t="s">
        <v>457</v>
      </c>
      <c r="K5" s="1"/>
      <c r="L5" s="1" t="s">
        <v>456</v>
      </c>
      <c r="M5" s="1" t="s">
        <v>458</v>
      </c>
      <c r="N5" s="1" t="s">
        <v>457</v>
      </c>
      <c r="Q5" s="1"/>
      <c r="R5" s="1"/>
    </row>
    <row r="6" spans="1:34" x14ac:dyDescent="0.45">
      <c r="B6">
        <v>1</v>
      </c>
      <c r="C6" s="18">
        <v>14.3229038715362</v>
      </c>
      <c r="D6">
        <v>16</v>
      </c>
      <c r="E6" s="5">
        <v>2.1720600128173801</v>
      </c>
      <c r="F6">
        <v>17</v>
      </c>
      <c r="H6">
        <v>1</v>
      </c>
      <c r="I6" s="5">
        <v>0.83636999130249001</v>
      </c>
      <c r="J6">
        <v>19</v>
      </c>
      <c r="L6">
        <v>1</v>
      </c>
      <c r="M6" s="5">
        <v>0.88007688522338801</v>
      </c>
      <c r="N6">
        <v>19</v>
      </c>
    </row>
    <row r="7" spans="1:34" x14ac:dyDescent="0.45">
      <c r="B7">
        <v>2</v>
      </c>
      <c r="C7" s="18">
        <v>14.1707689762115</v>
      </c>
      <c r="D7">
        <v>16</v>
      </c>
      <c r="E7" s="5">
        <v>2.1983830928802401</v>
      </c>
      <c r="F7">
        <v>17</v>
      </c>
      <c r="H7">
        <v>2</v>
      </c>
      <c r="I7" s="5">
        <v>1.0614111423492401</v>
      </c>
      <c r="J7">
        <v>19</v>
      </c>
      <c r="L7">
        <v>2</v>
      </c>
      <c r="M7" s="5">
        <v>1.1204559803009</v>
      </c>
      <c r="N7">
        <v>19</v>
      </c>
    </row>
    <row r="8" spans="1:34" x14ac:dyDescent="0.45">
      <c r="B8">
        <v>3</v>
      </c>
      <c r="C8" s="5">
        <v>1.26777291297912</v>
      </c>
      <c r="D8">
        <v>16</v>
      </c>
      <c r="E8" s="5">
        <v>1.99295306205749</v>
      </c>
      <c r="F8">
        <v>17</v>
      </c>
      <c r="H8">
        <v>3</v>
      </c>
      <c r="I8" s="5">
        <v>0.87679004669189398</v>
      </c>
      <c r="J8">
        <v>19</v>
      </c>
      <c r="L8">
        <v>3</v>
      </c>
      <c r="M8" s="5">
        <v>1.1731970310211099</v>
      </c>
      <c r="N8">
        <v>19</v>
      </c>
    </row>
    <row r="9" spans="1:34" x14ac:dyDescent="0.45">
      <c r="B9">
        <v>4</v>
      </c>
      <c r="C9" s="5">
        <v>1.25605487823486</v>
      </c>
      <c r="D9">
        <v>16</v>
      </c>
      <c r="E9" s="5">
        <v>2.0186870098114</v>
      </c>
      <c r="F9">
        <v>17</v>
      </c>
      <c r="H9">
        <v>4</v>
      </c>
      <c r="I9" s="5">
        <v>0.87041282653808505</v>
      </c>
      <c r="J9">
        <v>19</v>
      </c>
      <c r="L9">
        <v>4</v>
      </c>
      <c r="M9" s="5">
        <v>0.87615108489990201</v>
      </c>
      <c r="N9">
        <v>19</v>
      </c>
    </row>
    <row r="10" spans="1:34" x14ac:dyDescent="0.45">
      <c r="B10">
        <v>5</v>
      </c>
      <c r="C10" s="5">
        <v>1.3253710269927901</v>
      </c>
      <c r="D10">
        <v>16</v>
      </c>
      <c r="E10" s="5">
        <v>2.0222408771514799</v>
      </c>
      <c r="F10">
        <v>17</v>
      </c>
      <c r="H10">
        <v>5</v>
      </c>
      <c r="I10" s="5">
        <v>0.87549614906311002</v>
      </c>
      <c r="J10">
        <v>19</v>
      </c>
      <c r="L10">
        <v>5</v>
      </c>
      <c r="M10" s="5"/>
      <c r="N10">
        <v>19</v>
      </c>
    </row>
    <row r="11" spans="1:34" x14ac:dyDescent="0.45">
      <c r="B11">
        <v>6</v>
      </c>
      <c r="C11" s="5">
        <v>1.27071404457092</v>
      </c>
      <c r="D11">
        <v>16</v>
      </c>
      <c r="E11" s="5">
        <v>2.0430819988250701</v>
      </c>
      <c r="F11">
        <v>17</v>
      </c>
      <c r="H11">
        <v>6</v>
      </c>
      <c r="I11" s="5">
        <v>0.88053798675537098</v>
      </c>
      <c r="J11">
        <v>19</v>
      </c>
      <c r="L11">
        <v>6</v>
      </c>
      <c r="M11" s="5"/>
      <c r="N11">
        <v>19</v>
      </c>
    </row>
    <row r="13" spans="1:34" x14ac:dyDescent="0.45">
      <c r="B13" s="1" t="s">
        <v>460</v>
      </c>
      <c r="C13" s="5">
        <f>AVERAGE(C6:C11)</f>
        <v>5.602264285087565</v>
      </c>
      <c r="D13" s="5"/>
      <c r="E13" s="5">
        <f>AVERAGE(E6:E11)</f>
        <v>2.0745676755905103</v>
      </c>
      <c r="F13" s="5"/>
    </row>
    <row r="14" spans="1:34" x14ac:dyDescent="0.45">
      <c r="B14" s="1" t="s">
        <v>461</v>
      </c>
      <c r="C14" s="5">
        <f>_xlfn.STDEV.S(C6:C11)</f>
        <v>6.696272433658919</v>
      </c>
      <c r="D14" s="5"/>
      <c r="E14" s="5">
        <f>_xlfn.STDEV.S(E6:E11)</f>
        <v>8.7576308443442871E-2</v>
      </c>
      <c r="F14" s="5"/>
      <c r="H14" t="s">
        <v>468</v>
      </c>
      <c r="L14" t="s">
        <v>468</v>
      </c>
      <c r="P14" t="s">
        <v>468</v>
      </c>
      <c r="T14" t="s">
        <v>468</v>
      </c>
      <c r="X14" t="s">
        <v>468</v>
      </c>
      <c r="AB14" t="s">
        <v>468</v>
      </c>
      <c r="AF14" t="s">
        <v>468</v>
      </c>
    </row>
    <row r="15" spans="1:34" x14ac:dyDescent="0.45">
      <c r="F15" t="s">
        <v>469</v>
      </c>
      <c r="H15" t="s">
        <v>470</v>
      </c>
      <c r="J15" t="s">
        <v>471</v>
      </c>
      <c r="L15" t="s">
        <v>470</v>
      </c>
      <c r="N15" t="s">
        <v>472</v>
      </c>
      <c r="P15" t="s">
        <v>470</v>
      </c>
      <c r="R15" t="s">
        <v>474</v>
      </c>
      <c r="T15" t="s">
        <v>470</v>
      </c>
      <c r="V15" t="s">
        <v>473</v>
      </c>
      <c r="X15" t="s">
        <v>470</v>
      </c>
      <c r="Z15" t="s">
        <v>475</v>
      </c>
      <c r="AB15" t="s">
        <v>470</v>
      </c>
      <c r="AD15" t="s">
        <v>476</v>
      </c>
      <c r="AF15" t="s">
        <v>470</v>
      </c>
      <c r="AH15" t="s">
        <v>477</v>
      </c>
    </row>
    <row r="16" spans="1:34" x14ac:dyDescent="0.45">
      <c r="A16" t="s">
        <v>463</v>
      </c>
      <c r="B16" s="1" t="s">
        <v>455</v>
      </c>
      <c r="C16" s="1"/>
      <c r="D16" s="1"/>
      <c r="E16" s="1" t="s">
        <v>459</v>
      </c>
      <c r="F16" s="1"/>
      <c r="H16" s="1" t="s">
        <v>455</v>
      </c>
      <c r="L16" s="1" t="s">
        <v>455</v>
      </c>
      <c r="P16" s="1" t="s">
        <v>455</v>
      </c>
      <c r="T16" s="1" t="s">
        <v>455</v>
      </c>
      <c r="X16" s="1" t="s">
        <v>455</v>
      </c>
      <c r="AB16" s="1" t="s">
        <v>455</v>
      </c>
      <c r="AF16" s="1" t="s">
        <v>455</v>
      </c>
    </row>
    <row r="17" spans="1:34" x14ac:dyDescent="0.45">
      <c r="A17" s="1" t="s">
        <v>230</v>
      </c>
      <c r="B17" s="1" t="s">
        <v>456</v>
      </c>
      <c r="C17" s="1" t="s">
        <v>458</v>
      </c>
      <c r="D17" s="1" t="s">
        <v>457</v>
      </c>
      <c r="E17" s="1" t="s">
        <v>458</v>
      </c>
      <c r="F17" s="1" t="s">
        <v>457</v>
      </c>
      <c r="H17" s="1" t="s">
        <v>456</v>
      </c>
      <c r="I17" s="1" t="s">
        <v>458</v>
      </c>
      <c r="J17" s="1" t="s">
        <v>457</v>
      </c>
      <c r="L17" s="1" t="s">
        <v>456</v>
      </c>
      <c r="M17" s="1" t="s">
        <v>458</v>
      </c>
      <c r="N17" s="1" t="s">
        <v>457</v>
      </c>
      <c r="P17" s="1" t="s">
        <v>456</v>
      </c>
      <c r="Q17" s="1" t="s">
        <v>458</v>
      </c>
      <c r="R17" s="1" t="s">
        <v>457</v>
      </c>
      <c r="T17" s="1" t="s">
        <v>456</v>
      </c>
      <c r="U17" s="1" t="s">
        <v>458</v>
      </c>
      <c r="V17" s="1" t="s">
        <v>457</v>
      </c>
      <c r="X17" s="1" t="s">
        <v>456</v>
      </c>
      <c r="Y17" s="1" t="s">
        <v>458</v>
      </c>
      <c r="Z17" s="1" t="s">
        <v>457</v>
      </c>
      <c r="AB17" s="1" t="s">
        <v>456</v>
      </c>
      <c r="AC17" s="1" t="s">
        <v>458</v>
      </c>
      <c r="AD17" s="1" t="s">
        <v>457</v>
      </c>
      <c r="AF17" s="1" t="s">
        <v>456</v>
      </c>
      <c r="AG17" s="1" t="s">
        <v>458</v>
      </c>
      <c r="AH17" s="1" t="s">
        <v>457</v>
      </c>
    </row>
    <row r="18" spans="1:34" x14ac:dyDescent="0.45">
      <c r="B18">
        <v>1</v>
      </c>
      <c r="C18" s="5">
        <v>64.803313016891394</v>
      </c>
      <c r="D18">
        <v>12379</v>
      </c>
      <c r="E18" s="5">
        <v>77.496084928512502</v>
      </c>
      <c r="F18">
        <v>11415</v>
      </c>
      <c r="H18">
        <v>1</v>
      </c>
      <c r="I18" s="5">
        <v>100.36513113975499</v>
      </c>
      <c r="J18">
        <v>23255</v>
      </c>
      <c r="L18">
        <v>1</v>
      </c>
      <c r="M18" s="5">
        <v>74.273298978805499</v>
      </c>
      <c r="N18">
        <v>8974</v>
      </c>
      <c r="P18">
        <v>1</v>
      </c>
      <c r="Q18" s="5">
        <v>103.62116312980601</v>
      </c>
      <c r="R18">
        <v>27879</v>
      </c>
      <c r="T18">
        <v>1</v>
      </c>
      <c r="U18" s="5">
        <v>71.202756881713796</v>
      </c>
      <c r="V18">
        <v>14196</v>
      </c>
      <c r="X18">
        <v>1</v>
      </c>
      <c r="Y18" s="5">
        <v>50.843542098999002</v>
      </c>
      <c r="Z18">
        <v>11808</v>
      </c>
      <c r="AB18">
        <v>1</v>
      </c>
      <c r="AC18" s="5">
        <v>67.432087898254395</v>
      </c>
      <c r="AD18">
        <v>14619</v>
      </c>
      <c r="AF18">
        <v>1</v>
      </c>
      <c r="AG18">
        <v>95.127321958541799</v>
      </c>
      <c r="AH18">
        <v>21244</v>
      </c>
    </row>
    <row r="19" spans="1:34" x14ac:dyDescent="0.45">
      <c r="B19">
        <v>2</v>
      </c>
      <c r="C19" s="5">
        <v>44.768215179443303</v>
      </c>
      <c r="D19">
        <v>7450</v>
      </c>
      <c r="E19" s="5">
        <v>100.716375112533</v>
      </c>
      <c r="F19">
        <v>26347</v>
      </c>
      <c r="H19">
        <v>2</v>
      </c>
      <c r="I19" s="5">
        <v>124.23007202148401</v>
      </c>
      <c r="J19">
        <v>23255</v>
      </c>
      <c r="L19">
        <v>2</v>
      </c>
      <c r="M19" s="5">
        <v>75.234621047973604</v>
      </c>
      <c r="N19">
        <v>8974</v>
      </c>
      <c r="P19">
        <v>2</v>
      </c>
      <c r="Q19" s="5"/>
      <c r="R19">
        <v>27879</v>
      </c>
      <c r="T19">
        <v>2</v>
      </c>
      <c r="U19" s="5">
        <v>61.9869771003723</v>
      </c>
      <c r="V19">
        <v>14196</v>
      </c>
      <c r="X19">
        <v>2</v>
      </c>
      <c r="Y19" s="5"/>
      <c r="AB19">
        <v>2</v>
      </c>
      <c r="AC19" s="5"/>
      <c r="AF19">
        <v>2</v>
      </c>
    </row>
    <row r="20" spans="1:34" x14ac:dyDescent="0.45">
      <c r="B20">
        <v>3</v>
      </c>
      <c r="C20" s="5">
        <v>58.882129907607997</v>
      </c>
      <c r="D20">
        <v>12262</v>
      </c>
      <c r="E20" s="5">
        <v>66.920423984527503</v>
      </c>
      <c r="F20">
        <v>10925</v>
      </c>
      <c r="H20">
        <v>3</v>
      </c>
      <c r="I20" s="5">
        <v>192.01731204986501</v>
      </c>
      <c r="J20">
        <v>23255</v>
      </c>
      <c r="L20">
        <v>3</v>
      </c>
      <c r="M20" s="5">
        <v>75.915778160095201</v>
      </c>
      <c r="N20">
        <v>8974</v>
      </c>
      <c r="P20">
        <v>3</v>
      </c>
      <c r="Q20" s="5"/>
      <c r="R20">
        <v>27879</v>
      </c>
      <c r="T20">
        <v>3</v>
      </c>
      <c r="U20" s="5">
        <v>64.642604112625094</v>
      </c>
      <c r="V20">
        <v>14196</v>
      </c>
      <c r="X20">
        <v>3</v>
      </c>
      <c r="Y20" s="5"/>
      <c r="AB20">
        <v>3</v>
      </c>
      <c r="AC20" s="5"/>
      <c r="AF20">
        <v>3</v>
      </c>
    </row>
    <row r="21" spans="1:34" x14ac:dyDescent="0.45">
      <c r="B21">
        <v>4</v>
      </c>
      <c r="C21" s="5">
        <v>119.782868862152</v>
      </c>
      <c r="D21">
        <v>34077</v>
      </c>
      <c r="H21">
        <v>4</v>
      </c>
      <c r="I21" s="5">
        <v>202.894968032836</v>
      </c>
      <c r="J21">
        <v>23255</v>
      </c>
      <c r="L21">
        <v>4</v>
      </c>
      <c r="M21" s="5">
        <v>75.253209114074707</v>
      </c>
      <c r="N21">
        <v>8974</v>
      </c>
      <c r="P21">
        <v>4</v>
      </c>
      <c r="Q21" s="5"/>
      <c r="R21">
        <v>27879</v>
      </c>
      <c r="T21">
        <v>4</v>
      </c>
      <c r="U21" s="5">
        <v>63.4276571273803</v>
      </c>
      <c r="V21">
        <v>14196</v>
      </c>
      <c r="X21">
        <v>4</v>
      </c>
      <c r="Y21" s="5"/>
      <c r="AB21">
        <v>4</v>
      </c>
      <c r="AC21" s="5"/>
      <c r="AF21">
        <v>4</v>
      </c>
    </row>
    <row r="22" spans="1:34" x14ac:dyDescent="0.45">
      <c r="B22">
        <v>5</v>
      </c>
      <c r="C22" s="5">
        <v>77.591213941574097</v>
      </c>
      <c r="D22">
        <v>17337</v>
      </c>
      <c r="H22">
        <v>5</v>
      </c>
      <c r="I22" s="5">
        <v>204.238257169723</v>
      </c>
      <c r="J22">
        <v>23255</v>
      </c>
      <c r="L22">
        <v>5</v>
      </c>
      <c r="M22" s="5">
        <v>74.057521104812594</v>
      </c>
      <c r="N22">
        <v>8974</v>
      </c>
      <c r="P22">
        <v>5</v>
      </c>
      <c r="Q22" s="5"/>
      <c r="R22">
        <v>27879</v>
      </c>
      <c r="T22">
        <v>5</v>
      </c>
      <c r="U22" s="5">
        <v>64.214697122573796</v>
      </c>
      <c r="V22">
        <v>14196</v>
      </c>
      <c r="X22">
        <v>5</v>
      </c>
      <c r="Y22" s="5"/>
      <c r="AB22">
        <v>5</v>
      </c>
      <c r="AC22" s="5"/>
      <c r="AF22">
        <v>5</v>
      </c>
    </row>
    <row r="23" spans="1:34" x14ac:dyDescent="0.45">
      <c r="B23">
        <v>6</v>
      </c>
      <c r="C23" s="5">
        <v>62.4124979972839</v>
      </c>
      <c r="D23">
        <v>12663</v>
      </c>
      <c r="H23">
        <v>6</v>
      </c>
      <c r="I23" s="5">
        <v>202.21425199508599</v>
      </c>
      <c r="J23">
        <v>23255</v>
      </c>
      <c r="M23" s="5"/>
      <c r="Q23" s="5"/>
    </row>
    <row r="24" spans="1:34" x14ac:dyDescent="0.45">
      <c r="M24" s="5"/>
      <c r="Q24" s="5"/>
    </row>
    <row r="25" spans="1:34" x14ac:dyDescent="0.45">
      <c r="B25" t="s">
        <v>470</v>
      </c>
      <c r="D25" t="s">
        <v>471</v>
      </c>
      <c r="H25" t="s">
        <v>470</v>
      </c>
      <c r="J25" t="s">
        <v>472</v>
      </c>
      <c r="N25" t="s">
        <v>470</v>
      </c>
      <c r="P25" t="s">
        <v>474</v>
      </c>
      <c r="T25" t="s">
        <v>470</v>
      </c>
      <c r="V25" t="s">
        <v>473</v>
      </c>
    </row>
    <row r="26" spans="1:34" x14ac:dyDescent="0.45">
      <c r="A26" s="1" t="s">
        <v>478</v>
      </c>
      <c r="B26" s="1" t="s">
        <v>455</v>
      </c>
      <c r="E26" s="1" t="s">
        <v>459</v>
      </c>
      <c r="F26" s="1"/>
      <c r="H26" s="1" t="s">
        <v>455</v>
      </c>
      <c r="K26" s="1" t="s">
        <v>459</v>
      </c>
      <c r="L26" s="1"/>
      <c r="N26" s="1" t="s">
        <v>455</v>
      </c>
      <c r="Q26" s="1" t="s">
        <v>459</v>
      </c>
      <c r="R26" s="1"/>
      <c r="T26" s="1" t="s">
        <v>455</v>
      </c>
      <c r="W26" s="1" t="s">
        <v>459</v>
      </c>
      <c r="X26" s="1"/>
      <c r="Z26" s="1"/>
      <c r="AC26" s="1"/>
      <c r="AD26" s="1"/>
    </row>
    <row r="27" spans="1:34" x14ac:dyDescent="0.45">
      <c r="B27" s="1" t="s">
        <v>456</v>
      </c>
      <c r="C27" s="1" t="s">
        <v>458</v>
      </c>
      <c r="D27" s="1" t="s">
        <v>457</v>
      </c>
      <c r="E27" s="1" t="s">
        <v>458</v>
      </c>
      <c r="F27" s="1" t="s">
        <v>457</v>
      </c>
      <c r="H27" s="1" t="s">
        <v>456</v>
      </c>
      <c r="I27" s="1" t="s">
        <v>458</v>
      </c>
      <c r="J27" s="1" t="s">
        <v>457</v>
      </c>
      <c r="K27" s="1" t="s">
        <v>458</v>
      </c>
      <c r="L27" s="1" t="s">
        <v>457</v>
      </c>
      <c r="M27" s="1"/>
      <c r="N27" s="1" t="s">
        <v>456</v>
      </c>
      <c r="O27" s="1" t="s">
        <v>458</v>
      </c>
      <c r="P27" s="1" t="s">
        <v>457</v>
      </c>
      <c r="Q27" s="1" t="s">
        <v>458</v>
      </c>
      <c r="R27" s="1" t="s">
        <v>457</v>
      </c>
      <c r="T27" s="1" t="s">
        <v>456</v>
      </c>
      <c r="U27" s="1" t="s">
        <v>458</v>
      </c>
      <c r="V27" s="1" t="s">
        <v>457</v>
      </c>
      <c r="W27" s="1" t="s">
        <v>458</v>
      </c>
      <c r="X27" s="1" t="s">
        <v>457</v>
      </c>
      <c r="Z27" s="1"/>
      <c r="AA27" s="1"/>
      <c r="AB27" s="1"/>
      <c r="AC27" s="1"/>
      <c r="AD27" s="1"/>
    </row>
    <row r="28" spans="1:34" x14ac:dyDescent="0.45">
      <c r="B28">
        <v>1</v>
      </c>
      <c r="C28" s="5">
        <v>8.8047389984130806</v>
      </c>
      <c r="D28">
        <v>1892</v>
      </c>
      <c r="E28">
        <v>24.16015791893</v>
      </c>
      <c r="F28">
        <v>2217</v>
      </c>
      <c r="H28">
        <v>1</v>
      </c>
      <c r="I28" s="5">
        <v>16.575186014175401</v>
      </c>
      <c r="J28">
        <v>2048</v>
      </c>
      <c r="K28">
        <v>26.220067977905199</v>
      </c>
      <c r="L28">
        <v>1779</v>
      </c>
      <c r="N28">
        <v>1</v>
      </c>
      <c r="O28">
        <v>21.600867986678999</v>
      </c>
      <c r="P28">
        <v>2145</v>
      </c>
      <c r="Q28">
        <v>28.204240798950099</v>
      </c>
      <c r="R28">
        <v>1775</v>
      </c>
      <c r="T28">
        <v>1</v>
      </c>
      <c r="U28" s="5">
        <v>29.3408041000366</v>
      </c>
      <c r="V28">
        <v>2824</v>
      </c>
      <c r="W28">
        <v>36.981549978256197</v>
      </c>
      <c r="X28">
        <v>3340</v>
      </c>
      <c r="AA28" s="5"/>
      <c r="AC28" s="5"/>
    </row>
    <row r="29" spans="1:34" x14ac:dyDescent="0.45">
      <c r="B29">
        <v>2</v>
      </c>
      <c r="C29" s="5">
        <v>9.7424020767211896</v>
      </c>
      <c r="D29">
        <v>1892</v>
      </c>
      <c r="E29">
        <v>17.584543943405102</v>
      </c>
      <c r="F29">
        <v>2217</v>
      </c>
      <c r="H29">
        <v>2</v>
      </c>
      <c r="I29" s="5"/>
      <c r="N29">
        <v>2</v>
      </c>
      <c r="T29">
        <v>2</v>
      </c>
    </row>
    <row r="30" spans="1:34" x14ac:dyDescent="0.45">
      <c r="B30">
        <v>3</v>
      </c>
      <c r="C30" s="5"/>
      <c r="H30">
        <v>3</v>
      </c>
      <c r="I30" s="5"/>
      <c r="N30">
        <v>3</v>
      </c>
      <c r="T30">
        <v>3</v>
      </c>
    </row>
    <row r="31" spans="1:34" x14ac:dyDescent="0.45">
      <c r="C31" s="5"/>
      <c r="I31" s="5"/>
    </row>
    <row r="32" spans="1:34" x14ac:dyDescent="0.45">
      <c r="C32" s="5"/>
      <c r="I32" s="5"/>
    </row>
    <row r="33" spans="1:12" x14ac:dyDescent="0.45">
      <c r="A33" s="1" t="s">
        <v>196</v>
      </c>
      <c r="B33" t="s">
        <v>470</v>
      </c>
      <c r="D33" t="s">
        <v>471</v>
      </c>
      <c r="F33" t="s">
        <v>470</v>
      </c>
      <c r="H33" t="s">
        <v>472</v>
      </c>
      <c r="I33" s="5"/>
      <c r="J33" t="s">
        <v>470</v>
      </c>
      <c r="L33" t="s">
        <v>473</v>
      </c>
    </row>
    <row r="34" spans="1:12" x14ac:dyDescent="0.45">
      <c r="B34" s="1" t="s">
        <v>455</v>
      </c>
      <c r="E34" s="1"/>
      <c r="F34" s="1" t="s">
        <v>455</v>
      </c>
      <c r="J34" s="1" t="s">
        <v>455</v>
      </c>
    </row>
    <row r="35" spans="1:12" x14ac:dyDescent="0.45">
      <c r="B35" s="1" t="s">
        <v>456</v>
      </c>
      <c r="C35" s="1" t="s">
        <v>458</v>
      </c>
      <c r="D35" s="1" t="s">
        <v>457</v>
      </c>
      <c r="E35" s="1"/>
      <c r="F35" s="1" t="s">
        <v>456</v>
      </c>
      <c r="G35" s="1" t="s">
        <v>458</v>
      </c>
      <c r="H35" s="1" t="s">
        <v>457</v>
      </c>
      <c r="J35" s="1" t="s">
        <v>456</v>
      </c>
      <c r="K35" s="1" t="s">
        <v>458</v>
      </c>
      <c r="L35" s="1" t="s">
        <v>457</v>
      </c>
    </row>
    <row r="36" spans="1:12" x14ac:dyDescent="0.45">
      <c r="B36">
        <v>1</v>
      </c>
      <c r="C36" s="5">
        <v>17.8453288078308</v>
      </c>
      <c r="D36">
        <v>2426</v>
      </c>
      <c r="F36">
        <v>1</v>
      </c>
      <c r="G36" s="5">
        <v>15.3612949848175</v>
      </c>
      <c r="H36">
        <v>1874</v>
      </c>
      <c r="J36">
        <v>1</v>
      </c>
      <c r="K36" s="5">
        <v>21.845273017883301</v>
      </c>
      <c r="L36">
        <v>3286</v>
      </c>
    </row>
    <row r="37" spans="1:12" x14ac:dyDescent="0.45">
      <c r="B37">
        <v>2</v>
      </c>
      <c r="C37" s="5">
        <v>17.304491043090799</v>
      </c>
      <c r="D37">
        <v>2426</v>
      </c>
      <c r="F37">
        <v>2</v>
      </c>
      <c r="G37" s="5">
        <v>15.1100480556488</v>
      </c>
      <c r="H37">
        <v>1874</v>
      </c>
      <c r="J37">
        <v>2</v>
      </c>
      <c r="K37" s="5">
        <v>22.334526777267399</v>
      </c>
      <c r="L37">
        <v>3286</v>
      </c>
    </row>
    <row r="38" spans="1:12" x14ac:dyDescent="0.45">
      <c r="B38">
        <v>3</v>
      </c>
      <c r="C38" s="5">
        <v>16.765794038772501</v>
      </c>
      <c r="D38">
        <v>2426</v>
      </c>
      <c r="F38">
        <v>3</v>
      </c>
      <c r="G38" s="5">
        <v>15.0410130023956</v>
      </c>
      <c r="H38">
        <v>1874</v>
      </c>
      <c r="J38">
        <v>3</v>
      </c>
      <c r="K38" s="5">
        <v>21.157172918319699</v>
      </c>
      <c r="L38">
        <v>3286</v>
      </c>
    </row>
    <row r="39" spans="1:12" x14ac:dyDescent="0.45">
      <c r="B39">
        <v>4</v>
      </c>
      <c r="C39" s="5">
        <v>15.8426778316497</v>
      </c>
      <c r="D39">
        <v>2426</v>
      </c>
      <c r="F39">
        <v>4</v>
      </c>
      <c r="G39" s="5">
        <v>14.8896129131317</v>
      </c>
      <c r="H39">
        <v>1874</v>
      </c>
      <c r="J39">
        <v>4</v>
      </c>
      <c r="K39" s="5">
        <v>20.984310150146399</v>
      </c>
      <c r="L39">
        <v>3286</v>
      </c>
    </row>
    <row r="40" spans="1:12" x14ac:dyDescent="0.45">
      <c r="B40">
        <v>5</v>
      </c>
      <c r="C40" s="5">
        <v>16.710475921630799</v>
      </c>
      <c r="D40">
        <v>2426</v>
      </c>
      <c r="F40">
        <v>5</v>
      </c>
      <c r="G40" s="5">
        <v>13.9085409641265</v>
      </c>
      <c r="H40">
        <v>1874</v>
      </c>
      <c r="J40">
        <v>5</v>
      </c>
      <c r="K40" s="5">
        <v>21.487524032592699</v>
      </c>
      <c r="L40">
        <v>3286</v>
      </c>
    </row>
    <row r="41" spans="1:12" x14ac:dyDescent="0.45">
      <c r="B41">
        <v>6</v>
      </c>
      <c r="C41" s="5">
        <v>16.121443033218299</v>
      </c>
      <c r="D41">
        <v>2426</v>
      </c>
      <c r="F41">
        <v>6</v>
      </c>
      <c r="G41" s="5">
        <v>13.7664041519165</v>
      </c>
      <c r="H41">
        <v>1874</v>
      </c>
      <c r="J41">
        <v>6</v>
      </c>
      <c r="K41" s="5">
        <v>21.1152729988098</v>
      </c>
      <c r="L41">
        <v>3286</v>
      </c>
    </row>
    <row r="43" spans="1:12" x14ac:dyDescent="0.45">
      <c r="A43" s="1" t="s">
        <v>291</v>
      </c>
      <c r="B43" t="s">
        <v>470</v>
      </c>
      <c r="D43" t="s">
        <v>471</v>
      </c>
      <c r="F43" t="s">
        <v>470</v>
      </c>
      <c r="H43" t="s">
        <v>472</v>
      </c>
      <c r="I43" s="5"/>
      <c r="J43" t="s">
        <v>470</v>
      </c>
      <c r="L43" t="s">
        <v>473</v>
      </c>
    </row>
    <row r="44" spans="1:12" x14ac:dyDescent="0.45">
      <c r="B44" s="1" t="s">
        <v>455</v>
      </c>
      <c r="E44" s="1"/>
      <c r="F44" s="1" t="s">
        <v>455</v>
      </c>
      <c r="J44" s="1" t="s">
        <v>455</v>
      </c>
    </row>
    <row r="45" spans="1:12" x14ac:dyDescent="0.45">
      <c r="B45" s="1" t="s">
        <v>456</v>
      </c>
      <c r="C45" s="1" t="s">
        <v>458</v>
      </c>
      <c r="D45" s="1" t="s">
        <v>457</v>
      </c>
      <c r="E45" s="1"/>
      <c r="F45" s="1" t="s">
        <v>456</v>
      </c>
      <c r="G45" s="1" t="s">
        <v>458</v>
      </c>
      <c r="H45" s="1" t="s">
        <v>457</v>
      </c>
      <c r="J45" s="1" t="s">
        <v>456</v>
      </c>
      <c r="K45" s="1" t="s">
        <v>458</v>
      </c>
      <c r="L45" s="1" t="s">
        <v>457</v>
      </c>
    </row>
    <row r="46" spans="1:12" x14ac:dyDescent="0.45">
      <c r="B46">
        <v>1</v>
      </c>
      <c r="C46" s="5">
        <v>83.443503141403198</v>
      </c>
      <c r="D46">
        <v>12088</v>
      </c>
      <c r="F46">
        <v>1</v>
      </c>
      <c r="G46" s="5">
        <v>58.9882040023803</v>
      </c>
      <c r="H46">
        <v>6115</v>
      </c>
      <c r="J46">
        <v>1</v>
      </c>
      <c r="K46" s="5">
        <v>105.148974895477</v>
      </c>
      <c r="L46">
        <v>12588</v>
      </c>
    </row>
    <row r="47" spans="1:12" x14ac:dyDescent="0.45">
      <c r="B47">
        <v>2</v>
      </c>
      <c r="C47" s="5">
        <v>83.548799991607595</v>
      </c>
      <c r="D47">
        <v>12088</v>
      </c>
      <c r="F47">
        <v>2</v>
      </c>
      <c r="G47" s="5">
        <v>58.750191926956099</v>
      </c>
      <c r="H47">
        <v>6115</v>
      </c>
      <c r="J47">
        <v>2</v>
      </c>
      <c r="K47" s="5">
        <v>104.05403208732599</v>
      </c>
      <c r="L47">
        <v>12588</v>
      </c>
    </row>
    <row r="48" spans="1:12" x14ac:dyDescent="0.45">
      <c r="B48">
        <v>3</v>
      </c>
      <c r="C48" s="5">
        <v>82.663184881210299</v>
      </c>
      <c r="D48">
        <v>12088</v>
      </c>
      <c r="F48">
        <v>3</v>
      </c>
      <c r="G48" s="5">
        <v>58.737339019775298</v>
      </c>
      <c r="H48">
        <v>6115</v>
      </c>
      <c r="J48">
        <v>3</v>
      </c>
      <c r="K48" s="5">
        <v>104.512950897216</v>
      </c>
      <c r="L48">
        <v>12588</v>
      </c>
    </row>
    <row r="49" spans="1:12" x14ac:dyDescent="0.45">
      <c r="B49">
        <v>4</v>
      </c>
      <c r="C49" s="5">
        <v>82.490331888198796</v>
      </c>
      <c r="D49">
        <v>12088</v>
      </c>
      <c r="F49">
        <v>4</v>
      </c>
      <c r="G49" s="5">
        <v>58.914917945861802</v>
      </c>
      <c r="H49">
        <v>6115</v>
      </c>
      <c r="J49">
        <v>4</v>
      </c>
      <c r="K49" s="5">
        <v>104.10850286483701</v>
      </c>
      <c r="L49">
        <v>12588</v>
      </c>
    </row>
    <row r="50" spans="1:12" x14ac:dyDescent="0.45">
      <c r="B50">
        <v>5</v>
      </c>
      <c r="C50" s="5">
        <v>82.403956890106201</v>
      </c>
      <c r="D50">
        <v>12088</v>
      </c>
      <c r="F50">
        <v>5</v>
      </c>
      <c r="G50" s="5">
        <v>59.049327135086003</v>
      </c>
      <c r="H50">
        <v>6115</v>
      </c>
      <c r="J50">
        <v>5</v>
      </c>
      <c r="K50" s="5">
        <v>104.610772848129</v>
      </c>
      <c r="L50">
        <v>12588</v>
      </c>
    </row>
    <row r="51" spans="1:12" x14ac:dyDescent="0.45">
      <c r="B51">
        <v>6</v>
      </c>
      <c r="C51" s="5">
        <v>82.132536888122502</v>
      </c>
      <c r="D51">
        <v>12088</v>
      </c>
      <c r="F51">
        <v>6</v>
      </c>
      <c r="G51" s="5">
        <v>59.208124160766602</v>
      </c>
      <c r="H51">
        <v>6115</v>
      </c>
      <c r="J51">
        <v>6</v>
      </c>
      <c r="K51" s="5">
        <v>103.908226966857</v>
      </c>
      <c r="L51">
        <v>12588</v>
      </c>
    </row>
    <row r="52" spans="1:12" x14ac:dyDescent="0.45">
      <c r="B52" s="1" t="s">
        <v>480</v>
      </c>
      <c r="C52" s="5">
        <f>AVERAGE(C46:C51)</f>
        <v>82.780385613441439</v>
      </c>
      <c r="D52" s="11">
        <f>AVERAGE(D46:D51)</f>
        <v>12088</v>
      </c>
      <c r="F52" s="1" t="s">
        <v>480</v>
      </c>
      <c r="G52" s="5">
        <f>AVERAGE(G46:G51)</f>
        <v>58.94135069847102</v>
      </c>
      <c r="H52" s="11">
        <f>AVERAGE(H46:H51)</f>
        <v>6115</v>
      </c>
      <c r="J52" s="1" t="s">
        <v>480</v>
      </c>
      <c r="K52" s="5">
        <f>AVERAGE(K46:K51)</f>
        <v>104.39057675997367</v>
      </c>
      <c r="L52" s="11">
        <f>AVERAGE(L46:L51)</f>
        <v>12588</v>
      </c>
    </row>
    <row r="53" spans="1:12" x14ac:dyDescent="0.45">
      <c r="B53" s="1" t="s">
        <v>481</v>
      </c>
      <c r="C53" s="20">
        <f>(C56-C52)/C56</f>
        <v>-2.4027949558842039</v>
      </c>
      <c r="D53" s="20">
        <f>(D56-D52)/D56</f>
        <v>-2.0610281083818687</v>
      </c>
      <c r="F53" s="1" t="s">
        <v>481</v>
      </c>
      <c r="G53" s="20">
        <f>(G56-G52)/G56</f>
        <v>-1.4228605528166609</v>
      </c>
      <c r="H53" s="20">
        <f>(H56-H52)/H56</f>
        <v>-0.54849328944036468</v>
      </c>
      <c r="J53" s="1" t="s">
        <v>481</v>
      </c>
      <c r="K53" s="20">
        <f>(K56-K52)/K56</f>
        <v>-3.2911098493723681</v>
      </c>
      <c r="L53" s="20">
        <f>(L56-L52)/L56</f>
        <v>-2.1876424411243351</v>
      </c>
    </row>
    <row r="55" spans="1:12" x14ac:dyDescent="0.45">
      <c r="A55" t="s">
        <v>479</v>
      </c>
    </row>
    <row r="56" spans="1:12" x14ac:dyDescent="0.45">
      <c r="A56" t="s">
        <v>1</v>
      </c>
      <c r="C56">
        <v>24.327174186706543</v>
      </c>
      <c r="D56">
        <v>3949</v>
      </c>
      <c r="G56">
        <v>24.327174186706543</v>
      </c>
      <c r="H56">
        <v>3949</v>
      </c>
      <c r="K56">
        <v>24.327174186706543</v>
      </c>
      <c r="L56">
        <v>3949</v>
      </c>
    </row>
    <row r="57" spans="1:12" x14ac:dyDescent="0.45">
      <c r="A57" s="1" t="s">
        <v>291</v>
      </c>
      <c r="B57" t="s">
        <v>470</v>
      </c>
      <c r="D57" t="s">
        <v>471</v>
      </c>
      <c r="F57" t="s">
        <v>470</v>
      </c>
      <c r="H57" t="s">
        <v>472</v>
      </c>
      <c r="I57" s="5"/>
      <c r="J57" t="s">
        <v>470</v>
      </c>
      <c r="L57" t="s">
        <v>473</v>
      </c>
    </row>
    <row r="58" spans="1:12" x14ac:dyDescent="0.45">
      <c r="B58" s="1" t="s">
        <v>455</v>
      </c>
      <c r="E58" s="1"/>
      <c r="F58" s="1" t="s">
        <v>455</v>
      </c>
      <c r="J58" s="1" t="s">
        <v>455</v>
      </c>
    </row>
    <row r="59" spans="1:12" x14ac:dyDescent="0.45">
      <c r="B59" s="1" t="s">
        <v>456</v>
      </c>
      <c r="C59" s="1" t="s">
        <v>458</v>
      </c>
      <c r="D59" s="1" t="s">
        <v>457</v>
      </c>
      <c r="E59" s="1"/>
      <c r="F59" s="1" t="s">
        <v>456</v>
      </c>
      <c r="G59" s="1" t="s">
        <v>458</v>
      </c>
      <c r="H59" s="1" t="s">
        <v>457</v>
      </c>
      <c r="J59" s="1" t="s">
        <v>456</v>
      </c>
      <c r="K59" s="1" t="s">
        <v>458</v>
      </c>
      <c r="L59" s="1" t="s">
        <v>457</v>
      </c>
    </row>
    <row r="60" spans="1:12" x14ac:dyDescent="0.45">
      <c r="B60">
        <v>1</v>
      </c>
      <c r="C60" s="5">
        <v>45.409550189971903</v>
      </c>
      <c r="D60">
        <v>6513</v>
      </c>
      <c r="F60">
        <v>1</v>
      </c>
      <c r="G60" s="5">
        <v>42.764669895172098</v>
      </c>
      <c r="H60">
        <v>4894</v>
      </c>
      <c r="J60">
        <v>1</v>
      </c>
      <c r="K60" s="5">
        <v>108.921427965164</v>
      </c>
      <c r="L60">
        <v>14525</v>
      </c>
    </row>
    <row r="61" spans="1:12" x14ac:dyDescent="0.45">
      <c r="B61">
        <v>2</v>
      </c>
      <c r="C61" s="5">
        <v>46.009397029876702</v>
      </c>
      <c r="D61">
        <v>6513</v>
      </c>
      <c r="F61">
        <v>2</v>
      </c>
      <c r="G61" s="5">
        <v>42.968981981277402</v>
      </c>
      <c r="H61">
        <v>4894</v>
      </c>
      <c r="J61">
        <v>2</v>
      </c>
      <c r="K61" s="5">
        <v>108.921427965164</v>
      </c>
      <c r="L61">
        <v>14525</v>
      </c>
    </row>
    <row r="62" spans="1:12" x14ac:dyDescent="0.45">
      <c r="B62" s="1" t="s">
        <v>480</v>
      </c>
      <c r="C62" s="5">
        <f>AVERAGE(C60:C61)</f>
        <v>45.709473609924302</v>
      </c>
      <c r="D62" s="11">
        <f>AVERAGE(D60:D61)</f>
        <v>6513</v>
      </c>
      <c r="F62" s="1" t="s">
        <v>480</v>
      </c>
      <c r="G62" s="5">
        <f>AVERAGE(G60:G61)</f>
        <v>42.86682593822475</v>
      </c>
      <c r="H62" s="11">
        <f>AVERAGE(H60:H61)</f>
        <v>4894</v>
      </c>
      <c r="J62" s="1" t="s">
        <v>480</v>
      </c>
      <c r="K62" s="5">
        <f>AVERAGE(K60:K61)</f>
        <v>108.921427965164</v>
      </c>
      <c r="L62" s="11">
        <f>AVERAGE(L60:L61)</f>
        <v>14525</v>
      </c>
    </row>
    <row r="63" spans="1:12" x14ac:dyDescent="0.45">
      <c r="B63" s="1" t="s">
        <v>481</v>
      </c>
      <c r="C63" s="20">
        <f>(C56-C62)/C56</f>
        <v>-0.87894710906875506</v>
      </c>
      <c r="D63" s="20">
        <f>(D56-D62)/D56</f>
        <v>-0.64927829830336792</v>
      </c>
      <c r="E63" s="21"/>
      <c r="F63" s="1" t="s">
        <v>481</v>
      </c>
      <c r="G63" s="20">
        <f>(G56-G62)/G56</f>
        <v>-0.76209639513532579</v>
      </c>
      <c r="H63" s="20">
        <f>(H56-H62)/H56</f>
        <v>-0.2393010888832616</v>
      </c>
      <c r="I63" s="21"/>
      <c r="J63" s="1" t="s">
        <v>481</v>
      </c>
      <c r="K63" s="20">
        <f>(K56-K62)/K56</f>
        <v>-3.4773563558682268</v>
      </c>
      <c r="L63" s="20">
        <f>(L56-L62)/L56</f>
        <v>-2.6781463661686504</v>
      </c>
    </row>
    <row r="71" spans="1:12" x14ac:dyDescent="0.45">
      <c r="A71" t="s">
        <v>1</v>
      </c>
      <c r="C71" s="5">
        <v>24.757382869720459</v>
      </c>
      <c r="D71">
        <v>3814</v>
      </c>
      <c r="G71" s="5">
        <v>24.757382869720459</v>
      </c>
      <c r="H71">
        <v>3814</v>
      </c>
      <c r="K71" s="5">
        <v>24.757382869720459</v>
      </c>
      <c r="L71">
        <v>3814</v>
      </c>
    </row>
    <row r="72" spans="1:12" x14ac:dyDescent="0.45">
      <c r="A72" s="1" t="s">
        <v>229</v>
      </c>
      <c r="B72" t="s">
        <v>470</v>
      </c>
      <c r="D72" t="s">
        <v>471</v>
      </c>
      <c r="F72" t="s">
        <v>470</v>
      </c>
      <c r="G72" s="5"/>
      <c r="H72" t="s">
        <v>472</v>
      </c>
      <c r="J72" t="s">
        <v>470</v>
      </c>
      <c r="L72" t="s">
        <v>473</v>
      </c>
    </row>
    <row r="73" spans="1:12" x14ac:dyDescent="0.45">
      <c r="B73" s="1" t="s">
        <v>455</v>
      </c>
      <c r="F73" s="1" t="s">
        <v>455</v>
      </c>
      <c r="G73" s="19"/>
      <c r="H73" s="1"/>
      <c r="J73" s="1" t="s">
        <v>455</v>
      </c>
    </row>
    <row r="74" spans="1:12" x14ac:dyDescent="0.45">
      <c r="B74" s="1" t="s">
        <v>456</v>
      </c>
      <c r="C74" s="1" t="s">
        <v>458</v>
      </c>
      <c r="D74" s="1" t="s">
        <v>457</v>
      </c>
      <c r="F74" s="1" t="s">
        <v>456</v>
      </c>
      <c r="G74" s="1" t="s">
        <v>458</v>
      </c>
      <c r="H74" s="1" t="s">
        <v>457</v>
      </c>
      <c r="J74" s="1" t="s">
        <v>456</v>
      </c>
      <c r="K74" s="1" t="s">
        <v>458</v>
      </c>
      <c r="L74" s="1" t="s">
        <v>457</v>
      </c>
    </row>
    <row r="75" spans="1:12" x14ac:dyDescent="0.45">
      <c r="B75">
        <v>1</v>
      </c>
      <c r="C75" s="5">
        <v>45.447497129440301</v>
      </c>
      <c r="D75">
        <v>5938</v>
      </c>
      <c r="F75">
        <v>1</v>
      </c>
      <c r="G75">
        <v>32.839998006820601</v>
      </c>
      <c r="H75">
        <v>4163</v>
      </c>
      <c r="J75">
        <v>1</v>
      </c>
      <c r="K75" s="5">
        <v>28.691934108734099</v>
      </c>
      <c r="L75">
        <v>3643</v>
      </c>
    </row>
    <row r="76" spans="1:12" x14ac:dyDescent="0.45">
      <c r="B76">
        <v>2</v>
      </c>
      <c r="C76" s="5">
        <v>45.589757919311502</v>
      </c>
      <c r="D76">
        <v>5938</v>
      </c>
      <c r="F76">
        <v>2</v>
      </c>
      <c r="G76">
        <v>34.891906023025498</v>
      </c>
      <c r="H76">
        <v>4163</v>
      </c>
      <c r="J76">
        <v>2</v>
      </c>
      <c r="K76" s="5">
        <v>28.568278074264501</v>
      </c>
      <c r="L76">
        <v>3643</v>
      </c>
    </row>
    <row r="77" spans="1:12" x14ac:dyDescent="0.45">
      <c r="B77">
        <v>3</v>
      </c>
      <c r="C77" s="5">
        <v>44.356248855590799</v>
      </c>
      <c r="D77">
        <v>5938</v>
      </c>
      <c r="F77">
        <v>3</v>
      </c>
      <c r="H77">
        <v>4163</v>
      </c>
      <c r="J77">
        <v>3</v>
      </c>
      <c r="K77" s="5">
        <v>29.589424848556501</v>
      </c>
      <c r="L77">
        <v>3643</v>
      </c>
    </row>
    <row r="78" spans="1:12" x14ac:dyDescent="0.45">
      <c r="B78" s="1" t="s">
        <v>480</v>
      </c>
      <c r="C78" s="5">
        <f>AVERAGE(C75:C77)</f>
        <v>45.131167968114198</v>
      </c>
      <c r="D78" s="11">
        <f>AVERAGE(D75:D77)</f>
        <v>5938</v>
      </c>
      <c r="F78" s="1" t="s">
        <v>480</v>
      </c>
      <c r="G78" s="5">
        <f>AVERAGE(G75:G77)</f>
        <v>33.865952014923053</v>
      </c>
      <c r="H78" s="11">
        <f>AVERAGE(H75:H77)</f>
        <v>4163</v>
      </c>
      <c r="J78" s="1" t="s">
        <v>480</v>
      </c>
      <c r="K78" s="5">
        <f>AVERAGE(K75:K77)</f>
        <v>28.949879010518369</v>
      </c>
      <c r="L78" s="11">
        <f>AVERAGE(L75:L77)</f>
        <v>3643</v>
      </c>
    </row>
    <row r="79" spans="1:12" x14ac:dyDescent="0.45">
      <c r="B79" s="1" t="s">
        <v>481</v>
      </c>
      <c r="C79" s="20">
        <f>(C71-C78)/C71</f>
        <v>-0.8229377558042259</v>
      </c>
      <c r="D79" s="20">
        <f>(D71-D78)/D71</f>
        <v>-0.55689564761405352</v>
      </c>
      <c r="E79" s="20"/>
      <c r="F79" s="22" t="s">
        <v>481</v>
      </c>
      <c r="G79" s="20">
        <f>(G71-G78)/G71</f>
        <v>-0.36791324806560383</v>
      </c>
      <c r="H79" s="20">
        <f>(H71-H78)/H71</f>
        <v>-9.1504981646565287E-2</v>
      </c>
      <c r="I79" s="20"/>
      <c r="J79" s="22" t="s">
        <v>481</v>
      </c>
      <c r="K79" s="20">
        <f>(K71-K78)/K71</f>
        <v>-0.16934326874774583</v>
      </c>
      <c r="L79" s="20">
        <f>(L71-L78)/L71</f>
        <v>4.48348190875721E-2</v>
      </c>
    </row>
    <row r="86" spans="1:24" x14ac:dyDescent="0.45">
      <c r="A86" s="1" t="s">
        <v>291</v>
      </c>
      <c r="B86" t="s">
        <v>1</v>
      </c>
      <c r="C86" s="23">
        <v>11.4523258209228</v>
      </c>
      <c r="D86">
        <v>3949</v>
      </c>
    </row>
    <row r="87" spans="1:24" x14ac:dyDescent="0.45">
      <c r="D87" s="1"/>
      <c r="E87" s="1" t="s">
        <v>484</v>
      </c>
      <c r="G87" s="1" t="s">
        <v>498</v>
      </c>
      <c r="H87">
        <v>0.53466562314048005</v>
      </c>
      <c r="I87" s="1"/>
      <c r="J87" s="1" t="s">
        <v>485</v>
      </c>
      <c r="K87" s="1"/>
      <c r="L87" s="1" t="s">
        <v>498</v>
      </c>
      <c r="M87">
        <v>6.66702047757224E-2</v>
      </c>
      <c r="N87" s="1"/>
      <c r="O87" s="1" t="s">
        <v>509</v>
      </c>
      <c r="P87" s="1"/>
      <c r="Q87" s="1" t="s">
        <v>498</v>
      </c>
      <c r="R87">
        <v>5.6299595143556001E-3</v>
      </c>
      <c r="S87" s="1"/>
      <c r="T87" s="1" t="s">
        <v>486</v>
      </c>
      <c r="U87" s="1"/>
      <c r="V87" s="1" t="s">
        <v>498</v>
      </c>
      <c r="W87" s="24">
        <v>2.1980201932053601E-5</v>
      </c>
    </row>
    <row r="88" spans="1:24" x14ac:dyDescent="0.45">
      <c r="D88" s="1" t="s">
        <v>488</v>
      </c>
      <c r="E88" s="1" t="s">
        <v>490</v>
      </c>
      <c r="F88" s="1" t="s">
        <v>489</v>
      </c>
      <c r="G88" s="1" t="s">
        <v>487</v>
      </c>
      <c r="I88" s="1" t="s">
        <v>488</v>
      </c>
      <c r="J88" s="1" t="s">
        <v>490</v>
      </c>
      <c r="K88" s="1" t="s">
        <v>489</v>
      </c>
      <c r="L88" s="1" t="s">
        <v>487</v>
      </c>
      <c r="N88" s="1" t="s">
        <v>488</v>
      </c>
      <c r="O88" s="1" t="s">
        <v>490</v>
      </c>
      <c r="P88" s="1" t="s">
        <v>489</v>
      </c>
      <c r="Q88" s="1" t="s">
        <v>487</v>
      </c>
      <c r="S88" s="1" t="s">
        <v>488</v>
      </c>
      <c r="T88" s="1" t="s">
        <v>490</v>
      </c>
      <c r="U88" s="1" t="s">
        <v>489</v>
      </c>
      <c r="V88" s="1" t="s">
        <v>487</v>
      </c>
    </row>
    <row r="89" spans="1:24" x14ac:dyDescent="0.45">
      <c r="A89" s="1" t="s">
        <v>493</v>
      </c>
      <c r="B89" t="s">
        <v>482</v>
      </c>
      <c r="D89" s="23">
        <v>2.0982849597930899</v>
      </c>
      <c r="E89" s="23" t="s">
        <v>492</v>
      </c>
      <c r="F89" s="23">
        <v>21.1608629226684</v>
      </c>
      <c r="G89" s="11">
        <v>6513</v>
      </c>
      <c r="H89" s="23"/>
      <c r="I89" s="23">
        <v>10.8108789920806</v>
      </c>
      <c r="J89" s="23" t="s">
        <v>491</v>
      </c>
      <c r="K89" s="23">
        <v>24.7875769138336</v>
      </c>
      <c r="L89" s="11">
        <v>4894</v>
      </c>
      <c r="M89" s="23"/>
      <c r="N89" s="23">
        <v>15.880777835845899</v>
      </c>
      <c r="O89" s="11" t="s">
        <v>510</v>
      </c>
      <c r="P89" s="23">
        <v>65.549989938735905</v>
      </c>
      <c r="Q89" s="11">
        <v>7818</v>
      </c>
      <c r="S89" s="23"/>
      <c r="T89" s="23"/>
      <c r="U89" s="23">
        <v>54.515923976898101</v>
      </c>
      <c r="V89" s="11">
        <v>14525</v>
      </c>
    </row>
    <row r="90" spans="1:24" x14ac:dyDescent="0.45">
      <c r="B90" t="s">
        <v>483</v>
      </c>
      <c r="D90" s="23" t="s">
        <v>494</v>
      </c>
      <c r="E90" s="23" t="s">
        <v>494</v>
      </c>
      <c r="F90" s="23" t="s">
        <v>494</v>
      </c>
      <c r="G90" s="11" t="s">
        <v>494</v>
      </c>
      <c r="H90" s="23"/>
      <c r="I90" s="23" t="s">
        <v>494</v>
      </c>
      <c r="J90" s="23" t="s">
        <v>494</v>
      </c>
      <c r="K90" s="23" t="s">
        <v>494</v>
      </c>
      <c r="L90" s="11" t="s">
        <v>494</v>
      </c>
      <c r="M90" s="23"/>
      <c r="N90" s="23"/>
      <c r="O90" s="23"/>
      <c r="P90" s="23"/>
      <c r="Q90" s="11"/>
      <c r="S90" s="25" t="s">
        <v>494</v>
      </c>
      <c r="T90" s="25" t="s">
        <v>494</v>
      </c>
      <c r="U90" s="25">
        <v>11.9209969043731</v>
      </c>
      <c r="V90" s="26">
        <v>3949</v>
      </c>
    </row>
    <row r="91" spans="1:24" x14ac:dyDescent="0.45">
      <c r="A91" s="1" t="s">
        <v>495</v>
      </c>
      <c r="B91" t="s">
        <v>483</v>
      </c>
      <c r="D91" s="23">
        <v>22.843236923217699</v>
      </c>
      <c r="E91" s="23" t="s">
        <v>496</v>
      </c>
      <c r="F91" s="23">
        <v>47.9660098552703</v>
      </c>
      <c r="G91" s="11">
        <v>6879</v>
      </c>
      <c r="H91" s="23"/>
      <c r="I91" s="23">
        <v>44.728459119796703</v>
      </c>
      <c r="J91" s="23" t="s">
        <v>497</v>
      </c>
      <c r="K91" s="23">
        <v>79.822243928909302</v>
      </c>
      <c r="L91" s="11">
        <v>7560</v>
      </c>
      <c r="M91" s="23"/>
      <c r="N91" s="23"/>
      <c r="O91" s="23"/>
      <c r="P91" s="23"/>
      <c r="Q91" s="11"/>
      <c r="S91" s="25" t="s">
        <v>494</v>
      </c>
      <c r="T91" s="25" t="s">
        <v>494</v>
      </c>
      <c r="U91" s="25">
        <v>19.271250009536701</v>
      </c>
      <c r="V91" s="26">
        <v>3949</v>
      </c>
    </row>
    <row r="92" spans="1:24" x14ac:dyDescent="0.45">
      <c r="B92" t="s">
        <v>499</v>
      </c>
      <c r="D92" s="23">
        <v>19.183500051498399</v>
      </c>
      <c r="E92" t="s">
        <v>501</v>
      </c>
      <c r="F92" s="23">
        <v>65.253534078597994</v>
      </c>
      <c r="G92">
        <v>6937</v>
      </c>
      <c r="I92" s="23">
        <v>62.116953849792402</v>
      </c>
      <c r="J92" t="s">
        <v>500</v>
      </c>
      <c r="K92">
        <v>104.750040054321</v>
      </c>
      <c r="L92">
        <v>6696</v>
      </c>
      <c r="N92" s="23"/>
      <c r="P92" s="23"/>
    </row>
    <row r="93" spans="1:24" x14ac:dyDescent="0.45">
      <c r="A93" s="1" t="s">
        <v>493</v>
      </c>
      <c r="B93" t="s">
        <v>503</v>
      </c>
      <c r="D93" s="23">
        <v>2.4700329303741402</v>
      </c>
      <c r="E93" t="s">
        <v>504</v>
      </c>
      <c r="F93" s="23">
        <v>52.232329130172701</v>
      </c>
      <c r="G93" s="11">
        <v>7204</v>
      </c>
      <c r="I93" s="23">
        <v>10.154841184616</v>
      </c>
      <c r="J93" t="s">
        <v>508</v>
      </c>
      <c r="K93" s="23">
        <v>42.254315137863102</v>
      </c>
      <c r="L93">
        <v>5082</v>
      </c>
      <c r="N93" s="23">
        <v>15.2102370262146</v>
      </c>
      <c r="O93" t="s">
        <v>511</v>
      </c>
      <c r="P93" s="23">
        <v>62.815554857254</v>
      </c>
      <c r="Q93">
        <v>7581</v>
      </c>
    </row>
    <row r="94" spans="1:24" x14ac:dyDescent="0.45">
      <c r="B94" t="s">
        <v>506</v>
      </c>
      <c r="D94" s="23">
        <v>6.34098196029663</v>
      </c>
      <c r="E94" t="s">
        <v>505</v>
      </c>
      <c r="F94" s="23">
        <v>50.576833009719799</v>
      </c>
      <c r="G94">
        <v>6661</v>
      </c>
      <c r="I94" s="23">
        <v>17.730333089828399</v>
      </c>
      <c r="J94" t="s">
        <v>507</v>
      </c>
      <c r="K94" s="23">
        <v>54.612257957458397</v>
      </c>
      <c r="L94">
        <v>5867</v>
      </c>
      <c r="N94" s="23">
        <v>23.3896210193634</v>
      </c>
      <c r="O94" t="s">
        <v>512</v>
      </c>
      <c r="P94" s="23">
        <v>112.47804784774701</v>
      </c>
      <c r="Q94">
        <v>13957</v>
      </c>
      <c r="V94">
        <v>5486</v>
      </c>
      <c r="W94" t="s">
        <v>513</v>
      </c>
    </row>
    <row r="95" spans="1:24" x14ac:dyDescent="0.45">
      <c r="N95" s="23"/>
      <c r="P95" s="23"/>
      <c r="S95">
        <v>13.9761719703674</v>
      </c>
      <c r="T95">
        <v>28160</v>
      </c>
      <c r="V95">
        <v>10791</v>
      </c>
      <c r="W95" t="s">
        <v>514</v>
      </c>
      <c r="X95">
        <v>6.9328864142867799E-4</v>
      </c>
    </row>
    <row r="96" spans="1:24" x14ac:dyDescent="0.45">
      <c r="W96" t="s">
        <v>515</v>
      </c>
    </row>
    <row r="98" spans="1:23" x14ac:dyDescent="0.45">
      <c r="A98" s="1" t="s">
        <v>229</v>
      </c>
      <c r="B98" t="s">
        <v>1</v>
      </c>
      <c r="C98" s="23">
        <v>38.2613620758056</v>
      </c>
      <c r="D98">
        <v>5797</v>
      </c>
    </row>
    <row r="99" spans="1:23" x14ac:dyDescent="0.45">
      <c r="D99" s="1"/>
      <c r="E99" s="1" t="s">
        <v>484</v>
      </c>
      <c r="G99" s="1" t="s">
        <v>498</v>
      </c>
      <c r="H99">
        <v>1.51178718929876</v>
      </c>
      <c r="I99" s="1"/>
      <c r="J99" s="1" t="s">
        <v>485</v>
      </c>
      <c r="K99" s="1"/>
      <c r="L99" s="1" t="s">
        <v>498</v>
      </c>
      <c r="M99">
        <v>0.19261913185239901</v>
      </c>
      <c r="N99" s="1"/>
      <c r="O99" s="1" t="s">
        <v>509</v>
      </c>
      <c r="P99" s="1"/>
      <c r="Q99" s="1" t="s">
        <v>498</v>
      </c>
      <c r="R99">
        <v>5.4259524013629398E-3</v>
      </c>
      <c r="S99" s="1"/>
      <c r="T99" s="1" t="s">
        <v>486</v>
      </c>
      <c r="U99" s="1"/>
      <c r="V99" s="1" t="s">
        <v>498</v>
      </c>
      <c r="W99" s="24">
        <v>2.0898646527234E-4</v>
      </c>
    </row>
    <row r="100" spans="1:23" x14ac:dyDescent="0.45">
      <c r="D100" s="1" t="s">
        <v>488</v>
      </c>
      <c r="E100" s="1" t="s">
        <v>490</v>
      </c>
      <c r="F100" s="1" t="s">
        <v>489</v>
      </c>
      <c r="G100" s="1" t="s">
        <v>487</v>
      </c>
      <c r="I100" s="1" t="s">
        <v>488</v>
      </c>
      <c r="J100" s="1" t="s">
        <v>490</v>
      </c>
      <c r="K100" s="1" t="s">
        <v>489</v>
      </c>
      <c r="L100" s="1" t="s">
        <v>487</v>
      </c>
      <c r="N100" s="1" t="s">
        <v>488</v>
      </c>
      <c r="O100" s="1" t="s">
        <v>490</v>
      </c>
      <c r="P100" s="1" t="s">
        <v>489</v>
      </c>
      <c r="Q100" s="1" t="s">
        <v>487</v>
      </c>
      <c r="S100" s="1" t="s">
        <v>488</v>
      </c>
      <c r="T100" s="1" t="s">
        <v>490</v>
      </c>
      <c r="U100" s="1" t="s">
        <v>489</v>
      </c>
      <c r="V100" s="1" t="s">
        <v>487</v>
      </c>
    </row>
    <row r="101" spans="1:23" x14ac:dyDescent="0.45">
      <c r="A101" s="1" t="s">
        <v>493</v>
      </c>
      <c r="B101" t="s">
        <v>483</v>
      </c>
      <c r="D101" s="23">
        <v>3.09712314605712</v>
      </c>
      <c r="E101" s="11">
        <v>5312</v>
      </c>
      <c r="F101" s="23">
        <v>31.331438779830901</v>
      </c>
      <c r="G101" s="11">
        <v>4276</v>
      </c>
      <c r="H101" s="23"/>
      <c r="I101" s="23">
        <v>4.1872959136962802</v>
      </c>
      <c r="J101" s="11">
        <v>8128</v>
      </c>
      <c r="K101" s="23">
        <v>30.612111091613698</v>
      </c>
      <c r="L101" s="11">
        <v>4163</v>
      </c>
      <c r="M101" s="23"/>
      <c r="N101" s="23">
        <v>9.0799050331115705</v>
      </c>
      <c r="O101" s="11">
        <v>19392</v>
      </c>
      <c r="P101" s="23">
        <v>134.30614399909899</v>
      </c>
      <c r="Q101" s="11">
        <v>17938</v>
      </c>
      <c r="S101" s="23">
        <v>5.26242804527282</v>
      </c>
      <c r="T101" s="11">
        <v>9600</v>
      </c>
      <c r="U101" s="23">
        <v>27.836127996444699</v>
      </c>
      <c r="V101" s="11">
        <v>3643</v>
      </c>
    </row>
    <row r="102" spans="1:23" x14ac:dyDescent="0.45">
      <c r="B102" t="s">
        <v>503</v>
      </c>
      <c r="D102" s="23"/>
      <c r="E102" s="23"/>
      <c r="F102" s="23"/>
      <c r="G102" s="11"/>
      <c r="H102" s="23"/>
      <c r="I102" s="23">
        <v>4.2081580162048304</v>
      </c>
      <c r="J102" s="11">
        <v>7040</v>
      </c>
      <c r="K102" s="23">
        <v>30.603523969650201</v>
      </c>
      <c r="L102" s="11">
        <v>3995</v>
      </c>
      <c r="M102" s="23"/>
      <c r="N102" s="23">
        <v>6.0223300457000697</v>
      </c>
      <c r="O102" s="11">
        <v>11008</v>
      </c>
      <c r="P102" s="23">
        <v>86.510030984878497</v>
      </c>
      <c r="Q102" s="11">
        <v>11382</v>
      </c>
      <c r="S102" s="23">
        <v>5.01932692527771</v>
      </c>
      <c r="T102" s="11">
        <v>8896</v>
      </c>
      <c r="U102" s="23">
        <v>31.277354001998901</v>
      </c>
      <c r="V102" s="11">
        <v>4229</v>
      </c>
    </row>
    <row r="103" spans="1:23" x14ac:dyDescent="0.45">
      <c r="B103" t="s">
        <v>506</v>
      </c>
      <c r="I103" s="23"/>
      <c r="J103" s="11"/>
      <c r="T103" s="11"/>
    </row>
    <row r="104" spans="1:23" x14ac:dyDescent="0.45">
      <c r="I104" s="23"/>
      <c r="J104" s="11"/>
      <c r="T104" s="11"/>
    </row>
    <row r="105" spans="1:23" x14ac:dyDescent="0.45">
      <c r="I105" s="23"/>
      <c r="J105" s="11"/>
      <c r="T105" s="11"/>
    </row>
    <row r="106" spans="1:23" x14ac:dyDescent="0.45">
      <c r="I106" s="23"/>
      <c r="J106" s="11"/>
      <c r="T106" s="11"/>
    </row>
    <row r="107" spans="1:23" x14ac:dyDescent="0.45">
      <c r="A107" t="s">
        <v>502</v>
      </c>
      <c r="T107" s="11"/>
    </row>
    <row r="108" spans="1:23" x14ac:dyDescent="0.45">
      <c r="B108" s="1" t="s">
        <v>517</v>
      </c>
    </row>
    <row r="109" spans="1:23" x14ac:dyDescent="0.45">
      <c r="A109" s="1" t="s">
        <v>516</v>
      </c>
      <c r="C109" s="1" t="s">
        <v>523</v>
      </c>
      <c r="D109" s="1" t="s">
        <v>522</v>
      </c>
      <c r="E109" s="1" t="s">
        <v>519</v>
      </c>
      <c r="F109" s="1" t="s">
        <v>520</v>
      </c>
      <c r="G109" s="1" t="s">
        <v>521</v>
      </c>
      <c r="H109" s="1" t="s">
        <v>526</v>
      </c>
      <c r="I109" s="1" t="s">
        <v>524</v>
      </c>
      <c r="J109" s="1" t="s">
        <v>525</v>
      </c>
    </row>
    <row r="110" spans="1:23" x14ac:dyDescent="0.45">
      <c r="A110" s="1" t="s">
        <v>111</v>
      </c>
      <c r="C110" s="23">
        <v>2.0349719524383501</v>
      </c>
      <c r="D110">
        <v>26</v>
      </c>
      <c r="E110" s="23">
        <v>1.9472179412841699</v>
      </c>
      <c r="F110">
        <v>3072</v>
      </c>
      <c r="G110" s="23">
        <f>C110-E110</f>
        <v>8.7754011154180134E-2</v>
      </c>
      <c r="H110" s="27">
        <v>0.05</v>
      </c>
      <c r="I110" s="23">
        <v>8.4450006484985352E-2</v>
      </c>
      <c r="J110">
        <v>34</v>
      </c>
      <c r="K110" s="28">
        <f>(J110-D110)/J110</f>
        <v>0.23529411764705882</v>
      </c>
    </row>
    <row r="111" spans="1:23" x14ac:dyDescent="0.45">
      <c r="A111" s="1" t="s">
        <v>185</v>
      </c>
      <c r="C111" s="23">
        <v>9.3362870216369593</v>
      </c>
      <c r="D111">
        <v>1306</v>
      </c>
      <c r="E111" s="23">
        <v>4.7120308876037598</v>
      </c>
      <c r="F111">
        <v>3840</v>
      </c>
      <c r="G111" s="23">
        <f>C111-E111</f>
        <v>4.6242561340331996</v>
      </c>
      <c r="H111" s="27">
        <v>0.99065670284530805</v>
      </c>
      <c r="I111" s="23">
        <v>5.0871360301971436</v>
      </c>
      <c r="J111">
        <v>943</v>
      </c>
      <c r="K111" s="28">
        <f t="shared" ref="K111:K116" si="0">(J111-D111)/J111</f>
        <v>-0.38494167550371156</v>
      </c>
    </row>
    <row r="112" spans="1:23" x14ac:dyDescent="0.45">
      <c r="A112" s="1" t="s">
        <v>104</v>
      </c>
      <c r="C112" s="23">
        <v>7.4167091846466002</v>
      </c>
      <c r="D112">
        <v>1754</v>
      </c>
      <c r="E112" s="23">
        <v>2.84843397140502</v>
      </c>
      <c r="F112">
        <v>5312</v>
      </c>
      <c r="G112" s="23">
        <f>C112-E112</f>
        <v>4.5682752132415807</v>
      </c>
      <c r="H112" s="27">
        <v>0.99979969504169797</v>
      </c>
      <c r="I112" s="23">
        <v>10.150254964828491</v>
      </c>
      <c r="J112">
        <v>1729</v>
      </c>
      <c r="K112" s="28">
        <f t="shared" si="0"/>
        <v>-1.4459224985540775E-2</v>
      </c>
    </row>
    <row r="113" spans="1:11" x14ac:dyDescent="0.45">
      <c r="A113" s="1" t="s">
        <v>105</v>
      </c>
      <c r="B113" s="5"/>
      <c r="C113" s="23">
        <v>12.412855148315399</v>
      </c>
      <c r="D113">
        <v>3469</v>
      </c>
      <c r="E113" s="23">
        <v>2.28203916549682</v>
      </c>
      <c r="F113">
        <v>4096</v>
      </c>
      <c r="G113" s="23">
        <f>C113-E113</f>
        <v>10.130815982818579</v>
      </c>
      <c r="H113" s="27">
        <v>0.99999997981394995</v>
      </c>
      <c r="I113" s="23">
        <v>19.947128057479858</v>
      </c>
      <c r="J113">
        <v>3170</v>
      </c>
      <c r="K113" s="28">
        <f t="shared" si="0"/>
        <v>-9.4321766561514198E-2</v>
      </c>
    </row>
    <row r="114" spans="1:11" x14ac:dyDescent="0.45">
      <c r="A114" s="1" t="s">
        <v>227</v>
      </c>
      <c r="C114" s="23">
        <v>23.5383331775665</v>
      </c>
      <c r="D114">
        <v>7079</v>
      </c>
      <c r="E114" s="23">
        <v>3.5992338657379102</v>
      </c>
      <c r="F114">
        <v>9216</v>
      </c>
      <c r="G114" s="23">
        <f>C114-E114</f>
        <v>19.939099311828588</v>
      </c>
      <c r="H114" s="27">
        <v>0.74381630931407094</v>
      </c>
      <c r="I114" s="23">
        <v>40.848654985427856</v>
      </c>
      <c r="J114">
        <v>5949</v>
      </c>
      <c r="K114" s="28">
        <f t="shared" si="0"/>
        <v>-0.1899478904017482</v>
      </c>
    </row>
    <row r="115" spans="1:11" x14ac:dyDescent="0.45">
      <c r="A115" s="1" t="s">
        <v>288</v>
      </c>
      <c r="C115" s="23">
        <v>21.871591806411701</v>
      </c>
      <c r="D115">
        <v>3353</v>
      </c>
      <c r="E115" s="23">
        <v>10.4496290683746</v>
      </c>
      <c r="F115">
        <v>11712</v>
      </c>
      <c r="G115" s="23">
        <f t="shared" ref="G115:G116" si="1">C115-E115</f>
        <v>11.4219627380371</v>
      </c>
      <c r="H115" s="23">
        <v>5</v>
      </c>
      <c r="I115" s="23">
        <v>79.435075998306274</v>
      </c>
      <c r="J115">
        <v>11096</v>
      </c>
      <c r="K115" s="28">
        <f t="shared" si="0"/>
        <v>0.69781903388608513</v>
      </c>
    </row>
    <row r="116" spans="1:11" x14ac:dyDescent="0.45">
      <c r="A116" s="1" t="s">
        <v>313</v>
      </c>
      <c r="C116" s="23">
        <v>121.736722946166</v>
      </c>
      <c r="D116">
        <v>31397</v>
      </c>
      <c r="E116" s="23">
        <v>2.4871661663055402</v>
      </c>
      <c r="F116">
        <v>3200</v>
      </c>
      <c r="G116" s="23">
        <f t="shared" si="1"/>
        <v>119.24955677986046</v>
      </c>
      <c r="H116">
        <v>6.1194786082820896</v>
      </c>
      <c r="I116" s="23">
        <v>121.99550890922546</v>
      </c>
      <c r="J116">
        <v>29504</v>
      </c>
      <c r="K116" s="28">
        <f t="shared" si="0"/>
        <v>-6.416079175704989E-2</v>
      </c>
    </row>
    <row r="118" spans="1:11" x14ac:dyDescent="0.45">
      <c r="B118" s="1" t="s">
        <v>527</v>
      </c>
    </row>
    <row r="119" spans="1:11" x14ac:dyDescent="0.45">
      <c r="A119" s="1" t="s">
        <v>516</v>
      </c>
      <c r="C119" s="1" t="s">
        <v>523</v>
      </c>
      <c r="D119" s="1" t="s">
        <v>522</v>
      </c>
      <c r="E119" s="1" t="s">
        <v>519</v>
      </c>
      <c r="F119" s="1" t="s">
        <v>520</v>
      </c>
      <c r="G119" s="1" t="s">
        <v>521</v>
      </c>
      <c r="H119" s="1" t="s">
        <v>526</v>
      </c>
      <c r="I119" s="1" t="s">
        <v>524</v>
      </c>
      <c r="J119" s="1" t="s">
        <v>525</v>
      </c>
    </row>
    <row r="120" spans="1:11" x14ac:dyDescent="0.45">
      <c r="A120" s="1" t="s">
        <v>111</v>
      </c>
      <c r="C120" s="23" t="s">
        <v>494</v>
      </c>
      <c r="D120" t="s">
        <v>494</v>
      </c>
      <c r="E120" s="23" t="s">
        <v>494</v>
      </c>
      <c r="F120" t="s">
        <v>494</v>
      </c>
      <c r="G120" s="23" t="s">
        <v>494</v>
      </c>
      <c r="H120" s="27" t="s">
        <v>494</v>
      </c>
      <c r="I120" s="23">
        <v>8.44089984893798E-2</v>
      </c>
      <c r="J120">
        <v>34</v>
      </c>
      <c r="K120" s="28">
        <v>0</v>
      </c>
    </row>
    <row r="121" spans="1:11" x14ac:dyDescent="0.45">
      <c r="A121" s="1" t="s">
        <v>185</v>
      </c>
      <c r="C121" s="23">
        <v>11.1842119693756</v>
      </c>
      <c r="D121">
        <v>761</v>
      </c>
      <c r="E121" s="23">
        <v>8.0680410861968994</v>
      </c>
      <c r="F121">
        <v>6592</v>
      </c>
      <c r="G121" s="23">
        <f>C121-E121</f>
        <v>3.1161708831787003</v>
      </c>
      <c r="H121" s="27">
        <v>0.192748342916679</v>
      </c>
      <c r="I121" s="23">
        <v>5.0871360301971436</v>
      </c>
      <c r="J121">
        <v>943</v>
      </c>
      <c r="K121" s="28">
        <f t="shared" ref="K121:K126" si="2">(J121-D121)/J121</f>
        <v>0.19300106044538706</v>
      </c>
    </row>
    <row r="122" spans="1:11" x14ac:dyDescent="0.45">
      <c r="A122" s="1" t="s">
        <v>104</v>
      </c>
      <c r="C122" s="23">
        <v>9.6956000328063894</v>
      </c>
      <c r="D122">
        <v>1778</v>
      </c>
      <c r="E122" s="23">
        <v>5.0777509212493896</v>
      </c>
      <c r="F122">
        <v>12544</v>
      </c>
      <c r="G122" s="23">
        <f>C122-E122</f>
        <v>4.6178491115569997</v>
      </c>
      <c r="H122" s="27">
        <v>0.116928234154637</v>
      </c>
      <c r="I122" s="23">
        <v>10.150254964828491</v>
      </c>
      <c r="J122">
        <v>1729</v>
      </c>
      <c r="K122" s="28">
        <f>(J122-D122)/J122</f>
        <v>-2.8340080971659919E-2</v>
      </c>
    </row>
    <row r="123" spans="1:11" x14ac:dyDescent="0.45">
      <c r="A123" s="1" t="s">
        <v>105</v>
      </c>
      <c r="B123" s="5"/>
      <c r="C123" s="23" t="s">
        <v>528</v>
      </c>
      <c r="D123">
        <v>1471168</v>
      </c>
      <c r="E123" s="23">
        <v>600.77900290489197</v>
      </c>
      <c r="F123">
        <v>1471168</v>
      </c>
      <c r="G123" s="23" t="s">
        <v>494</v>
      </c>
      <c r="H123" s="27">
        <v>0.99999647993179497</v>
      </c>
      <c r="I123" s="23">
        <v>19.947128057479858</v>
      </c>
      <c r="J123">
        <v>3170</v>
      </c>
      <c r="K123" s="28">
        <f>(J123-D123)/J123</f>
        <v>-463.09085173501575</v>
      </c>
    </row>
    <row r="124" spans="1:11" x14ac:dyDescent="0.45">
      <c r="A124" s="1" t="s">
        <v>227</v>
      </c>
      <c r="C124" s="23">
        <v>33.3267948627471</v>
      </c>
      <c r="D124">
        <v>4679</v>
      </c>
      <c r="E124" s="23">
        <v>6.2572970390319798</v>
      </c>
      <c r="F124">
        <v>16960</v>
      </c>
      <c r="G124" s="23">
        <f>C124-E124</f>
        <v>27.069497823715121</v>
      </c>
      <c r="H124" s="27">
        <v>2.8937620208837899E-2</v>
      </c>
      <c r="I124" s="23">
        <v>40.848654985427856</v>
      </c>
      <c r="J124">
        <v>5949</v>
      </c>
      <c r="K124" s="28">
        <f t="shared" si="2"/>
        <v>0.21348125735417717</v>
      </c>
    </row>
    <row r="125" spans="1:11" x14ac:dyDescent="0.45">
      <c r="A125" s="1" t="s">
        <v>288</v>
      </c>
      <c r="C125" s="23">
        <v>35.077919006347599</v>
      </c>
      <c r="D125">
        <v>7596</v>
      </c>
      <c r="E125" s="23">
        <v>12.9860010147094</v>
      </c>
      <c r="F125">
        <v>32576</v>
      </c>
      <c r="G125" s="23">
        <f>C125-E125</f>
        <v>22.091917991638198</v>
      </c>
      <c r="H125">
        <v>0.96447781371665797</v>
      </c>
      <c r="I125" s="23">
        <v>79.435075998306274</v>
      </c>
      <c r="J125">
        <v>11096</v>
      </c>
      <c r="K125" s="28">
        <f t="shared" si="2"/>
        <v>0.31542898341744774</v>
      </c>
    </row>
    <row r="126" spans="1:11" x14ac:dyDescent="0.45">
      <c r="A126" s="1" t="s">
        <v>313</v>
      </c>
      <c r="C126" s="23">
        <v>69.769482135772705</v>
      </c>
      <c r="D126">
        <v>17382</v>
      </c>
      <c r="E126" s="23">
        <v>13.006874084472599</v>
      </c>
      <c r="F126">
        <v>26176</v>
      </c>
      <c r="G126" s="23">
        <f>C126-E126</f>
        <v>56.762608051300106</v>
      </c>
      <c r="H126">
        <v>0.301611851004007</v>
      </c>
      <c r="I126" s="23">
        <v>121.99550890922546</v>
      </c>
      <c r="J126">
        <v>29504</v>
      </c>
      <c r="K126" s="28">
        <f t="shared" si="2"/>
        <v>0.41085954446854661</v>
      </c>
    </row>
    <row r="127" spans="1:11" x14ac:dyDescent="0.45">
      <c r="B127" s="1" t="s">
        <v>529</v>
      </c>
      <c r="C127" s="23"/>
    </row>
    <row r="128" spans="1:11" x14ac:dyDescent="0.45">
      <c r="A128" s="1" t="s">
        <v>111</v>
      </c>
      <c r="C128" s="23" t="s">
        <v>494</v>
      </c>
      <c r="D128" t="s">
        <v>494</v>
      </c>
      <c r="E128" s="23" t="s">
        <v>494</v>
      </c>
      <c r="F128" t="s">
        <v>494</v>
      </c>
      <c r="G128" s="23" t="s">
        <v>494</v>
      </c>
      <c r="H128" s="27" t="s">
        <v>494</v>
      </c>
      <c r="I128" s="23">
        <v>8.44089984893798E-2</v>
      </c>
      <c r="J128">
        <v>34</v>
      </c>
      <c r="K128" s="28">
        <v>0</v>
      </c>
    </row>
    <row r="129" spans="1:11" x14ac:dyDescent="0.45">
      <c r="A129" s="1" t="s">
        <v>185</v>
      </c>
      <c r="C129" s="23">
        <v>11.1842119693756</v>
      </c>
      <c r="D129">
        <v>761</v>
      </c>
      <c r="E129" s="23">
        <v>8.0680410861968994</v>
      </c>
      <c r="F129">
        <v>6592</v>
      </c>
      <c r="G129" s="23">
        <f t="shared" ref="G129:G134" si="3">C129-E129</f>
        <v>3.1161708831787003</v>
      </c>
      <c r="H129" s="27">
        <v>0.192748342916679</v>
      </c>
      <c r="I129" s="23">
        <v>5.0871360301971436</v>
      </c>
      <c r="J129">
        <v>943</v>
      </c>
      <c r="K129" s="28">
        <f t="shared" ref="K129" si="4">(J129-D129)/J129</f>
        <v>0.19300106044538706</v>
      </c>
    </row>
    <row r="130" spans="1:11" x14ac:dyDescent="0.45">
      <c r="A130" s="1" t="s">
        <v>104</v>
      </c>
      <c r="C130" s="23">
        <v>9.6956000328063894</v>
      </c>
      <c r="D130">
        <v>1778</v>
      </c>
      <c r="E130" s="23">
        <v>5.0777509212493896</v>
      </c>
      <c r="F130">
        <v>12544</v>
      </c>
      <c r="G130" s="23">
        <f t="shared" si="3"/>
        <v>4.6178491115569997</v>
      </c>
      <c r="H130" s="27">
        <v>0.116928234154637</v>
      </c>
      <c r="I130" s="23">
        <v>10.150254964828491</v>
      </c>
      <c r="J130">
        <v>1729</v>
      </c>
      <c r="K130" s="28">
        <f>(J130-D130)/J130</f>
        <v>-2.8340080971659919E-2</v>
      </c>
    </row>
    <row r="131" spans="1:11" x14ac:dyDescent="0.45">
      <c r="A131" s="1" t="s">
        <v>105</v>
      </c>
      <c r="B131" s="5"/>
      <c r="C131" s="23">
        <v>18.1331369876861</v>
      </c>
      <c r="D131">
        <v>3170</v>
      </c>
      <c r="E131" s="23">
        <v>8.8947119712829501</v>
      </c>
      <c r="F131">
        <v>20000</v>
      </c>
      <c r="G131" s="23">
        <f t="shared" si="3"/>
        <v>9.2384250164031503</v>
      </c>
      <c r="H131" s="27">
        <v>0.99999647993179497</v>
      </c>
      <c r="I131" s="23">
        <v>19.947128057479858</v>
      </c>
      <c r="J131">
        <v>3170</v>
      </c>
      <c r="K131" s="28">
        <f>(J131-D131)/J131</f>
        <v>0</v>
      </c>
    </row>
    <row r="132" spans="1:11" x14ac:dyDescent="0.45">
      <c r="A132" s="1" t="s">
        <v>227</v>
      </c>
      <c r="C132" s="23">
        <v>20.412127971649099</v>
      </c>
      <c r="D132">
        <v>4679</v>
      </c>
      <c r="E132" s="23">
        <v>6.8543441295623699</v>
      </c>
      <c r="F132">
        <v>16960</v>
      </c>
      <c r="G132" s="23">
        <f t="shared" si="3"/>
        <v>13.557783842086728</v>
      </c>
      <c r="H132" s="27">
        <v>2.8937620208837899E-2</v>
      </c>
      <c r="I132" s="23">
        <v>40.848654985427856</v>
      </c>
      <c r="J132">
        <v>5949</v>
      </c>
      <c r="K132" s="28">
        <f t="shared" ref="K132:K134" si="5">(J132-D132)/J132</f>
        <v>0.21348125735417717</v>
      </c>
    </row>
    <row r="133" spans="1:11" x14ac:dyDescent="0.45">
      <c r="A133" s="1" t="s">
        <v>288</v>
      </c>
      <c r="C133" s="23">
        <v>43.942822933197</v>
      </c>
      <c r="D133">
        <v>11096</v>
      </c>
      <c r="E133" s="23">
        <v>8.9658339023589999</v>
      </c>
      <c r="F133">
        <v>20000</v>
      </c>
      <c r="G133" s="23">
        <f t="shared" si="3"/>
        <v>34.976989030837998</v>
      </c>
      <c r="H133">
        <v>0.96447781371665797</v>
      </c>
      <c r="I133" s="23">
        <v>79.435075998306274</v>
      </c>
      <c r="J133">
        <v>11096</v>
      </c>
      <c r="K133" s="28">
        <f t="shared" si="5"/>
        <v>0</v>
      </c>
    </row>
    <row r="134" spans="1:11" x14ac:dyDescent="0.45">
      <c r="A134" s="1" t="s">
        <v>313</v>
      </c>
      <c r="C134" s="23">
        <v>66.790444135665894</v>
      </c>
      <c r="D134">
        <v>16929</v>
      </c>
      <c r="E134" s="23">
        <v>10.152870893478299</v>
      </c>
      <c r="F134">
        <v>20000</v>
      </c>
      <c r="G134" s="23">
        <f t="shared" si="3"/>
        <v>56.637573242187592</v>
      </c>
      <c r="H134">
        <v>0.301611851004007</v>
      </c>
      <c r="I134" s="23">
        <v>121.99550890922546</v>
      </c>
      <c r="J134">
        <v>29504</v>
      </c>
      <c r="K134" s="28">
        <f t="shared" si="5"/>
        <v>0.42621339479392623</v>
      </c>
    </row>
    <row r="135" spans="1:11" x14ac:dyDescent="0.45">
      <c r="B135" s="1" t="s">
        <v>531</v>
      </c>
      <c r="C135" s="23"/>
    </row>
    <row r="136" spans="1:11" x14ac:dyDescent="0.45">
      <c r="A136" s="1" t="s">
        <v>111</v>
      </c>
      <c r="C136" s="23" t="s">
        <v>494</v>
      </c>
      <c r="D136" t="s">
        <v>494</v>
      </c>
      <c r="E136" s="23" t="s">
        <v>494</v>
      </c>
      <c r="F136" t="s">
        <v>494</v>
      </c>
      <c r="G136" s="23" t="s">
        <v>494</v>
      </c>
      <c r="H136" s="27" t="s">
        <v>494</v>
      </c>
      <c r="I136" s="23">
        <v>8.44089984893798E-2</v>
      </c>
      <c r="J136">
        <v>34</v>
      </c>
      <c r="K136" s="28">
        <v>0</v>
      </c>
    </row>
    <row r="137" spans="1:11" x14ac:dyDescent="0.45">
      <c r="A137" s="1" t="s">
        <v>185</v>
      </c>
      <c r="C137" s="23"/>
      <c r="D137">
        <v>2477</v>
      </c>
      <c r="E137" s="23"/>
      <c r="G137" s="23"/>
      <c r="H137" s="27">
        <v>1.1005945085064001E-3</v>
      </c>
      <c r="I137" s="23">
        <v>5.0871360301971436</v>
      </c>
      <c r="J137">
        <v>943</v>
      </c>
      <c r="K137" s="28">
        <f t="shared" ref="K137" si="6">(J137-D137)/J137</f>
        <v>-1.6267232237539766</v>
      </c>
    </row>
    <row r="138" spans="1:11" x14ac:dyDescent="0.45">
      <c r="A138" s="1" t="s">
        <v>104</v>
      </c>
      <c r="C138" s="23"/>
      <c r="D138">
        <v>2498</v>
      </c>
      <c r="E138" s="23"/>
      <c r="G138" s="23"/>
      <c r="H138" s="27"/>
      <c r="I138" s="23">
        <v>10.150254964828491</v>
      </c>
      <c r="J138">
        <v>1729</v>
      </c>
      <c r="K138" s="28">
        <f>(J138-D138)/J138</f>
        <v>-0.44476576055523426</v>
      </c>
    </row>
    <row r="139" spans="1:11" x14ac:dyDescent="0.45">
      <c r="A139" s="1" t="s">
        <v>105</v>
      </c>
      <c r="B139" s="5"/>
      <c r="C139" s="23"/>
      <c r="D139">
        <v>3170</v>
      </c>
      <c r="E139" s="23"/>
      <c r="G139" s="23"/>
      <c r="H139" s="27"/>
      <c r="I139" s="23">
        <v>19.947128057479858</v>
      </c>
      <c r="J139">
        <v>3170</v>
      </c>
      <c r="K139" s="28">
        <f>(J139-D139)/J139</f>
        <v>0</v>
      </c>
    </row>
    <row r="140" spans="1:11" x14ac:dyDescent="0.45">
      <c r="A140" s="1" t="s">
        <v>227</v>
      </c>
      <c r="C140" s="23"/>
      <c r="D140">
        <v>9766</v>
      </c>
      <c r="E140" s="23"/>
      <c r="G140" s="23"/>
      <c r="H140" s="27"/>
      <c r="I140" s="23">
        <v>40.848654985427856</v>
      </c>
      <c r="J140">
        <v>5949</v>
      </c>
      <c r="K140" s="28">
        <f t="shared" ref="K140:K142" si="7">(J140-D140)/J140</f>
        <v>-0.64162044041015298</v>
      </c>
    </row>
    <row r="141" spans="1:11" x14ac:dyDescent="0.45">
      <c r="A141" s="1" t="s">
        <v>288</v>
      </c>
      <c r="C141" s="23"/>
      <c r="D141">
        <v>11097</v>
      </c>
      <c r="E141" s="23"/>
      <c r="G141" s="23"/>
      <c r="I141" s="23">
        <v>79.435075998306274</v>
      </c>
      <c r="J141">
        <v>11096</v>
      </c>
      <c r="K141" s="28">
        <f t="shared" si="7"/>
        <v>-9.0122566690699346E-5</v>
      </c>
    </row>
    <row r="142" spans="1:11" x14ac:dyDescent="0.45">
      <c r="A142" s="1" t="s">
        <v>313</v>
      </c>
      <c r="C142" s="23"/>
      <c r="D142">
        <v>22867</v>
      </c>
      <c r="E142" s="23"/>
      <c r="G142" s="23"/>
      <c r="I142" s="23">
        <v>121.99550890922546</v>
      </c>
      <c r="J142">
        <v>29504</v>
      </c>
      <c r="K142" s="28">
        <f t="shared" si="7"/>
        <v>0.22495254880694143</v>
      </c>
    </row>
    <row r="143" spans="1:11" x14ac:dyDescent="0.45">
      <c r="B143" s="1" t="s">
        <v>530</v>
      </c>
      <c r="C143" s="23"/>
    </row>
    <row r="144" spans="1:11" x14ac:dyDescent="0.45">
      <c r="A144" s="1" t="s">
        <v>111</v>
      </c>
      <c r="C144" s="23" t="s">
        <v>494</v>
      </c>
      <c r="D144" t="s">
        <v>494</v>
      </c>
      <c r="E144" s="23" t="s">
        <v>494</v>
      </c>
      <c r="F144" t="s">
        <v>494</v>
      </c>
      <c r="G144" s="23" t="s">
        <v>494</v>
      </c>
      <c r="H144" s="27" t="s">
        <v>494</v>
      </c>
      <c r="I144" s="23">
        <v>8.44089984893798E-2</v>
      </c>
      <c r="J144">
        <v>34</v>
      </c>
      <c r="K144" s="28">
        <v>0</v>
      </c>
    </row>
    <row r="145" spans="1:11" x14ac:dyDescent="0.45">
      <c r="A145" s="1" t="s">
        <v>185</v>
      </c>
      <c r="C145" s="23" t="s">
        <v>494</v>
      </c>
      <c r="D145" t="s">
        <v>494</v>
      </c>
      <c r="E145" s="23" t="s">
        <v>494</v>
      </c>
      <c r="F145" t="s">
        <v>494</v>
      </c>
      <c r="G145" s="23" t="s">
        <v>494</v>
      </c>
      <c r="H145" s="27" t="s">
        <v>494</v>
      </c>
      <c r="I145" s="23">
        <v>5.0871360301971436</v>
      </c>
      <c r="J145">
        <v>943</v>
      </c>
      <c r="K145" s="28">
        <v>0</v>
      </c>
    </row>
    <row r="146" spans="1:11" x14ac:dyDescent="0.45">
      <c r="A146" s="1" t="s">
        <v>104</v>
      </c>
      <c r="C146" s="23">
        <v>5.0499529838562003</v>
      </c>
      <c r="D146" s="11">
        <v>1729</v>
      </c>
      <c r="E146" s="23">
        <v>1.17063522338867E-4</v>
      </c>
      <c r="F146">
        <v>0</v>
      </c>
      <c r="G146" s="23">
        <f>C146-E146</f>
        <v>5.0498359203338614</v>
      </c>
      <c r="H146" s="27">
        <v>3.9363080212382298E-5</v>
      </c>
      <c r="I146" s="23">
        <v>10.150254964828491</v>
      </c>
      <c r="J146">
        <v>1729</v>
      </c>
      <c r="K146" s="28">
        <f>(J146-D146)/J146</f>
        <v>0</v>
      </c>
    </row>
    <row r="147" spans="1:11" x14ac:dyDescent="0.45">
      <c r="A147" s="1" t="s">
        <v>105</v>
      </c>
      <c r="B147" s="5"/>
      <c r="C147" s="23"/>
      <c r="D147">
        <v>3170</v>
      </c>
      <c r="E147" s="23">
        <v>8.9843709468841499</v>
      </c>
      <c r="F147">
        <v>20000</v>
      </c>
      <c r="G147" s="23">
        <f>C147-E147</f>
        <v>-8.9843709468841499</v>
      </c>
      <c r="H147" s="27">
        <v>3.7713655781127203E-2</v>
      </c>
      <c r="I147" s="23">
        <v>19.947128057479858</v>
      </c>
      <c r="J147">
        <v>3170</v>
      </c>
      <c r="K147" s="28">
        <f>(J147-D147)/J147</f>
        <v>0</v>
      </c>
    </row>
    <row r="148" spans="1:11" x14ac:dyDescent="0.45">
      <c r="A148" s="1" t="s">
        <v>227</v>
      </c>
      <c r="C148" s="23"/>
      <c r="D148">
        <v>5154</v>
      </c>
      <c r="E148" s="23">
        <v>6.7112779617309499</v>
      </c>
      <c r="F148">
        <v>16320</v>
      </c>
      <c r="G148" s="23">
        <f>C148-E148</f>
        <v>-6.7112779617309499</v>
      </c>
      <c r="H148" s="27"/>
      <c r="I148" s="23">
        <v>40.848654985427856</v>
      </c>
      <c r="J148">
        <v>5949</v>
      </c>
      <c r="K148" s="28">
        <f t="shared" ref="K148:K150" si="8">(J148-D148)/J148</f>
        <v>0.13363590519415028</v>
      </c>
    </row>
    <row r="149" spans="1:11" x14ac:dyDescent="0.45">
      <c r="A149" s="1" t="s">
        <v>288</v>
      </c>
      <c r="C149" s="23"/>
      <c r="D149">
        <v>11097</v>
      </c>
      <c r="E149" s="23">
        <v>8.1313829421996999</v>
      </c>
      <c r="F149">
        <v>20000</v>
      </c>
      <c r="G149" s="23">
        <f>C149-E149</f>
        <v>-8.1313829421996999</v>
      </c>
      <c r="I149" s="23">
        <v>79.435075998306274</v>
      </c>
      <c r="J149">
        <v>11096</v>
      </c>
      <c r="K149" s="28">
        <f t="shared" si="8"/>
        <v>-9.0122566690699346E-5</v>
      </c>
    </row>
    <row r="150" spans="1:11" x14ac:dyDescent="0.45">
      <c r="A150" s="1" t="s">
        <v>313</v>
      </c>
      <c r="C150" s="23"/>
      <c r="D150">
        <v>29505</v>
      </c>
      <c r="E150" s="23">
        <v>10.3000938892364</v>
      </c>
      <c r="F150">
        <v>20000</v>
      </c>
      <c r="G150" s="23">
        <f>C150-E150</f>
        <v>-10.3000938892364</v>
      </c>
      <c r="I150" s="23">
        <v>121.99550890922546</v>
      </c>
      <c r="J150">
        <v>29504</v>
      </c>
      <c r="K150" s="28">
        <f t="shared" si="8"/>
        <v>-3.3893709327548808E-5</v>
      </c>
    </row>
  </sheetData>
  <conditionalFormatting sqref="K110:K11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0:K12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0:K150">
    <cfRule type="colorScale" priority="8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12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8:K134">
    <cfRule type="colorScale" priority="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1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1:K134 K128">
    <cfRule type="colorScale" priority="1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131:K13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6:K142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1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9:K142 K136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139:K1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4:K145 K147:K150">
    <cfRule type="colorScale" priority="1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144:K14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6">
    <cfRule type="colorScale" priority="7">
      <colorScale>
        <cfvo type="min"/>
        <cfvo type="num" val="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7:K15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F8A-2668-487D-8CAF-70E4D8A9AC7D}">
  <dimension ref="A1:G76"/>
  <sheetViews>
    <sheetView topLeftCell="A55" workbookViewId="0">
      <selection activeCell="A2" sqref="A2:G76"/>
    </sheetView>
  </sheetViews>
  <sheetFormatPr defaultRowHeight="14.25" x14ac:dyDescent="0.45"/>
  <cols>
    <col min="1" max="1" width="20" bestFit="1" customWidth="1"/>
    <col min="2" max="2" width="6.73046875" bestFit="1" customWidth="1"/>
    <col min="3" max="3" width="11.73046875" bestFit="1" customWidth="1"/>
    <col min="4" max="4" width="14.3984375" bestFit="1" customWidth="1"/>
    <col min="5" max="5" width="12.73046875" bestFit="1" customWidth="1"/>
    <col min="6" max="6" width="12.1328125" bestFit="1" customWidth="1"/>
    <col min="7" max="7" width="12.19921875" bestFit="1" customWidth="1"/>
  </cols>
  <sheetData>
    <row r="1" spans="1:7" x14ac:dyDescent="0.45">
      <c r="A1" t="s">
        <v>0</v>
      </c>
      <c r="B1" t="s">
        <v>487</v>
      </c>
      <c r="C1" t="s">
        <v>518</v>
      </c>
      <c r="D1" t="s">
        <v>532</v>
      </c>
      <c r="E1" t="s">
        <v>533</v>
      </c>
      <c r="F1" t="s">
        <v>534</v>
      </c>
      <c r="G1" t="s">
        <v>535</v>
      </c>
    </row>
    <row r="2" spans="1:7" x14ac:dyDescent="0.45">
      <c r="A2" t="s">
        <v>7</v>
      </c>
      <c r="B2">
        <v>53661</v>
      </c>
      <c r="C2">
        <v>186.63309407234192</v>
      </c>
      <c r="D2">
        <v>1.3419724479779194E-7</v>
      </c>
      <c r="E2">
        <v>0</v>
      </c>
      <c r="F2">
        <v>9.9959520899789408E-7</v>
      </c>
      <c r="G2" t="s">
        <v>536</v>
      </c>
    </row>
    <row r="3" spans="1:7" x14ac:dyDescent="0.45">
      <c r="A3" t="s">
        <v>15</v>
      </c>
      <c r="B3">
        <v>12217</v>
      </c>
      <c r="C3">
        <v>95.10575795173645</v>
      </c>
      <c r="D3">
        <v>9.9831048316900706E-7</v>
      </c>
      <c r="E3">
        <v>0</v>
      </c>
      <c r="F3">
        <v>8.9763484166539016E-8</v>
      </c>
      <c r="G3" t="s">
        <v>536</v>
      </c>
    </row>
    <row r="4" spans="1:7" x14ac:dyDescent="0.45">
      <c r="A4" t="s">
        <v>24</v>
      </c>
      <c r="B4">
        <v>37</v>
      </c>
      <c r="C4">
        <v>0.10283803939819336</v>
      </c>
      <c r="D4">
        <v>1.2089964263051201E-7</v>
      </c>
      <c r="E4">
        <v>0</v>
      </c>
      <c r="F4">
        <v>9.4320350299143197E-7</v>
      </c>
      <c r="G4" t="s">
        <v>536</v>
      </c>
    </row>
    <row r="5" spans="1:7" x14ac:dyDescent="0.45">
      <c r="A5" t="s">
        <v>25</v>
      </c>
      <c r="B5">
        <v>287</v>
      </c>
      <c r="C5">
        <v>1.1422660350799561</v>
      </c>
      <c r="D5">
        <v>5.9017559950191867E-7</v>
      </c>
      <c r="E5">
        <v>0</v>
      </c>
      <c r="F5">
        <v>9.934831606426494E-7</v>
      </c>
      <c r="G5" t="s">
        <v>536</v>
      </c>
    </row>
    <row r="6" spans="1:7" x14ac:dyDescent="0.45">
      <c r="A6" t="s">
        <v>26</v>
      </c>
      <c r="B6">
        <v>161</v>
      </c>
      <c r="C6">
        <v>0.44974899291992188</v>
      </c>
      <c r="D6">
        <v>7.5051276149373791E-7</v>
      </c>
      <c r="E6">
        <v>0</v>
      </c>
      <c r="F6">
        <v>1.932778346058833E-7</v>
      </c>
      <c r="G6" t="s">
        <v>536</v>
      </c>
    </row>
    <row r="7" spans="1:7" x14ac:dyDescent="0.45">
      <c r="A7" t="s">
        <v>28</v>
      </c>
      <c r="B7">
        <v>383</v>
      </c>
      <c r="C7">
        <v>3.2419729232788086</v>
      </c>
      <c r="D7">
        <v>2.1509872709590144E-7</v>
      </c>
      <c r="E7">
        <v>0</v>
      </c>
      <c r="F7">
        <v>9.9160809118646306E-7</v>
      </c>
      <c r="G7" t="s">
        <v>536</v>
      </c>
    </row>
    <row r="8" spans="1:7" x14ac:dyDescent="0.45">
      <c r="A8" t="s">
        <v>29</v>
      </c>
      <c r="B8">
        <v>24016</v>
      </c>
      <c r="C8">
        <v>152.62963795661926</v>
      </c>
      <c r="D8">
        <v>5.0687235943727458E-7</v>
      </c>
      <c r="E8">
        <v>0</v>
      </c>
      <c r="F8">
        <v>9.963550360318811E-7</v>
      </c>
      <c r="G8" t="s">
        <v>536</v>
      </c>
    </row>
    <row r="9" spans="1:7" x14ac:dyDescent="0.45">
      <c r="A9" t="s">
        <v>30</v>
      </c>
      <c r="B9">
        <v>28773</v>
      </c>
      <c r="C9">
        <v>88.512590885162354</v>
      </c>
      <c r="D9">
        <v>9.9995516989844749E-7</v>
      </c>
      <c r="E9">
        <v>0</v>
      </c>
      <c r="F9">
        <v>6.1294722585193736E-7</v>
      </c>
      <c r="G9" t="s">
        <v>536</v>
      </c>
    </row>
    <row r="10" spans="1:7" x14ac:dyDescent="0.45">
      <c r="A10" t="s">
        <v>39</v>
      </c>
      <c r="B10">
        <v>47030</v>
      </c>
      <c r="C10">
        <v>190.90651082992554</v>
      </c>
      <c r="D10">
        <v>4.8967392957122158E-7</v>
      </c>
      <c r="E10">
        <v>0</v>
      </c>
      <c r="F10">
        <v>9.9982226223077922E-7</v>
      </c>
      <c r="G10" t="s">
        <v>536</v>
      </c>
    </row>
    <row r="11" spans="1:7" x14ac:dyDescent="0.45">
      <c r="A11" t="s">
        <v>41</v>
      </c>
      <c r="B11">
        <v>213</v>
      </c>
      <c r="C11">
        <v>0.59315800666809082</v>
      </c>
      <c r="D11">
        <v>2.9591213748197537E-9</v>
      </c>
      <c r="E11">
        <v>1.2875949741456665E-16</v>
      </c>
      <c r="F11">
        <v>6.4106289749511114E-8</v>
      </c>
      <c r="G11" t="s">
        <v>536</v>
      </c>
    </row>
    <row r="12" spans="1:7" x14ac:dyDescent="0.45">
      <c r="A12" t="s">
        <v>43</v>
      </c>
      <c r="B12">
        <v>214</v>
      </c>
      <c r="C12">
        <v>1.3656258583068848</v>
      </c>
      <c r="D12">
        <v>3.6029471373120209E-8</v>
      </c>
      <c r="E12">
        <v>1.4772617739460018E-11</v>
      </c>
      <c r="F12">
        <v>7.470437626829554E-7</v>
      </c>
      <c r="G12" t="s">
        <v>536</v>
      </c>
    </row>
    <row r="13" spans="1:7" x14ac:dyDescent="0.45">
      <c r="A13" t="s">
        <v>44</v>
      </c>
      <c r="B13">
        <v>288</v>
      </c>
      <c r="C13">
        <v>1.6772549152374268</v>
      </c>
      <c r="D13">
        <v>1.4094553491070835E-9</v>
      </c>
      <c r="E13">
        <v>1.0365882661974688E-12</v>
      </c>
      <c r="F13">
        <v>1.2831123985700553E-7</v>
      </c>
      <c r="G13" t="s">
        <v>536</v>
      </c>
    </row>
    <row r="14" spans="1:7" x14ac:dyDescent="0.45">
      <c r="A14" t="s">
        <v>48</v>
      </c>
      <c r="B14">
        <v>936</v>
      </c>
      <c r="C14">
        <v>4.6412680149078369</v>
      </c>
      <c r="D14">
        <v>1.6429579319243715E-7</v>
      </c>
      <c r="E14">
        <v>0</v>
      </c>
      <c r="F14">
        <v>8.8470211484841109E-7</v>
      </c>
      <c r="G14" t="s">
        <v>536</v>
      </c>
    </row>
    <row r="15" spans="1:7" x14ac:dyDescent="0.45">
      <c r="A15" t="s">
        <v>50</v>
      </c>
      <c r="B15">
        <v>609</v>
      </c>
      <c r="C15">
        <v>2.9149329662322998</v>
      </c>
      <c r="D15">
        <v>2.3494661394174443E-7</v>
      </c>
      <c r="E15">
        <v>0</v>
      </c>
      <c r="F15">
        <v>9.266482360695897E-7</v>
      </c>
      <c r="G15" t="s">
        <v>536</v>
      </c>
    </row>
    <row r="16" spans="1:7" x14ac:dyDescent="0.45">
      <c r="A16" t="s">
        <v>58</v>
      </c>
      <c r="B16">
        <v>121</v>
      </c>
      <c r="C16">
        <v>0.35576200485229492</v>
      </c>
      <c r="D16">
        <v>2.7480840891806568E-19</v>
      </c>
      <c r="E16">
        <v>0</v>
      </c>
      <c r="F16">
        <v>4.0132626179143815E-8</v>
      </c>
      <c r="G16" t="s">
        <v>536</v>
      </c>
    </row>
    <row r="17" spans="1:7" x14ac:dyDescent="0.45">
      <c r="A17" t="s">
        <v>59</v>
      </c>
      <c r="B17">
        <v>191</v>
      </c>
      <c r="C17">
        <v>0.57292699813842773</v>
      </c>
      <c r="D17">
        <v>1.1046998669104289E-18</v>
      </c>
      <c r="E17">
        <v>0</v>
      </c>
      <c r="F17">
        <v>9.568902028386176E-7</v>
      </c>
      <c r="G17" t="s">
        <v>536</v>
      </c>
    </row>
    <row r="18" spans="1:7" x14ac:dyDescent="0.45">
      <c r="A18" t="s">
        <v>60</v>
      </c>
      <c r="B18">
        <v>186</v>
      </c>
      <c r="C18">
        <v>1.3566880226135254</v>
      </c>
      <c r="D18">
        <v>2.6648210692709347E-16</v>
      </c>
      <c r="E18">
        <v>0</v>
      </c>
      <c r="F18">
        <v>1.7651754106367435E-7</v>
      </c>
      <c r="G18" t="s">
        <v>536</v>
      </c>
    </row>
    <row r="19" spans="1:7" x14ac:dyDescent="0.45">
      <c r="A19" t="s">
        <v>61</v>
      </c>
      <c r="B19">
        <v>478</v>
      </c>
      <c r="C19">
        <v>2.9759469032287598</v>
      </c>
      <c r="D19">
        <v>7.1056031457926448E-16</v>
      </c>
      <c r="E19">
        <v>0</v>
      </c>
      <c r="F19">
        <v>6.589572342818529E-8</v>
      </c>
      <c r="G19" t="s">
        <v>536</v>
      </c>
    </row>
    <row r="20" spans="1:7" x14ac:dyDescent="0.45">
      <c r="A20" t="s">
        <v>63</v>
      </c>
      <c r="B20">
        <v>160</v>
      </c>
      <c r="C20">
        <v>1.0153670310974121</v>
      </c>
      <c r="D20">
        <v>9.1231708676531298E-7</v>
      </c>
      <c r="E20">
        <v>0</v>
      </c>
      <c r="F20">
        <v>5.8418659822884755E-9</v>
      </c>
      <c r="G20" t="s">
        <v>536</v>
      </c>
    </row>
    <row r="21" spans="1:7" x14ac:dyDescent="0.45">
      <c r="A21" t="s">
        <v>64</v>
      </c>
      <c r="B21">
        <v>56053</v>
      </c>
      <c r="C21">
        <v>401.11542296409607</v>
      </c>
      <c r="D21">
        <v>5.5510442050696175E-9</v>
      </c>
      <c r="E21">
        <v>4.2384156855995923E-7</v>
      </c>
      <c r="F21">
        <v>9.999410841922912E-7</v>
      </c>
      <c r="G21" t="s">
        <v>536</v>
      </c>
    </row>
    <row r="22" spans="1:7" x14ac:dyDescent="0.45">
      <c r="A22" t="s">
        <v>71</v>
      </c>
      <c r="B22">
        <v>738</v>
      </c>
      <c r="C22">
        <v>3.1710579395294189</v>
      </c>
      <c r="D22">
        <v>9.6988196699824658E-7</v>
      </c>
      <c r="E22">
        <v>0</v>
      </c>
      <c r="F22">
        <v>2.8542959017463038E-7</v>
      </c>
      <c r="G22" t="s">
        <v>536</v>
      </c>
    </row>
    <row r="23" spans="1:7" x14ac:dyDescent="0.45">
      <c r="A23" t="s">
        <v>72</v>
      </c>
      <c r="B23">
        <v>560</v>
      </c>
      <c r="C23">
        <v>2.7559268474578857</v>
      </c>
      <c r="D23">
        <v>7.684418945608229E-7</v>
      </c>
      <c r="E23">
        <v>0</v>
      </c>
      <c r="F23">
        <v>1.4786935749091073E-8</v>
      </c>
      <c r="G23" t="s">
        <v>536</v>
      </c>
    </row>
    <row r="24" spans="1:7" x14ac:dyDescent="0.45">
      <c r="A24" t="s">
        <v>73</v>
      </c>
      <c r="B24">
        <v>1039</v>
      </c>
      <c r="C24">
        <v>6.047482967376709</v>
      </c>
      <c r="D24">
        <v>8.4503689042521779E-7</v>
      </c>
      <c r="E24">
        <v>0</v>
      </c>
      <c r="F24">
        <v>1.946855515184719E-8</v>
      </c>
      <c r="G24" t="s">
        <v>536</v>
      </c>
    </row>
    <row r="25" spans="1:7" x14ac:dyDescent="0.45">
      <c r="A25" t="s">
        <v>86</v>
      </c>
      <c r="B25">
        <v>98214</v>
      </c>
      <c r="C25">
        <v>600.00265192985535</v>
      </c>
      <c r="D25">
        <v>1.4131976237058942E-4</v>
      </c>
      <c r="E25">
        <v>0</v>
      </c>
      <c r="F25">
        <v>8.6410760753494829E-8</v>
      </c>
      <c r="G25" t="s">
        <v>537</v>
      </c>
    </row>
    <row r="26" spans="1:7" x14ac:dyDescent="0.45">
      <c r="A26" t="s">
        <v>107</v>
      </c>
      <c r="B26">
        <v>360</v>
      </c>
      <c r="C26">
        <v>2.5136070251464844</v>
      </c>
      <c r="D26">
        <v>2.5428672471412045E-9</v>
      </c>
      <c r="E26">
        <v>9.253631637705688E-7</v>
      </c>
      <c r="F26">
        <v>5.7031825668142601E-9</v>
      </c>
      <c r="G26" t="s">
        <v>536</v>
      </c>
    </row>
    <row r="27" spans="1:7" x14ac:dyDescent="0.45">
      <c r="A27" t="s">
        <v>111</v>
      </c>
      <c r="B27">
        <v>34</v>
      </c>
      <c r="C27">
        <v>1.3661580085754395</v>
      </c>
      <c r="D27">
        <v>8.2858856725875896E-7</v>
      </c>
      <c r="E27">
        <v>0</v>
      </c>
      <c r="F27">
        <v>1.3711917058882077E-8</v>
      </c>
      <c r="G27" t="s">
        <v>536</v>
      </c>
    </row>
    <row r="28" spans="1:7" x14ac:dyDescent="0.45">
      <c r="A28" t="s">
        <v>116</v>
      </c>
      <c r="B28">
        <v>148</v>
      </c>
      <c r="C28">
        <v>0.42806506156921387</v>
      </c>
      <c r="D28">
        <v>9.0908448905443383E-9</v>
      </c>
      <c r="E28">
        <v>0</v>
      </c>
      <c r="F28">
        <v>2.2713356901206859E-8</v>
      </c>
      <c r="G28" t="s">
        <v>536</v>
      </c>
    </row>
    <row r="29" spans="1:7" x14ac:dyDescent="0.45">
      <c r="A29" t="s">
        <v>122</v>
      </c>
      <c r="B29">
        <v>80</v>
      </c>
      <c r="C29">
        <v>0.22782802581787109</v>
      </c>
      <c r="D29">
        <v>2.948734073227834E-10</v>
      </c>
      <c r="E29">
        <v>0</v>
      </c>
      <c r="F29">
        <v>4.5692488687763326E-7</v>
      </c>
      <c r="G29" t="s">
        <v>536</v>
      </c>
    </row>
    <row r="30" spans="1:7" x14ac:dyDescent="0.45">
      <c r="A30" t="s">
        <v>131</v>
      </c>
      <c r="B30">
        <v>432</v>
      </c>
      <c r="C30">
        <v>2.7885370254516602</v>
      </c>
      <c r="D30">
        <v>1.7318193521659834E-7</v>
      </c>
      <c r="E30">
        <v>0</v>
      </c>
      <c r="F30">
        <v>8.0235115025540158E-7</v>
      </c>
      <c r="G30" t="s">
        <v>536</v>
      </c>
    </row>
    <row r="31" spans="1:7" x14ac:dyDescent="0.45">
      <c r="A31" t="s">
        <v>132</v>
      </c>
      <c r="B31">
        <v>268</v>
      </c>
      <c r="C31">
        <v>1.923879861831665</v>
      </c>
      <c r="D31">
        <v>8.0002996682350897E-7</v>
      </c>
      <c r="E31">
        <v>0</v>
      </c>
      <c r="F31">
        <v>8.1462927003522978E-7</v>
      </c>
      <c r="G31" t="s">
        <v>536</v>
      </c>
    </row>
    <row r="32" spans="1:7" x14ac:dyDescent="0.45">
      <c r="A32" t="s">
        <v>146</v>
      </c>
      <c r="B32">
        <v>20876</v>
      </c>
      <c r="C32">
        <v>72.860921859741211</v>
      </c>
      <c r="D32">
        <v>9.660634216725263E-7</v>
      </c>
      <c r="E32">
        <v>2.7062722891161163E-8</v>
      </c>
      <c r="F32">
        <v>9.9639987094443036E-7</v>
      </c>
      <c r="G32" t="s">
        <v>536</v>
      </c>
    </row>
    <row r="33" spans="1:7" x14ac:dyDescent="0.45">
      <c r="A33" t="s">
        <v>153</v>
      </c>
      <c r="B33">
        <v>78173</v>
      </c>
      <c r="C33">
        <v>294.45305585861206</v>
      </c>
      <c r="D33">
        <v>9.9039677394215974E-7</v>
      </c>
      <c r="E33">
        <v>2.0229512265177588E-12</v>
      </c>
      <c r="F33">
        <v>3.3537761654882982E-7</v>
      </c>
      <c r="G33" t="s">
        <v>536</v>
      </c>
    </row>
    <row r="34" spans="1:7" x14ac:dyDescent="0.45">
      <c r="A34" t="s">
        <v>154</v>
      </c>
      <c r="B34">
        <v>27064</v>
      </c>
      <c r="C34">
        <v>210.38098502159119</v>
      </c>
      <c r="D34">
        <v>9.4804020486818475E-7</v>
      </c>
      <c r="E34">
        <v>2.5599271064654994E-10</v>
      </c>
      <c r="F34">
        <v>3.7006603028291893E-7</v>
      </c>
      <c r="G34" t="s">
        <v>536</v>
      </c>
    </row>
    <row r="35" spans="1:7" x14ac:dyDescent="0.45">
      <c r="A35" t="s">
        <v>156</v>
      </c>
      <c r="B35">
        <v>24308</v>
      </c>
      <c r="C35">
        <v>167.49819397926331</v>
      </c>
      <c r="D35">
        <v>8.1333079908962596E-8</v>
      </c>
      <c r="E35">
        <v>2.8298225460277537E-8</v>
      </c>
      <c r="F35">
        <v>9.9049241860752306E-7</v>
      </c>
      <c r="G35" t="s">
        <v>536</v>
      </c>
    </row>
    <row r="36" spans="1:7" x14ac:dyDescent="0.45">
      <c r="A36" t="s">
        <v>158</v>
      </c>
      <c r="B36">
        <v>83593</v>
      </c>
      <c r="C36">
        <v>470.44582009315491</v>
      </c>
      <c r="D36">
        <v>1.7443411553218332E-8</v>
      </c>
      <c r="E36">
        <v>3.1301352634862549E-9</v>
      </c>
      <c r="F36">
        <v>9.9900492902181181E-7</v>
      </c>
      <c r="G36" t="s">
        <v>536</v>
      </c>
    </row>
    <row r="37" spans="1:7" x14ac:dyDescent="0.45">
      <c r="A37" t="s">
        <v>167</v>
      </c>
      <c r="B37">
        <v>32774</v>
      </c>
      <c r="C37">
        <v>149.71094107627869</v>
      </c>
      <c r="D37">
        <v>6.0929504409017193E-8</v>
      </c>
      <c r="E37">
        <v>5.7440592218460421E-7</v>
      </c>
      <c r="F37">
        <v>8.8985967817046803E-7</v>
      </c>
      <c r="G37" t="s">
        <v>536</v>
      </c>
    </row>
    <row r="38" spans="1:7" x14ac:dyDescent="0.45">
      <c r="A38" t="s">
        <v>172</v>
      </c>
      <c r="B38">
        <v>41370</v>
      </c>
      <c r="C38">
        <v>316.67507100105286</v>
      </c>
      <c r="D38">
        <v>9.9979739742739326E-7</v>
      </c>
      <c r="E38">
        <v>0</v>
      </c>
      <c r="F38">
        <v>1.3727868700057013E-7</v>
      </c>
      <c r="G38" t="s">
        <v>536</v>
      </c>
    </row>
    <row r="39" spans="1:7" x14ac:dyDescent="0.45">
      <c r="A39" t="s">
        <v>175</v>
      </c>
      <c r="B39">
        <v>154</v>
      </c>
      <c r="C39">
        <v>1.0421669483184814</v>
      </c>
      <c r="D39">
        <v>7.4949556694668062E-8</v>
      </c>
      <c r="E39">
        <v>2.2541865624568568E-10</v>
      </c>
      <c r="F39">
        <v>6.9759075108257397E-7</v>
      </c>
      <c r="G39" t="s">
        <v>536</v>
      </c>
    </row>
    <row r="40" spans="1:7" x14ac:dyDescent="0.45">
      <c r="A40" t="s">
        <v>179</v>
      </c>
      <c r="B40">
        <v>135784</v>
      </c>
      <c r="C40">
        <v>600.36076807975769</v>
      </c>
      <c r="D40">
        <v>2.0979272014313157E-7</v>
      </c>
      <c r="E40">
        <v>1.9831457042543231E-4</v>
      </c>
      <c r="F40">
        <v>1.4447610908798383E-6</v>
      </c>
      <c r="G40" t="s">
        <v>537</v>
      </c>
    </row>
    <row r="41" spans="1:7" x14ac:dyDescent="0.45">
      <c r="A41" t="s">
        <v>187</v>
      </c>
      <c r="B41">
        <v>33353</v>
      </c>
      <c r="C41">
        <v>171.20135903358459</v>
      </c>
      <c r="D41">
        <v>5.3335303042765436E-9</v>
      </c>
      <c r="E41">
        <v>0</v>
      </c>
      <c r="F41">
        <v>1.5561314545172E-7</v>
      </c>
      <c r="G41" t="s">
        <v>536</v>
      </c>
    </row>
    <row r="42" spans="1:7" x14ac:dyDescent="0.45">
      <c r="A42" t="s">
        <v>189</v>
      </c>
      <c r="B42">
        <v>242</v>
      </c>
      <c r="C42">
        <v>0.90905499458312988</v>
      </c>
      <c r="D42">
        <v>5.1900386491668815E-9</v>
      </c>
      <c r="E42">
        <v>0</v>
      </c>
      <c r="F42">
        <v>2.6406721592595309E-7</v>
      </c>
      <c r="G42" t="s">
        <v>536</v>
      </c>
    </row>
    <row r="43" spans="1:7" x14ac:dyDescent="0.45">
      <c r="A43" t="s">
        <v>191</v>
      </c>
      <c r="B43">
        <v>513</v>
      </c>
      <c r="C43">
        <v>2.5729579925537109</v>
      </c>
      <c r="D43">
        <v>1.3785167822059444E-7</v>
      </c>
      <c r="E43">
        <v>0</v>
      </c>
      <c r="F43">
        <v>9.5629834920863237E-7</v>
      </c>
      <c r="G43" t="s">
        <v>536</v>
      </c>
    </row>
    <row r="44" spans="1:7" x14ac:dyDescent="0.45">
      <c r="A44" t="s">
        <v>192</v>
      </c>
      <c r="B44">
        <v>465</v>
      </c>
      <c r="C44">
        <v>2.2024869918823242</v>
      </c>
      <c r="D44">
        <v>3.0525656372996458E-8</v>
      </c>
      <c r="E44">
        <v>0</v>
      </c>
      <c r="F44">
        <v>9.788192094293959E-7</v>
      </c>
      <c r="G44" t="s">
        <v>536</v>
      </c>
    </row>
    <row r="45" spans="1:7" x14ac:dyDescent="0.45">
      <c r="A45" t="s">
        <v>193</v>
      </c>
      <c r="B45">
        <v>624</v>
      </c>
      <c r="C45">
        <v>2.9210882186889648</v>
      </c>
      <c r="D45">
        <v>8.9230289058915005E-9</v>
      </c>
      <c r="E45">
        <v>0</v>
      </c>
      <c r="F45">
        <v>9.9795643570963325E-7</v>
      </c>
      <c r="G45" t="s">
        <v>536</v>
      </c>
    </row>
    <row r="46" spans="1:7" x14ac:dyDescent="0.45">
      <c r="A46" t="s">
        <v>194</v>
      </c>
      <c r="B46">
        <v>209</v>
      </c>
      <c r="C46">
        <v>0.57966303825378418</v>
      </c>
      <c r="D46">
        <v>3.2661141215731883E-10</v>
      </c>
      <c r="E46">
        <v>5.9311514922503678E-18</v>
      </c>
      <c r="F46">
        <v>5.1112343760412133E-7</v>
      </c>
      <c r="G46" t="s">
        <v>536</v>
      </c>
    </row>
    <row r="47" spans="1:7" x14ac:dyDescent="0.45">
      <c r="A47" t="s">
        <v>211</v>
      </c>
      <c r="B47">
        <v>38090</v>
      </c>
      <c r="C47">
        <v>227.77644491195679</v>
      </c>
      <c r="D47">
        <v>9.9876034052896635E-7</v>
      </c>
      <c r="E47">
        <v>0</v>
      </c>
      <c r="F47">
        <v>3.2410557268599572E-7</v>
      </c>
      <c r="G47" t="s">
        <v>536</v>
      </c>
    </row>
    <row r="48" spans="1:7" x14ac:dyDescent="0.45">
      <c r="A48" t="s">
        <v>212</v>
      </c>
      <c r="B48">
        <v>37299</v>
      </c>
      <c r="C48">
        <v>222.66303396224976</v>
      </c>
      <c r="D48">
        <v>9.9725111275270828E-7</v>
      </c>
      <c r="E48">
        <v>0</v>
      </c>
      <c r="F48">
        <v>7.8722129563922465E-7</v>
      </c>
      <c r="G48" t="s">
        <v>536</v>
      </c>
    </row>
    <row r="49" spans="1:7" x14ac:dyDescent="0.45">
      <c r="A49" t="s">
        <v>214</v>
      </c>
      <c r="B49">
        <v>286</v>
      </c>
      <c r="C49">
        <v>3.9238388538360596</v>
      </c>
      <c r="D49">
        <v>8.6306544449878938E-9</v>
      </c>
      <c r="E49">
        <v>8.7802690161879279E-7</v>
      </c>
      <c r="F49">
        <v>1.0340133620138366E-7</v>
      </c>
      <c r="G49" t="s">
        <v>536</v>
      </c>
    </row>
    <row r="50" spans="1:7" x14ac:dyDescent="0.45">
      <c r="A50" t="s">
        <v>215</v>
      </c>
      <c r="B50">
        <v>64</v>
      </c>
      <c r="C50">
        <v>0.17598080635070801</v>
      </c>
      <c r="D50">
        <v>2.2065555794518399E-9</v>
      </c>
      <c r="E50">
        <v>0</v>
      </c>
      <c r="F50">
        <v>2.3455504299770065E-7</v>
      </c>
      <c r="G50" t="s">
        <v>536</v>
      </c>
    </row>
    <row r="51" spans="1:7" x14ac:dyDescent="0.45">
      <c r="A51" t="s">
        <v>216</v>
      </c>
      <c r="B51">
        <v>84</v>
      </c>
      <c r="C51">
        <v>0.24149894714355469</v>
      </c>
      <c r="D51">
        <v>1.017129923004031E-10</v>
      </c>
      <c r="E51">
        <v>0</v>
      </c>
      <c r="F51">
        <v>5.6878033356180764E-8</v>
      </c>
      <c r="G51" t="s">
        <v>536</v>
      </c>
    </row>
    <row r="52" spans="1:7" x14ac:dyDescent="0.45">
      <c r="A52" t="s">
        <v>225</v>
      </c>
      <c r="B52">
        <v>510</v>
      </c>
      <c r="C52">
        <v>5.3345229625701904</v>
      </c>
      <c r="D52">
        <v>3.2071913477246293E-7</v>
      </c>
      <c r="E52">
        <v>0</v>
      </c>
      <c r="F52">
        <v>9.9563914648310637E-9</v>
      </c>
      <c r="G52" t="s">
        <v>536</v>
      </c>
    </row>
    <row r="53" spans="1:7" x14ac:dyDescent="0.45">
      <c r="A53" t="s">
        <v>235</v>
      </c>
      <c r="B53">
        <v>34487</v>
      </c>
      <c r="C53">
        <v>269.07033705711365</v>
      </c>
      <c r="D53">
        <v>4.9065350003047509E-7</v>
      </c>
      <c r="E53">
        <v>7.2834694302826913E-10</v>
      </c>
      <c r="F53">
        <v>9.9956907051313188E-7</v>
      </c>
      <c r="G53" t="s">
        <v>536</v>
      </c>
    </row>
    <row r="54" spans="1:7" x14ac:dyDescent="0.45">
      <c r="A54" t="s">
        <v>241</v>
      </c>
      <c r="B54">
        <v>158</v>
      </c>
      <c r="C54">
        <v>2.9405920505523682</v>
      </c>
      <c r="D54">
        <v>1.9486543504735701E-7</v>
      </c>
      <c r="E54">
        <v>0</v>
      </c>
      <c r="F54">
        <v>5.7152006965400145E-7</v>
      </c>
      <c r="G54" t="s">
        <v>536</v>
      </c>
    </row>
    <row r="55" spans="1:7" x14ac:dyDescent="0.45">
      <c r="A55" t="s">
        <v>244</v>
      </c>
      <c r="B55">
        <v>133</v>
      </c>
      <c r="C55">
        <v>6.0182180404663086</v>
      </c>
      <c r="D55">
        <v>4.7161031878496651E-11</v>
      </c>
      <c r="E55">
        <v>2.4964291776924294E-10</v>
      </c>
      <c r="F55">
        <v>6.3339281804390274E-8</v>
      </c>
      <c r="G55" t="s">
        <v>536</v>
      </c>
    </row>
    <row r="56" spans="1:7" x14ac:dyDescent="0.45">
      <c r="A56" t="s">
        <v>245</v>
      </c>
      <c r="B56">
        <v>57</v>
      </c>
      <c r="C56">
        <v>0.15798687934875488</v>
      </c>
      <c r="D56">
        <v>1.5616141566554892E-8</v>
      </c>
      <c r="E56">
        <v>5.0528357464037996E-10</v>
      </c>
      <c r="F56">
        <v>1.2837425545495411E-7</v>
      </c>
      <c r="G56" t="s">
        <v>536</v>
      </c>
    </row>
    <row r="57" spans="1:7" x14ac:dyDescent="0.45">
      <c r="A57" t="s">
        <v>259</v>
      </c>
      <c r="B57">
        <v>47792</v>
      </c>
      <c r="C57">
        <v>316.71935200691223</v>
      </c>
      <c r="D57">
        <v>9.9931225991042977E-7</v>
      </c>
      <c r="E57">
        <v>0</v>
      </c>
      <c r="F57">
        <v>7.9220426699896549E-8</v>
      </c>
      <c r="G57" t="s">
        <v>536</v>
      </c>
    </row>
    <row r="58" spans="1:7" x14ac:dyDescent="0.45">
      <c r="A58" t="s">
        <v>263</v>
      </c>
      <c r="B58">
        <v>80291</v>
      </c>
      <c r="C58">
        <v>600.00132203102112</v>
      </c>
      <c r="D58">
        <v>2.5418888023445227E-5</v>
      </c>
      <c r="E58">
        <v>0</v>
      </c>
      <c r="F58">
        <v>6.285708462173142E-9</v>
      </c>
      <c r="G58" t="s">
        <v>537</v>
      </c>
    </row>
    <row r="59" spans="1:7" x14ac:dyDescent="0.45">
      <c r="A59" t="s">
        <v>270</v>
      </c>
      <c r="B59">
        <v>47674</v>
      </c>
      <c r="C59">
        <v>371.71830987930298</v>
      </c>
      <c r="D59">
        <v>9.8450968119169012E-10</v>
      </c>
      <c r="E59">
        <v>0</v>
      </c>
      <c r="F59">
        <v>9.9647232904400676E-7</v>
      </c>
      <c r="G59" t="s">
        <v>536</v>
      </c>
    </row>
    <row r="60" spans="1:7" x14ac:dyDescent="0.45">
      <c r="A60" t="s">
        <v>277</v>
      </c>
      <c r="B60">
        <v>25594</v>
      </c>
      <c r="C60">
        <v>120.67584896087646</v>
      </c>
      <c r="D60">
        <v>3.9020840483272384E-9</v>
      </c>
      <c r="E60">
        <v>0</v>
      </c>
      <c r="F60">
        <v>9.9975587127801215E-7</v>
      </c>
      <c r="G60" t="s">
        <v>536</v>
      </c>
    </row>
    <row r="61" spans="1:7" x14ac:dyDescent="0.45">
      <c r="A61" t="s">
        <v>296</v>
      </c>
      <c r="B61">
        <v>71169</v>
      </c>
      <c r="C61">
        <v>526.27915215492249</v>
      </c>
      <c r="D61">
        <v>8.6685839095994586E-9</v>
      </c>
      <c r="E61">
        <v>0</v>
      </c>
      <c r="F61">
        <v>3.5570663678962023E-7</v>
      </c>
      <c r="G61" t="s">
        <v>536</v>
      </c>
    </row>
    <row r="62" spans="1:7" x14ac:dyDescent="0.45">
      <c r="A62" t="s">
        <v>297</v>
      </c>
      <c r="B62">
        <v>23038</v>
      </c>
      <c r="C62">
        <v>73.869163036346436</v>
      </c>
      <c r="D62">
        <v>1.4432637574434952E-12</v>
      </c>
      <c r="E62">
        <v>1.1326838257203046E-13</v>
      </c>
      <c r="F62">
        <v>9.9585268288396925E-7</v>
      </c>
      <c r="G62" t="s">
        <v>536</v>
      </c>
    </row>
    <row r="63" spans="1:7" x14ac:dyDescent="0.45">
      <c r="A63" t="s">
        <v>305</v>
      </c>
      <c r="B63">
        <v>29255</v>
      </c>
      <c r="C63">
        <v>97.549468040466309</v>
      </c>
      <c r="D63">
        <v>1.01001919106114E-7</v>
      </c>
      <c r="E63">
        <v>0</v>
      </c>
      <c r="F63">
        <v>8.824825381754239E-7</v>
      </c>
      <c r="G63" t="s">
        <v>536</v>
      </c>
    </row>
    <row r="64" spans="1:7" x14ac:dyDescent="0.45">
      <c r="A64" t="s">
        <v>310</v>
      </c>
      <c r="B64">
        <v>27076</v>
      </c>
      <c r="C64">
        <v>205.24674296379089</v>
      </c>
      <c r="D64">
        <v>1.0090384635774104E-7</v>
      </c>
      <c r="E64">
        <v>3.2030650344532629E-10</v>
      </c>
      <c r="F64">
        <v>2.218070457525758E-7</v>
      </c>
      <c r="G64" t="s">
        <v>536</v>
      </c>
    </row>
    <row r="65" spans="1:7" x14ac:dyDescent="0.45">
      <c r="A65" t="s">
        <v>325</v>
      </c>
      <c r="B65">
        <v>39</v>
      </c>
      <c r="C65">
        <v>0.1092221736907959</v>
      </c>
      <c r="D65">
        <v>7.2018247432303895E-7</v>
      </c>
      <c r="E65">
        <v>0</v>
      </c>
      <c r="F65">
        <v>7.2142916562479295E-8</v>
      </c>
      <c r="G65" t="s">
        <v>536</v>
      </c>
    </row>
    <row r="66" spans="1:7" x14ac:dyDescent="0.45">
      <c r="A66" t="s">
        <v>326</v>
      </c>
      <c r="B66">
        <v>46</v>
      </c>
      <c r="C66">
        <v>0.14075207710266113</v>
      </c>
      <c r="D66">
        <v>6.9136745906028807E-7</v>
      </c>
      <c r="E66">
        <v>0</v>
      </c>
      <c r="F66">
        <v>2.6092035803204466E-8</v>
      </c>
      <c r="G66" t="s">
        <v>536</v>
      </c>
    </row>
    <row r="67" spans="1:7" x14ac:dyDescent="0.45">
      <c r="A67" t="s">
        <v>327</v>
      </c>
      <c r="B67">
        <v>41</v>
      </c>
      <c r="C67">
        <v>0.11339807510375977</v>
      </c>
      <c r="D67">
        <v>1.7951267472504639E-8</v>
      </c>
      <c r="E67">
        <v>0</v>
      </c>
      <c r="F67">
        <v>1.6495485180923149E-9</v>
      </c>
      <c r="G67" t="s">
        <v>536</v>
      </c>
    </row>
    <row r="68" spans="1:7" x14ac:dyDescent="0.45">
      <c r="A68" t="s">
        <v>329</v>
      </c>
      <c r="B68">
        <v>32214</v>
      </c>
      <c r="C68">
        <v>247.07199597358704</v>
      </c>
      <c r="D68">
        <v>9.9168351951908424E-7</v>
      </c>
      <c r="E68">
        <v>0</v>
      </c>
      <c r="F68">
        <v>3.5674565561667723E-7</v>
      </c>
      <c r="G68" t="s">
        <v>536</v>
      </c>
    </row>
    <row r="69" spans="1:7" x14ac:dyDescent="0.45">
      <c r="A69" t="s">
        <v>334</v>
      </c>
      <c r="B69">
        <v>56731</v>
      </c>
      <c r="C69">
        <v>188.32965016365051</v>
      </c>
      <c r="D69">
        <v>2.635630883540685E-7</v>
      </c>
      <c r="E69">
        <v>1.3953342556836937E-7</v>
      </c>
      <c r="F69">
        <v>9.9790091309100166E-7</v>
      </c>
      <c r="G69" t="s">
        <v>536</v>
      </c>
    </row>
    <row r="70" spans="1:7" x14ac:dyDescent="0.45">
      <c r="A70" t="s">
        <v>340</v>
      </c>
      <c r="B70">
        <v>47326</v>
      </c>
      <c r="C70">
        <v>313.77159214019775</v>
      </c>
      <c r="D70">
        <v>1.2073003746675674E-7</v>
      </c>
      <c r="E70">
        <v>0</v>
      </c>
      <c r="F70">
        <v>9.9921621231801666E-7</v>
      </c>
      <c r="G70" t="s">
        <v>536</v>
      </c>
    </row>
    <row r="71" spans="1:7" x14ac:dyDescent="0.45">
      <c r="A71" t="s">
        <v>350</v>
      </c>
      <c r="B71">
        <v>241</v>
      </c>
      <c r="C71">
        <v>1.7706620693206787</v>
      </c>
      <c r="D71">
        <v>2.7436475781148782E-9</v>
      </c>
      <c r="E71">
        <v>0</v>
      </c>
      <c r="F71">
        <v>5.7827141786263562E-7</v>
      </c>
      <c r="G71" t="s">
        <v>536</v>
      </c>
    </row>
    <row r="72" spans="1:7" x14ac:dyDescent="0.45">
      <c r="A72" t="s">
        <v>354</v>
      </c>
      <c r="B72">
        <v>23735</v>
      </c>
      <c r="C72">
        <v>163.1608030796051</v>
      </c>
      <c r="D72">
        <v>6.9035781891102488E-7</v>
      </c>
      <c r="E72">
        <v>0</v>
      </c>
      <c r="F72">
        <v>9.9972444981830985E-7</v>
      </c>
      <c r="G72" t="s">
        <v>536</v>
      </c>
    </row>
    <row r="73" spans="1:7" x14ac:dyDescent="0.45">
      <c r="A73" t="s">
        <v>359</v>
      </c>
      <c r="B73">
        <v>46938</v>
      </c>
      <c r="C73">
        <v>276.92648792266846</v>
      </c>
      <c r="D73">
        <v>1.9669478698184202E-7</v>
      </c>
      <c r="E73">
        <v>0</v>
      </c>
      <c r="F73">
        <v>9.5708366125301068E-7</v>
      </c>
      <c r="G73" t="s">
        <v>536</v>
      </c>
    </row>
    <row r="74" spans="1:7" x14ac:dyDescent="0.45">
      <c r="A74" t="s">
        <v>368</v>
      </c>
      <c r="B74">
        <v>95181</v>
      </c>
      <c r="C74">
        <v>295.97470593452454</v>
      </c>
      <c r="D74">
        <v>4.3354491450464026E-8</v>
      </c>
      <c r="E74">
        <v>3.1096001664152452E-8</v>
      </c>
      <c r="F74">
        <v>9.8222438644341946E-7</v>
      </c>
      <c r="G74" t="s">
        <v>536</v>
      </c>
    </row>
    <row r="75" spans="1:7" x14ac:dyDescent="0.45">
      <c r="A75" t="s">
        <v>370</v>
      </c>
      <c r="B75">
        <v>9695</v>
      </c>
      <c r="C75">
        <v>79.117274045944214</v>
      </c>
      <c r="D75">
        <v>3.2374343639812844E-7</v>
      </c>
      <c r="E75">
        <v>5.4018400081314815E-7</v>
      </c>
      <c r="F75">
        <v>9.9838305100303902E-7</v>
      </c>
      <c r="G75" t="s">
        <v>536</v>
      </c>
    </row>
    <row r="76" spans="1:7" x14ac:dyDescent="0.45">
      <c r="A76" t="s">
        <v>374</v>
      </c>
      <c r="B76">
        <v>34409</v>
      </c>
      <c r="C76">
        <v>265.63292503356934</v>
      </c>
      <c r="D76">
        <v>1.0184495672827595E-9</v>
      </c>
      <c r="E76">
        <v>0</v>
      </c>
      <c r="F76">
        <v>9.6317535151564655E-7</v>
      </c>
      <c r="G76" t="s">
        <v>536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D267-013A-4682-AB53-380BF3F345A8}">
  <dimension ref="A1:G76"/>
  <sheetViews>
    <sheetView topLeftCell="A55" workbookViewId="0">
      <selection sqref="A1:G76"/>
    </sheetView>
  </sheetViews>
  <sheetFormatPr defaultRowHeight="14.25" x14ac:dyDescent="0.45"/>
  <cols>
    <col min="1" max="1" width="20" bestFit="1" customWidth="1"/>
    <col min="2" max="2" width="6.73046875" bestFit="1" customWidth="1"/>
    <col min="3" max="3" width="11.73046875" bestFit="1" customWidth="1"/>
    <col min="4" max="4" width="14.3984375" bestFit="1" customWidth="1"/>
    <col min="5" max="5" width="12.73046875" bestFit="1" customWidth="1"/>
    <col min="6" max="6" width="12.1328125" bestFit="1" customWidth="1"/>
    <col min="7" max="7" width="12.19921875" bestFit="1" customWidth="1"/>
  </cols>
  <sheetData>
    <row r="1" spans="1:7" x14ac:dyDescent="0.45">
      <c r="A1" t="s">
        <v>0</v>
      </c>
      <c r="B1" t="s">
        <v>487</v>
      </c>
      <c r="C1" t="s">
        <v>518</v>
      </c>
      <c r="D1" t="s">
        <v>532</v>
      </c>
      <c r="E1" t="s">
        <v>533</v>
      </c>
      <c r="F1" t="s">
        <v>534</v>
      </c>
      <c r="G1" t="s">
        <v>535</v>
      </c>
    </row>
    <row r="2" spans="1:7" x14ac:dyDescent="0.45">
      <c r="A2" t="s">
        <v>7</v>
      </c>
      <c r="B2">
        <v>53661</v>
      </c>
      <c r="C2">
        <v>406.22468686103821</v>
      </c>
      <c r="D2">
        <v>1.3419724479779194E-7</v>
      </c>
      <c r="E2">
        <v>0</v>
      </c>
      <c r="F2">
        <v>9.9959520899789408E-7</v>
      </c>
      <c r="G2" t="s">
        <v>536</v>
      </c>
    </row>
    <row r="3" spans="1:7" x14ac:dyDescent="0.45">
      <c r="A3" t="s">
        <v>15</v>
      </c>
      <c r="B3">
        <v>33518</v>
      </c>
      <c r="C3">
        <v>251.13229894638062</v>
      </c>
      <c r="D3">
        <v>9.9999872592742028E-7</v>
      </c>
      <c r="E3">
        <v>0</v>
      </c>
      <c r="F3">
        <v>7.0955389213995926E-7</v>
      </c>
      <c r="G3" t="s">
        <v>536</v>
      </c>
    </row>
    <row r="4" spans="1:7" x14ac:dyDescent="0.45">
      <c r="A4" t="s">
        <v>24</v>
      </c>
      <c r="B4">
        <v>37</v>
      </c>
      <c r="C4">
        <v>9.7597122192382813E-2</v>
      </c>
      <c r="D4">
        <v>1.2089964263051201E-7</v>
      </c>
      <c r="E4">
        <v>0</v>
      </c>
      <c r="F4">
        <v>9.4320350299143197E-7</v>
      </c>
      <c r="G4" t="s">
        <v>536</v>
      </c>
    </row>
    <row r="5" spans="1:7" x14ac:dyDescent="0.45">
      <c r="A5" t="s">
        <v>25</v>
      </c>
      <c r="B5">
        <v>170</v>
      </c>
      <c r="C5">
        <v>0.45740699768066406</v>
      </c>
      <c r="D5">
        <v>5.6640005390178793E-8</v>
      </c>
      <c r="E5">
        <v>0</v>
      </c>
      <c r="F5">
        <v>7.7571772803297084E-7</v>
      </c>
      <c r="G5" t="s">
        <v>536</v>
      </c>
    </row>
    <row r="6" spans="1:7" x14ac:dyDescent="0.45">
      <c r="A6" t="s">
        <v>26</v>
      </c>
      <c r="B6">
        <v>161</v>
      </c>
      <c r="C6">
        <v>0.43517804145812988</v>
      </c>
      <c r="D6">
        <v>7.5051276149373791E-7</v>
      </c>
      <c r="E6">
        <v>0</v>
      </c>
      <c r="F6">
        <v>1.932778346058833E-7</v>
      </c>
      <c r="G6" t="s">
        <v>536</v>
      </c>
    </row>
    <row r="7" spans="1:7" x14ac:dyDescent="0.45">
      <c r="A7" t="s">
        <v>28</v>
      </c>
      <c r="B7">
        <v>352</v>
      </c>
      <c r="C7">
        <v>1.035722017288208</v>
      </c>
      <c r="D7">
        <v>4.9996626005573941E-7</v>
      </c>
      <c r="E7">
        <v>0</v>
      </c>
      <c r="F7">
        <v>9.4831613258484063E-7</v>
      </c>
      <c r="G7" t="s">
        <v>536</v>
      </c>
    </row>
    <row r="8" spans="1:7" x14ac:dyDescent="0.45">
      <c r="A8" t="s">
        <v>29</v>
      </c>
      <c r="B8">
        <v>28295</v>
      </c>
      <c r="C8">
        <v>213.09450912475586</v>
      </c>
      <c r="D8">
        <v>9.9693372210413282E-7</v>
      </c>
      <c r="E8">
        <v>0</v>
      </c>
      <c r="F8">
        <v>5.2064404546264446E-7</v>
      </c>
      <c r="G8" t="s">
        <v>536</v>
      </c>
    </row>
    <row r="9" spans="1:7" x14ac:dyDescent="0.45">
      <c r="A9" t="s">
        <v>30</v>
      </c>
      <c r="B9">
        <v>28585</v>
      </c>
      <c r="C9">
        <v>216.78416895866394</v>
      </c>
      <c r="D9">
        <v>9.9946428212069177E-7</v>
      </c>
      <c r="E9">
        <v>0</v>
      </c>
      <c r="F9">
        <v>7.0195069079260597E-7</v>
      </c>
      <c r="G9" t="s">
        <v>536</v>
      </c>
    </row>
    <row r="10" spans="1:7" x14ac:dyDescent="0.45">
      <c r="A10" t="s">
        <v>39</v>
      </c>
      <c r="B10">
        <v>45177</v>
      </c>
      <c r="C10">
        <v>334.25311398506165</v>
      </c>
      <c r="D10">
        <v>2.53922166848497E-7</v>
      </c>
      <c r="E10">
        <v>0</v>
      </c>
      <c r="F10">
        <v>9.9990539756667705E-7</v>
      </c>
      <c r="G10" t="s">
        <v>536</v>
      </c>
    </row>
    <row r="11" spans="1:7" x14ac:dyDescent="0.45">
      <c r="A11" t="s">
        <v>41</v>
      </c>
      <c r="B11">
        <v>213</v>
      </c>
      <c r="C11">
        <v>0.60591697692871094</v>
      </c>
      <c r="D11">
        <v>2.9591213748197537E-9</v>
      </c>
      <c r="E11">
        <v>1.2875949741456665E-16</v>
      </c>
      <c r="F11">
        <v>6.4106289749511114E-8</v>
      </c>
      <c r="G11" t="s">
        <v>536</v>
      </c>
    </row>
    <row r="12" spans="1:7" x14ac:dyDescent="0.45">
      <c r="A12" t="s">
        <v>43</v>
      </c>
      <c r="B12">
        <v>155</v>
      </c>
      <c r="C12">
        <v>0.42171287536621094</v>
      </c>
      <c r="D12">
        <v>2.5294702884111401E-10</v>
      </c>
      <c r="E12">
        <v>8.6472351491143794E-11</v>
      </c>
      <c r="F12">
        <v>8.7141450949122875E-7</v>
      </c>
      <c r="G12" t="s">
        <v>536</v>
      </c>
    </row>
    <row r="13" spans="1:7" x14ac:dyDescent="0.45">
      <c r="A13" t="s">
        <v>44</v>
      </c>
      <c r="B13">
        <v>225</v>
      </c>
      <c r="C13">
        <v>0.91088581085205078</v>
      </c>
      <c r="D13">
        <v>4.2500249006544402E-8</v>
      </c>
      <c r="E13">
        <v>4.9118452511656645E-13</v>
      </c>
      <c r="F13">
        <v>8.1416063136570318E-7</v>
      </c>
      <c r="G13" t="s">
        <v>536</v>
      </c>
    </row>
    <row r="14" spans="1:7" x14ac:dyDescent="0.45">
      <c r="A14" t="s">
        <v>48</v>
      </c>
      <c r="B14">
        <v>422</v>
      </c>
      <c r="C14">
        <v>1.2702879905700684</v>
      </c>
      <c r="D14">
        <v>9.3764822528541458E-7</v>
      </c>
      <c r="E14">
        <v>0</v>
      </c>
      <c r="F14">
        <v>8.3564765610665793E-7</v>
      </c>
      <c r="G14" t="s">
        <v>536</v>
      </c>
    </row>
    <row r="15" spans="1:7" x14ac:dyDescent="0.45">
      <c r="A15" t="s">
        <v>50</v>
      </c>
      <c r="B15">
        <v>336</v>
      </c>
      <c r="C15">
        <v>1.261336088180542</v>
      </c>
      <c r="D15">
        <v>2.2290699908111833E-7</v>
      </c>
      <c r="E15">
        <v>0</v>
      </c>
      <c r="F15">
        <v>9.2300617295924961E-7</v>
      </c>
      <c r="G15" t="s">
        <v>536</v>
      </c>
    </row>
    <row r="16" spans="1:7" x14ac:dyDescent="0.45">
      <c r="A16" t="s">
        <v>58</v>
      </c>
      <c r="B16">
        <v>121</v>
      </c>
      <c r="C16">
        <v>0.31831598281860352</v>
      </c>
      <c r="D16">
        <v>2.7480840891806568E-19</v>
      </c>
      <c r="E16">
        <v>0</v>
      </c>
      <c r="F16">
        <v>4.0132626179143815E-8</v>
      </c>
      <c r="G16" t="s">
        <v>536</v>
      </c>
    </row>
    <row r="17" spans="1:7" x14ac:dyDescent="0.45">
      <c r="A17" t="s">
        <v>59</v>
      </c>
      <c r="B17">
        <v>191</v>
      </c>
      <c r="C17">
        <v>0.5270228385925293</v>
      </c>
      <c r="D17">
        <v>1.1046998669104289E-18</v>
      </c>
      <c r="E17">
        <v>0</v>
      </c>
      <c r="F17">
        <v>9.568902028386176E-7</v>
      </c>
      <c r="G17" t="s">
        <v>536</v>
      </c>
    </row>
    <row r="18" spans="1:7" x14ac:dyDescent="0.45">
      <c r="A18" t="s">
        <v>60</v>
      </c>
      <c r="B18">
        <v>251</v>
      </c>
      <c r="C18">
        <v>0.74344110488891602</v>
      </c>
      <c r="D18">
        <v>5.3296421385418695E-16</v>
      </c>
      <c r="E18">
        <v>0</v>
      </c>
      <c r="F18">
        <v>0</v>
      </c>
      <c r="G18" t="s">
        <v>536</v>
      </c>
    </row>
    <row r="19" spans="1:7" x14ac:dyDescent="0.45">
      <c r="A19" t="s">
        <v>61</v>
      </c>
      <c r="B19">
        <v>388</v>
      </c>
      <c r="C19">
        <v>1.2577300071716309</v>
      </c>
      <c r="D19">
        <v>6.2174027525685644E-16</v>
      </c>
      <c r="E19">
        <v>0</v>
      </c>
      <c r="F19">
        <v>0</v>
      </c>
      <c r="G19" t="s">
        <v>536</v>
      </c>
    </row>
    <row r="20" spans="1:7" x14ac:dyDescent="0.45">
      <c r="A20" t="s">
        <v>63</v>
      </c>
      <c r="B20">
        <v>136</v>
      </c>
      <c r="C20">
        <v>0.36330389976501465</v>
      </c>
      <c r="D20">
        <v>7.5609465699510991E-7</v>
      </c>
      <c r="E20">
        <v>0</v>
      </c>
      <c r="F20">
        <v>1.8007205444668948E-7</v>
      </c>
      <c r="G20" t="s">
        <v>536</v>
      </c>
    </row>
    <row r="21" spans="1:7" x14ac:dyDescent="0.45">
      <c r="A21" t="s">
        <v>64</v>
      </c>
      <c r="B21">
        <v>56053</v>
      </c>
      <c r="C21">
        <v>399.74612092971802</v>
      </c>
      <c r="D21">
        <v>5.5510442050696175E-9</v>
      </c>
      <c r="E21">
        <v>4.2384156855995923E-7</v>
      </c>
      <c r="F21">
        <v>9.999410841922912E-7</v>
      </c>
      <c r="G21" t="s">
        <v>536</v>
      </c>
    </row>
    <row r="22" spans="1:7" x14ac:dyDescent="0.45">
      <c r="A22" t="s">
        <v>71</v>
      </c>
      <c r="B22">
        <v>311</v>
      </c>
      <c r="C22">
        <v>0.90710997581481934</v>
      </c>
      <c r="D22">
        <v>8.7133258637924393E-7</v>
      </c>
      <c r="E22">
        <v>0</v>
      </c>
      <c r="F22">
        <v>1.9635121411599435E-7</v>
      </c>
      <c r="G22" t="s">
        <v>536</v>
      </c>
    </row>
    <row r="23" spans="1:7" x14ac:dyDescent="0.45">
      <c r="A23" t="s">
        <v>72</v>
      </c>
      <c r="B23">
        <v>305</v>
      </c>
      <c r="C23">
        <v>0.91014599800109863</v>
      </c>
      <c r="D23">
        <v>3.5906042672451122E-7</v>
      </c>
      <c r="E23">
        <v>0</v>
      </c>
      <c r="F23">
        <v>2.4516289942438229E-7</v>
      </c>
      <c r="G23" t="s">
        <v>536</v>
      </c>
    </row>
    <row r="24" spans="1:7" x14ac:dyDescent="0.45">
      <c r="A24" t="s">
        <v>73</v>
      </c>
      <c r="B24">
        <v>399</v>
      </c>
      <c r="C24">
        <v>1.1269500255584717</v>
      </c>
      <c r="D24">
        <v>8.3854934651572677E-7</v>
      </c>
      <c r="E24">
        <v>0</v>
      </c>
      <c r="F24">
        <v>8.1879888273664831E-9</v>
      </c>
      <c r="G24" t="s">
        <v>536</v>
      </c>
    </row>
    <row r="25" spans="1:7" x14ac:dyDescent="0.45">
      <c r="A25" t="s">
        <v>86</v>
      </c>
      <c r="B25">
        <v>27335</v>
      </c>
      <c r="C25">
        <v>175.85806584358215</v>
      </c>
      <c r="D25">
        <v>9.9684719048335449E-7</v>
      </c>
      <c r="E25">
        <v>0</v>
      </c>
      <c r="F25">
        <v>9.1346959754127727E-8</v>
      </c>
      <c r="G25" t="s">
        <v>536</v>
      </c>
    </row>
    <row r="26" spans="1:7" x14ac:dyDescent="0.45">
      <c r="A26" t="s">
        <v>107</v>
      </c>
      <c r="B26">
        <v>324</v>
      </c>
      <c r="C26">
        <v>0.95641684532165527</v>
      </c>
      <c r="D26">
        <v>3.3071412822630111E-8</v>
      </c>
      <c r="E26">
        <v>8.9255814182589929E-7</v>
      </c>
      <c r="F26">
        <v>8.3816059902274421E-9</v>
      </c>
      <c r="G26" t="s">
        <v>536</v>
      </c>
    </row>
    <row r="27" spans="1:7" x14ac:dyDescent="0.45">
      <c r="A27" t="s">
        <v>111</v>
      </c>
      <c r="B27">
        <v>34</v>
      </c>
      <c r="C27">
        <v>1.3905420303344727</v>
      </c>
      <c r="D27">
        <v>8.2858856725875896E-7</v>
      </c>
      <c r="E27">
        <v>0</v>
      </c>
      <c r="F27">
        <v>1.3711917058882077E-8</v>
      </c>
      <c r="G27" t="s">
        <v>536</v>
      </c>
    </row>
    <row r="28" spans="1:7" x14ac:dyDescent="0.45">
      <c r="A28" t="s">
        <v>116</v>
      </c>
      <c r="B28">
        <v>148</v>
      </c>
      <c r="C28">
        <v>0.41690397262573242</v>
      </c>
      <c r="D28">
        <v>9.0908448905443383E-9</v>
      </c>
      <c r="E28">
        <v>0</v>
      </c>
      <c r="F28">
        <v>2.2713356901206859E-8</v>
      </c>
      <c r="G28" t="s">
        <v>536</v>
      </c>
    </row>
    <row r="29" spans="1:7" x14ac:dyDescent="0.45">
      <c r="A29" t="s">
        <v>122</v>
      </c>
      <c r="B29">
        <v>80</v>
      </c>
      <c r="C29">
        <v>0.2158210277557373</v>
      </c>
      <c r="D29">
        <v>2.948734073227834E-10</v>
      </c>
      <c r="E29">
        <v>0</v>
      </c>
      <c r="F29">
        <v>4.5692488687763326E-7</v>
      </c>
      <c r="G29" t="s">
        <v>536</v>
      </c>
    </row>
    <row r="30" spans="1:7" x14ac:dyDescent="0.45">
      <c r="A30" t="s">
        <v>131</v>
      </c>
      <c r="B30">
        <v>430</v>
      </c>
      <c r="C30">
        <v>1.1774189472198486</v>
      </c>
      <c r="D30">
        <v>1.1698786174868862E-8</v>
      </c>
      <c r="E30">
        <v>0</v>
      </c>
      <c r="F30">
        <v>1.8184786288679437E-7</v>
      </c>
      <c r="G30" t="s">
        <v>536</v>
      </c>
    </row>
    <row r="31" spans="1:7" x14ac:dyDescent="0.45">
      <c r="A31" t="s">
        <v>132</v>
      </c>
      <c r="B31">
        <v>189</v>
      </c>
      <c r="C31">
        <v>0.51300406455993652</v>
      </c>
      <c r="D31">
        <v>5.7897120622522223E-8</v>
      </c>
      <c r="E31">
        <v>0</v>
      </c>
      <c r="F31">
        <v>8.6887143873325556E-7</v>
      </c>
      <c r="G31" t="s">
        <v>536</v>
      </c>
    </row>
    <row r="32" spans="1:7" x14ac:dyDescent="0.45">
      <c r="A32" t="s">
        <v>146</v>
      </c>
      <c r="B32">
        <v>30460</v>
      </c>
      <c r="C32">
        <v>99.680174112319946</v>
      </c>
      <c r="D32">
        <v>8.0066981745585323E-7</v>
      </c>
      <c r="E32">
        <v>1.736856974235291E-8</v>
      </c>
      <c r="F32">
        <v>9.9824393297631489E-7</v>
      </c>
      <c r="G32" t="s">
        <v>536</v>
      </c>
    </row>
    <row r="33" spans="1:7" x14ac:dyDescent="0.45">
      <c r="A33" t="s">
        <v>153</v>
      </c>
      <c r="B33">
        <v>78173</v>
      </c>
      <c r="C33">
        <v>297.50652098655701</v>
      </c>
      <c r="D33">
        <v>9.9039677394215974E-7</v>
      </c>
      <c r="E33">
        <v>2.0229512265177588E-12</v>
      </c>
      <c r="F33">
        <v>3.3537761654882982E-7</v>
      </c>
      <c r="G33" t="s">
        <v>536</v>
      </c>
    </row>
    <row r="34" spans="1:7" x14ac:dyDescent="0.45">
      <c r="A34" t="s">
        <v>154</v>
      </c>
      <c r="B34">
        <v>6598</v>
      </c>
      <c r="C34">
        <v>57.675755977630615</v>
      </c>
      <c r="D34">
        <v>2.0239301334621868E-7</v>
      </c>
      <c r="E34">
        <v>2.4128145580758002E-9</v>
      </c>
      <c r="F34">
        <v>9.9362938748853121E-7</v>
      </c>
      <c r="G34" t="s">
        <v>536</v>
      </c>
    </row>
    <row r="35" spans="1:7" x14ac:dyDescent="0.45">
      <c r="A35" t="s">
        <v>156</v>
      </c>
      <c r="B35">
        <v>24308</v>
      </c>
      <c r="C35">
        <v>181.49455690383911</v>
      </c>
      <c r="D35">
        <v>8.1333079908962596E-8</v>
      </c>
      <c r="E35">
        <v>2.8298225460277537E-8</v>
      </c>
      <c r="F35">
        <v>9.9049241860752306E-7</v>
      </c>
      <c r="G35" t="s">
        <v>536</v>
      </c>
    </row>
    <row r="36" spans="1:7" x14ac:dyDescent="0.45">
      <c r="A36" t="s">
        <v>158</v>
      </c>
      <c r="B36">
        <v>83593</v>
      </c>
      <c r="C36">
        <v>460.96807289123535</v>
      </c>
      <c r="D36">
        <v>1.7443411553218332E-8</v>
      </c>
      <c r="E36">
        <v>3.1301352634862549E-9</v>
      </c>
      <c r="F36">
        <v>9.9900492902181181E-7</v>
      </c>
      <c r="G36" t="s">
        <v>536</v>
      </c>
    </row>
    <row r="37" spans="1:7" x14ac:dyDescent="0.45">
      <c r="A37" t="s">
        <v>167</v>
      </c>
      <c r="B37">
        <v>69993</v>
      </c>
      <c r="C37">
        <v>339.31302690505981</v>
      </c>
      <c r="D37">
        <v>5.8584466292361212E-7</v>
      </c>
      <c r="E37">
        <v>9.9984513239942068E-7</v>
      </c>
      <c r="F37">
        <v>8.8490601713568208E-7</v>
      </c>
      <c r="G37" t="s">
        <v>536</v>
      </c>
    </row>
    <row r="38" spans="1:7" x14ac:dyDescent="0.45">
      <c r="A38" t="s">
        <v>172</v>
      </c>
      <c r="B38">
        <v>41370</v>
      </c>
      <c r="C38">
        <v>141.45469498634338</v>
      </c>
      <c r="D38">
        <v>9.9979739742739326E-7</v>
      </c>
      <c r="E38">
        <v>0</v>
      </c>
      <c r="F38">
        <v>1.3727868700057013E-7</v>
      </c>
      <c r="G38" t="s">
        <v>536</v>
      </c>
    </row>
    <row r="39" spans="1:7" x14ac:dyDescent="0.45">
      <c r="A39" t="s">
        <v>175</v>
      </c>
      <c r="B39">
        <v>244</v>
      </c>
      <c r="C39">
        <v>0.70822381973266602</v>
      </c>
      <c r="D39">
        <v>1.2950156312981796E-8</v>
      </c>
      <c r="E39">
        <v>6.6848483584762611E-14</v>
      </c>
      <c r="F39">
        <v>7.7507976047422342E-7</v>
      </c>
      <c r="G39" t="s">
        <v>536</v>
      </c>
    </row>
    <row r="40" spans="1:7" x14ac:dyDescent="0.45">
      <c r="A40" t="s">
        <v>179</v>
      </c>
      <c r="B40">
        <v>106380</v>
      </c>
      <c r="C40">
        <v>483.74426293373108</v>
      </c>
      <c r="D40">
        <v>3.8247750314798334E-7</v>
      </c>
      <c r="E40">
        <v>9.7036206413831019E-7</v>
      </c>
      <c r="F40">
        <v>6.0408239387065881E-8</v>
      </c>
      <c r="G40" t="s">
        <v>536</v>
      </c>
    </row>
    <row r="41" spans="1:7" x14ac:dyDescent="0.45">
      <c r="A41" t="s">
        <v>187</v>
      </c>
      <c r="B41">
        <v>24076</v>
      </c>
      <c r="C41">
        <v>134.64716601371765</v>
      </c>
      <c r="D41">
        <v>2.3249652708107698E-10</v>
      </c>
      <c r="E41">
        <v>0</v>
      </c>
      <c r="F41">
        <v>7.1210043116001173E-7</v>
      </c>
      <c r="G41" t="s">
        <v>536</v>
      </c>
    </row>
    <row r="42" spans="1:7" x14ac:dyDescent="0.45">
      <c r="A42" t="s">
        <v>189</v>
      </c>
      <c r="B42">
        <v>242</v>
      </c>
      <c r="C42">
        <v>0.70611000061035156</v>
      </c>
      <c r="D42">
        <v>5.1900386491668815E-9</v>
      </c>
      <c r="E42">
        <v>0</v>
      </c>
      <c r="F42">
        <v>2.6406721592595309E-7</v>
      </c>
      <c r="G42" t="s">
        <v>536</v>
      </c>
    </row>
    <row r="43" spans="1:7" x14ac:dyDescent="0.45">
      <c r="A43" t="s">
        <v>191</v>
      </c>
      <c r="B43">
        <v>401</v>
      </c>
      <c r="C43">
        <v>1.061427116394043</v>
      </c>
      <c r="D43">
        <v>7.7838204489329621E-7</v>
      </c>
      <c r="E43">
        <v>0</v>
      </c>
      <c r="F43">
        <v>1.6152715385089392E-7</v>
      </c>
      <c r="G43" t="s">
        <v>536</v>
      </c>
    </row>
    <row r="44" spans="1:7" x14ac:dyDescent="0.45">
      <c r="A44" t="s">
        <v>192</v>
      </c>
      <c r="B44">
        <v>369</v>
      </c>
      <c r="C44">
        <v>0.97894501686096191</v>
      </c>
      <c r="D44">
        <v>8.0521689841176244E-7</v>
      </c>
      <c r="E44">
        <v>0</v>
      </c>
      <c r="F44">
        <v>9.6242163970630703E-7</v>
      </c>
      <c r="G44" t="s">
        <v>536</v>
      </c>
    </row>
    <row r="45" spans="1:7" x14ac:dyDescent="0.45">
      <c r="A45" t="s">
        <v>193</v>
      </c>
      <c r="B45">
        <v>427</v>
      </c>
      <c r="C45">
        <v>1.1276581287384033</v>
      </c>
      <c r="D45">
        <v>4.4471341356663922E-7</v>
      </c>
      <c r="E45">
        <v>0</v>
      </c>
      <c r="F45">
        <v>8.846929942749403E-7</v>
      </c>
      <c r="G45" t="s">
        <v>536</v>
      </c>
    </row>
    <row r="46" spans="1:7" x14ac:dyDescent="0.45">
      <c r="A46" t="s">
        <v>194</v>
      </c>
      <c r="B46">
        <v>209</v>
      </c>
      <c r="C46">
        <v>0.57439208030700684</v>
      </c>
      <c r="D46">
        <v>3.2661141215731883E-10</v>
      </c>
      <c r="E46">
        <v>5.9311514922503678E-18</v>
      </c>
      <c r="F46">
        <v>5.1112343760412133E-7</v>
      </c>
      <c r="G46" t="s">
        <v>536</v>
      </c>
    </row>
    <row r="47" spans="1:7" x14ac:dyDescent="0.45">
      <c r="A47" t="s">
        <v>211</v>
      </c>
      <c r="B47">
        <v>38090</v>
      </c>
      <c r="C47">
        <v>225.38590097427368</v>
      </c>
      <c r="D47">
        <v>9.9876034052896635E-7</v>
      </c>
      <c r="E47">
        <v>0</v>
      </c>
      <c r="F47">
        <v>3.2410557268599572E-7</v>
      </c>
      <c r="G47" t="s">
        <v>536</v>
      </c>
    </row>
    <row r="48" spans="1:7" x14ac:dyDescent="0.45">
      <c r="A48" t="s">
        <v>212</v>
      </c>
      <c r="B48">
        <v>37299</v>
      </c>
      <c r="C48">
        <v>220.58174610137939</v>
      </c>
      <c r="D48">
        <v>9.9725111275270828E-7</v>
      </c>
      <c r="E48">
        <v>0</v>
      </c>
      <c r="F48">
        <v>7.8722129563922465E-7</v>
      </c>
      <c r="G48" t="s">
        <v>536</v>
      </c>
    </row>
    <row r="49" spans="1:7" x14ac:dyDescent="0.45">
      <c r="A49" t="s">
        <v>214</v>
      </c>
      <c r="B49">
        <v>397</v>
      </c>
      <c r="C49">
        <v>1.048335075378418</v>
      </c>
      <c r="D49">
        <v>2.797614654338087E-10</v>
      </c>
      <c r="E49">
        <v>9.805417226721682E-7</v>
      </c>
      <c r="F49">
        <v>7.1241243186101136E-8</v>
      </c>
      <c r="G49" t="s">
        <v>536</v>
      </c>
    </row>
    <row r="50" spans="1:7" x14ac:dyDescent="0.45">
      <c r="A50" t="s">
        <v>215</v>
      </c>
      <c r="B50">
        <v>64</v>
      </c>
      <c r="C50">
        <v>0.16815710067749023</v>
      </c>
      <c r="D50">
        <v>2.2065555794518399E-9</v>
      </c>
      <c r="E50">
        <v>0</v>
      </c>
      <c r="F50">
        <v>2.3455504299770065E-7</v>
      </c>
      <c r="G50" t="s">
        <v>536</v>
      </c>
    </row>
    <row r="51" spans="1:7" x14ac:dyDescent="0.45">
      <c r="A51" t="s">
        <v>216</v>
      </c>
      <c r="B51">
        <v>84</v>
      </c>
      <c r="C51">
        <v>0.45751595497131348</v>
      </c>
      <c r="D51">
        <v>1.017129923004031E-10</v>
      </c>
      <c r="E51">
        <v>0</v>
      </c>
      <c r="F51">
        <v>5.6878033356180764E-8</v>
      </c>
      <c r="G51" t="s">
        <v>536</v>
      </c>
    </row>
    <row r="52" spans="1:7" x14ac:dyDescent="0.45">
      <c r="A52" t="s">
        <v>225</v>
      </c>
      <c r="B52">
        <v>423</v>
      </c>
      <c r="C52">
        <v>1.1345968246459961</v>
      </c>
      <c r="D52">
        <v>1.8703771344065325E-7</v>
      </c>
      <c r="E52">
        <v>0</v>
      </c>
      <c r="F52">
        <v>9.3178028373653556E-7</v>
      </c>
      <c r="G52" t="s">
        <v>536</v>
      </c>
    </row>
    <row r="53" spans="1:7" x14ac:dyDescent="0.45">
      <c r="A53" t="s">
        <v>235</v>
      </c>
      <c r="B53">
        <v>34487</v>
      </c>
      <c r="C53">
        <v>263.98731899261475</v>
      </c>
      <c r="D53">
        <v>4.9065350003047509E-7</v>
      </c>
      <c r="E53">
        <v>7.2834694302826913E-10</v>
      </c>
      <c r="F53">
        <v>9.9956907051313188E-7</v>
      </c>
      <c r="G53" t="s">
        <v>536</v>
      </c>
    </row>
    <row r="54" spans="1:7" x14ac:dyDescent="0.45">
      <c r="A54" t="s">
        <v>241</v>
      </c>
      <c r="B54">
        <v>192</v>
      </c>
      <c r="C54">
        <v>0.53166484832763672</v>
      </c>
      <c r="D54">
        <v>7.9045063812917726E-7</v>
      </c>
      <c r="E54">
        <v>0</v>
      </c>
      <c r="F54">
        <v>6.3709554369622904E-7</v>
      </c>
      <c r="G54" t="s">
        <v>536</v>
      </c>
    </row>
    <row r="55" spans="1:7" x14ac:dyDescent="0.45">
      <c r="A55" t="s">
        <v>244</v>
      </c>
      <c r="B55">
        <v>124</v>
      </c>
      <c r="C55">
        <v>0.33684015274047852</v>
      </c>
      <c r="D55">
        <v>4.6208986243361943E-12</v>
      </c>
      <c r="E55">
        <v>5.0268603488173775E-10</v>
      </c>
      <c r="F55">
        <v>1.2754120398495377E-7</v>
      </c>
      <c r="G55" t="s">
        <v>536</v>
      </c>
    </row>
    <row r="56" spans="1:7" x14ac:dyDescent="0.45">
      <c r="A56" t="s">
        <v>245</v>
      </c>
      <c r="B56">
        <v>57</v>
      </c>
      <c r="C56">
        <v>0.15310215950012207</v>
      </c>
      <c r="D56">
        <v>1.5616141566554892E-8</v>
      </c>
      <c r="E56">
        <v>5.0528357464037996E-10</v>
      </c>
      <c r="F56">
        <v>1.2837425545495411E-7</v>
      </c>
      <c r="G56" t="s">
        <v>536</v>
      </c>
    </row>
    <row r="57" spans="1:7" x14ac:dyDescent="0.45">
      <c r="A57" t="s">
        <v>259</v>
      </c>
      <c r="B57">
        <v>47792</v>
      </c>
      <c r="C57">
        <v>150.72310495376587</v>
      </c>
      <c r="D57">
        <v>9.9931225991042977E-7</v>
      </c>
      <c r="E57">
        <v>0</v>
      </c>
      <c r="F57">
        <v>7.9220426699896549E-8</v>
      </c>
      <c r="G57" t="s">
        <v>536</v>
      </c>
    </row>
    <row r="58" spans="1:7" x14ac:dyDescent="0.45">
      <c r="A58" t="s">
        <v>263</v>
      </c>
      <c r="B58">
        <v>101780</v>
      </c>
      <c r="C58">
        <v>600.00173401832581</v>
      </c>
      <c r="D58">
        <v>2.1509609026349619E-5</v>
      </c>
      <c r="E58">
        <v>0</v>
      </c>
      <c r="F58">
        <v>3.4614595183132212E-8</v>
      </c>
      <c r="G58" t="s">
        <v>537</v>
      </c>
    </row>
    <row r="59" spans="1:7" x14ac:dyDescent="0.45">
      <c r="A59" t="s">
        <v>270</v>
      </c>
      <c r="B59">
        <v>47674</v>
      </c>
      <c r="C59">
        <v>361.96974205970764</v>
      </c>
      <c r="D59">
        <v>9.8450968119169012E-10</v>
      </c>
      <c r="E59">
        <v>0</v>
      </c>
      <c r="F59">
        <v>9.9647232904400676E-7</v>
      </c>
      <c r="G59" t="s">
        <v>536</v>
      </c>
    </row>
    <row r="60" spans="1:7" x14ac:dyDescent="0.45">
      <c r="A60" t="s">
        <v>277</v>
      </c>
      <c r="B60">
        <v>25594</v>
      </c>
      <c r="C60">
        <v>105.55852699279785</v>
      </c>
      <c r="D60">
        <v>3.9020840483272384E-9</v>
      </c>
      <c r="E60">
        <v>0</v>
      </c>
      <c r="F60">
        <v>9.9975587127801215E-7</v>
      </c>
      <c r="G60" t="s">
        <v>536</v>
      </c>
    </row>
    <row r="61" spans="1:7" x14ac:dyDescent="0.45">
      <c r="A61" t="s">
        <v>296</v>
      </c>
      <c r="B61">
        <v>71169</v>
      </c>
      <c r="C61">
        <v>529.25576090812683</v>
      </c>
      <c r="D61">
        <v>8.6685839095994586E-9</v>
      </c>
      <c r="E61">
        <v>0</v>
      </c>
      <c r="F61">
        <v>3.5570663678962023E-7</v>
      </c>
      <c r="G61" t="s">
        <v>536</v>
      </c>
    </row>
    <row r="62" spans="1:7" x14ac:dyDescent="0.45">
      <c r="A62" t="s">
        <v>297</v>
      </c>
      <c r="B62">
        <v>23038</v>
      </c>
      <c r="C62">
        <v>76.793097019195557</v>
      </c>
      <c r="D62">
        <v>1.4432637574434952E-12</v>
      </c>
      <c r="E62">
        <v>1.1326838257203046E-13</v>
      </c>
      <c r="F62">
        <v>9.9585268288396925E-7</v>
      </c>
      <c r="G62" t="s">
        <v>536</v>
      </c>
    </row>
    <row r="63" spans="1:7" x14ac:dyDescent="0.45">
      <c r="A63" t="s">
        <v>305</v>
      </c>
      <c r="B63">
        <v>29255</v>
      </c>
      <c r="C63">
        <v>96.628135919570923</v>
      </c>
      <c r="D63">
        <v>1.01001919106114E-7</v>
      </c>
      <c r="E63">
        <v>0</v>
      </c>
      <c r="F63">
        <v>8.824825381754239E-7</v>
      </c>
      <c r="G63" t="s">
        <v>536</v>
      </c>
    </row>
    <row r="64" spans="1:7" x14ac:dyDescent="0.45">
      <c r="A64" t="s">
        <v>310</v>
      </c>
      <c r="B64">
        <v>27076</v>
      </c>
      <c r="C64">
        <v>204.82726097106934</v>
      </c>
      <c r="D64">
        <v>1.0090384635774104E-7</v>
      </c>
      <c r="E64">
        <v>3.2030650344532629E-10</v>
      </c>
      <c r="F64">
        <v>2.218070457525758E-7</v>
      </c>
      <c r="G64" t="s">
        <v>536</v>
      </c>
    </row>
    <row r="65" spans="1:7" x14ac:dyDescent="0.45">
      <c r="A65" t="s">
        <v>325</v>
      </c>
      <c r="B65">
        <v>39</v>
      </c>
      <c r="C65">
        <v>0.10486602783203125</v>
      </c>
      <c r="D65">
        <v>7.2018247432303895E-7</v>
      </c>
      <c r="E65">
        <v>0</v>
      </c>
      <c r="F65">
        <v>7.2142916562479295E-8</v>
      </c>
      <c r="G65" t="s">
        <v>536</v>
      </c>
    </row>
    <row r="66" spans="1:7" x14ac:dyDescent="0.45">
      <c r="A66" t="s">
        <v>326</v>
      </c>
      <c r="B66">
        <v>46</v>
      </c>
      <c r="C66">
        <v>0.13461112976074219</v>
      </c>
      <c r="D66">
        <v>6.9136745906028807E-7</v>
      </c>
      <c r="E66">
        <v>0</v>
      </c>
      <c r="F66">
        <v>2.6092035803204466E-8</v>
      </c>
      <c r="G66" t="s">
        <v>536</v>
      </c>
    </row>
    <row r="67" spans="1:7" x14ac:dyDescent="0.45">
      <c r="A67" t="s">
        <v>327</v>
      </c>
      <c r="B67">
        <v>41</v>
      </c>
      <c r="C67">
        <v>0.10926008224487305</v>
      </c>
      <c r="D67">
        <v>1.7951267472504639E-8</v>
      </c>
      <c r="E67">
        <v>0</v>
      </c>
      <c r="F67">
        <v>1.6495485180923149E-9</v>
      </c>
      <c r="G67" t="s">
        <v>536</v>
      </c>
    </row>
    <row r="68" spans="1:7" x14ac:dyDescent="0.45">
      <c r="A68" t="s">
        <v>329</v>
      </c>
      <c r="B68">
        <v>32214</v>
      </c>
      <c r="C68">
        <v>244.61682415008545</v>
      </c>
      <c r="D68">
        <v>9.9168351951908424E-7</v>
      </c>
      <c r="E68">
        <v>0</v>
      </c>
      <c r="F68">
        <v>3.5674565561667723E-7</v>
      </c>
      <c r="G68" t="s">
        <v>536</v>
      </c>
    </row>
    <row r="69" spans="1:7" x14ac:dyDescent="0.45">
      <c r="A69" t="s">
        <v>334</v>
      </c>
      <c r="B69">
        <v>56731</v>
      </c>
      <c r="C69">
        <v>187.15078711509705</v>
      </c>
      <c r="D69">
        <v>2.635630883540685E-7</v>
      </c>
      <c r="E69">
        <v>1.3953342556836937E-7</v>
      </c>
      <c r="F69">
        <v>9.9790091309100166E-7</v>
      </c>
      <c r="G69" t="s">
        <v>536</v>
      </c>
    </row>
    <row r="70" spans="1:7" x14ac:dyDescent="0.45">
      <c r="A70" t="s">
        <v>340</v>
      </c>
      <c r="B70">
        <v>32843</v>
      </c>
      <c r="C70">
        <v>218.31143283843994</v>
      </c>
      <c r="D70">
        <v>1.0319466688280463E-7</v>
      </c>
      <c r="E70">
        <v>0</v>
      </c>
      <c r="F70">
        <v>9.7299955571347937E-7</v>
      </c>
      <c r="G70" t="s">
        <v>536</v>
      </c>
    </row>
    <row r="71" spans="1:7" x14ac:dyDescent="0.45">
      <c r="A71" t="s">
        <v>350</v>
      </c>
      <c r="B71">
        <v>349</v>
      </c>
      <c r="C71">
        <v>1.1362080574035645</v>
      </c>
      <c r="D71">
        <v>1.8417463613972655E-9</v>
      </c>
      <c r="E71">
        <v>0</v>
      </c>
      <c r="F71">
        <v>8.6509105070172044E-7</v>
      </c>
      <c r="G71" t="s">
        <v>536</v>
      </c>
    </row>
    <row r="72" spans="1:7" x14ac:dyDescent="0.45">
      <c r="A72" t="s">
        <v>354</v>
      </c>
      <c r="B72">
        <v>88322</v>
      </c>
      <c r="C72">
        <v>600.00058794021606</v>
      </c>
      <c r="D72">
        <v>1.8105704752691132E-6</v>
      </c>
      <c r="E72">
        <v>0</v>
      </c>
      <c r="F72">
        <v>1.2590500974640217E-7</v>
      </c>
      <c r="G72" t="s">
        <v>537</v>
      </c>
    </row>
    <row r="73" spans="1:7" x14ac:dyDescent="0.45">
      <c r="A73" t="s">
        <v>359</v>
      </c>
      <c r="B73">
        <v>82876</v>
      </c>
      <c r="C73">
        <v>461.87456011772156</v>
      </c>
      <c r="D73">
        <v>1.3391124738444058E-7</v>
      </c>
      <c r="E73">
        <v>0</v>
      </c>
      <c r="F73">
        <v>3.2312263718052825E-8</v>
      </c>
      <c r="G73" t="s">
        <v>536</v>
      </c>
    </row>
    <row r="74" spans="1:7" x14ac:dyDescent="0.45">
      <c r="A74" t="s">
        <v>368</v>
      </c>
      <c r="B74">
        <v>20243</v>
      </c>
      <c r="C74">
        <v>75.853621959686279</v>
      </c>
      <c r="D74">
        <v>9.9998823490981296E-7</v>
      </c>
      <c r="E74">
        <v>2.5599817976053961E-8</v>
      </c>
      <c r="F74">
        <v>7.0482533252872951E-7</v>
      </c>
      <c r="G74" t="s">
        <v>536</v>
      </c>
    </row>
    <row r="75" spans="1:7" x14ac:dyDescent="0.45">
      <c r="A75" t="s">
        <v>370</v>
      </c>
      <c r="B75">
        <v>29296</v>
      </c>
      <c r="C75">
        <v>224.14203691482544</v>
      </c>
      <c r="D75">
        <v>9.9636077128200204E-7</v>
      </c>
      <c r="E75">
        <v>3.9981654828836525E-8</v>
      </c>
      <c r="F75">
        <v>4.6776256995306448E-7</v>
      </c>
      <c r="G75" t="s">
        <v>536</v>
      </c>
    </row>
    <row r="76" spans="1:7" x14ac:dyDescent="0.45">
      <c r="A76" t="s">
        <v>374</v>
      </c>
      <c r="B76">
        <v>34409</v>
      </c>
      <c r="C76">
        <v>259.95011901855469</v>
      </c>
      <c r="D76">
        <v>1.0184495672827595E-9</v>
      </c>
      <c r="E76">
        <v>0</v>
      </c>
      <c r="F76">
        <v>9.6317535151564655E-7</v>
      </c>
      <c r="G76" t="s">
        <v>536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A01F-D73D-4FC9-BCD8-38F106F59631}">
  <dimension ref="A1:G76"/>
  <sheetViews>
    <sheetView topLeftCell="A55" workbookViewId="0">
      <selection sqref="A1:G76"/>
    </sheetView>
  </sheetViews>
  <sheetFormatPr defaultRowHeight="14.25" x14ac:dyDescent="0.45"/>
  <cols>
    <col min="1" max="1" width="20" bestFit="1" customWidth="1"/>
    <col min="2" max="2" width="6.73046875" bestFit="1" customWidth="1"/>
    <col min="3" max="3" width="11.73046875" bestFit="1" customWidth="1"/>
    <col min="4" max="4" width="14.3984375" bestFit="1" customWidth="1"/>
    <col min="5" max="5" width="12.73046875" bestFit="1" customWidth="1"/>
    <col min="6" max="6" width="12.1328125" bestFit="1" customWidth="1"/>
    <col min="7" max="7" width="12.19921875" bestFit="1" customWidth="1"/>
  </cols>
  <sheetData>
    <row r="1" spans="1:7" x14ac:dyDescent="0.45">
      <c r="A1" t="s">
        <v>0</v>
      </c>
      <c r="B1" t="s">
        <v>487</v>
      </c>
      <c r="C1" t="s">
        <v>518</v>
      </c>
      <c r="D1" t="s">
        <v>532</v>
      </c>
      <c r="E1" t="s">
        <v>533</v>
      </c>
      <c r="F1" t="s">
        <v>534</v>
      </c>
      <c r="G1" t="s">
        <v>535</v>
      </c>
    </row>
    <row r="2" spans="1:7" x14ac:dyDescent="0.45">
      <c r="A2" t="s">
        <v>7</v>
      </c>
      <c r="B2">
        <v>54457</v>
      </c>
      <c r="C2">
        <v>422.10303521156311</v>
      </c>
      <c r="D2">
        <v>3.1651707654444033E-8</v>
      </c>
      <c r="E2">
        <v>0</v>
      </c>
      <c r="F2">
        <v>9.9991896154234653E-7</v>
      </c>
      <c r="G2" t="s">
        <v>536</v>
      </c>
    </row>
    <row r="3" spans="1:7" x14ac:dyDescent="0.45">
      <c r="A3" t="s">
        <v>15</v>
      </c>
      <c r="B3">
        <v>12217</v>
      </c>
      <c r="C3">
        <v>95.679448843002319</v>
      </c>
      <c r="D3">
        <v>9.9831048316900706E-7</v>
      </c>
      <c r="E3">
        <v>0</v>
      </c>
      <c r="F3">
        <v>8.9763484166539016E-8</v>
      </c>
      <c r="G3" t="s">
        <v>536</v>
      </c>
    </row>
    <row r="4" spans="1:7" x14ac:dyDescent="0.45">
      <c r="A4" t="s">
        <v>24</v>
      </c>
      <c r="B4">
        <v>37</v>
      </c>
      <c r="C4">
        <v>0.10191702842712402</v>
      </c>
      <c r="D4">
        <v>1.2089964263051201E-7</v>
      </c>
      <c r="E4">
        <v>0</v>
      </c>
      <c r="F4">
        <v>9.4320350299143197E-7</v>
      </c>
      <c r="G4" t="s">
        <v>536</v>
      </c>
    </row>
    <row r="5" spans="1:7" x14ac:dyDescent="0.45">
      <c r="A5" t="s">
        <v>25</v>
      </c>
      <c r="B5">
        <v>287</v>
      </c>
      <c r="C5">
        <v>1.1588618755340576</v>
      </c>
      <c r="D5">
        <v>5.9017559950191867E-7</v>
      </c>
      <c r="E5">
        <v>0</v>
      </c>
      <c r="F5">
        <v>9.934831606426494E-7</v>
      </c>
      <c r="G5" t="s">
        <v>536</v>
      </c>
    </row>
    <row r="6" spans="1:7" x14ac:dyDescent="0.45">
      <c r="A6" t="s">
        <v>26</v>
      </c>
      <c r="B6">
        <v>161</v>
      </c>
      <c r="C6">
        <v>0.44721889495849609</v>
      </c>
      <c r="D6">
        <v>7.5051276149373791E-7</v>
      </c>
      <c r="E6">
        <v>0</v>
      </c>
      <c r="F6">
        <v>1.932778346058833E-7</v>
      </c>
      <c r="G6" t="s">
        <v>536</v>
      </c>
    </row>
    <row r="7" spans="1:7" x14ac:dyDescent="0.45">
      <c r="A7" t="s">
        <v>28</v>
      </c>
      <c r="B7">
        <v>383</v>
      </c>
      <c r="C7">
        <v>3.2274839878082275</v>
      </c>
      <c r="D7">
        <v>2.1509872709590144E-7</v>
      </c>
      <c r="E7">
        <v>0</v>
      </c>
      <c r="F7">
        <v>9.9160809118646306E-7</v>
      </c>
      <c r="G7" t="s">
        <v>536</v>
      </c>
    </row>
    <row r="8" spans="1:7" x14ac:dyDescent="0.45">
      <c r="A8" t="s">
        <v>29</v>
      </c>
      <c r="B8">
        <v>26533</v>
      </c>
      <c r="C8">
        <v>202.71857690811157</v>
      </c>
      <c r="D8">
        <v>6.3148761935932439E-7</v>
      </c>
      <c r="E8">
        <v>0</v>
      </c>
      <c r="F8">
        <v>9.9736899916159002E-7</v>
      </c>
      <c r="G8" t="s">
        <v>536</v>
      </c>
    </row>
    <row r="9" spans="1:7" x14ac:dyDescent="0.45">
      <c r="A9" t="s">
        <v>30</v>
      </c>
      <c r="B9">
        <v>50637</v>
      </c>
      <c r="C9">
        <v>385.54702806472778</v>
      </c>
      <c r="D9">
        <v>9.9989997914427785E-7</v>
      </c>
      <c r="E9">
        <v>0</v>
      </c>
      <c r="F9">
        <v>4.3743376933558305E-7</v>
      </c>
      <c r="G9" t="s">
        <v>536</v>
      </c>
    </row>
    <row r="10" spans="1:7" x14ac:dyDescent="0.45">
      <c r="A10" t="s">
        <v>39</v>
      </c>
      <c r="B10">
        <v>47030</v>
      </c>
      <c r="C10">
        <v>348.60196805000305</v>
      </c>
      <c r="D10">
        <v>4.8967392957122158E-7</v>
      </c>
      <c r="E10">
        <v>0</v>
      </c>
      <c r="F10">
        <v>9.9982226223077922E-7</v>
      </c>
      <c r="G10" t="s">
        <v>536</v>
      </c>
    </row>
    <row r="11" spans="1:7" x14ac:dyDescent="0.45">
      <c r="A11" t="s">
        <v>41</v>
      </c>
      <c r="B11">
        <v>213</v>
      </c>
      <c r="C11">
        <v>0.5892338752746582</v>
      </c>
      <c r="D11">
        <v>2.9591213748197537E-9</v>
      </c>
      <c r="E11">
        <v>1.2875949741456665E-16</v>
      </c>
      <c r="F11">
        <v>6.4106289749511114E-8</v>
      </c>
      <c r="G11" t="s">
        <v>536</v>
      </c>
    </row>
    <row r="12" spans="1:7" x14ac:dyDescent="0.45">
      <c r="A12" t="s">
        <v>43</v>
      </c>
      <c r="B12">
        <v>214</v>
      </c>
      <c r="C12">
        <v>1.3685920238494873</v>
      </c>
      <c r="D12">
        <v>3.6029471373120209E-8</v>
      </c>
      <c r="E12">
        <v>1.4772617739460018E-11</v>
      </c>
      <c r="F12">
        <v>7.470437626829554E-7</v>
      </c>
      <c r="G12" t="s">
        <v>536</v>
      </c>
    </row>
    <row r="13" spans="1:7" x14ac:dyDescent="0.45">
      <c r="A13" t="s">
        <v>44</v>
      </c>
      <c r="B13">
        <v>288</v>
      </c>
      <c r="C13">
        <v>1.6698529720306396</v>
      </c>
      <c r="D13">
        <v>1.4094553491070835E-9</v>
      </c>
      <c r="E13">
        <v>1.0365882661974688E-12</v>
      </c>
      <c r="F13">
        <v>1.2831123985700553E-7</v>
      </c>
      <c r="G13" t="s">
        <v>536</v>
      </c>
    </row>
    <row r="14" spans="1:7" x14ac:dyDescent="0.45">
      <c r="A14" t="s">
        <v>48</v>
      </c>
      <c r="B14">
        <v>936</v>
      </c>
      <c r="C14">
        <v>4.5981299877166748</v>
      </c>
      <c r="D14">
        <v>1.6429579319243715E-7</v>
      </c>
      <c r="E14">
        <v>0</v>
      </c>
      <c r="F14">
        <v>8.8470211484841109E-7</v>
      </c>
      <c r="G14" t="s">
        <v>536</v>
      </c>
    </row>
    <row r="15" spans="1:7" x14ac:dyDescent="0.45">
      <c r="A15" t="s">
        <v>50</v>
      </c>
      <c r="B15">
        <v>609</v>
      </c>
      <c r="C15">
        <v>2.9038810729980469</v>
      </c>
      <c r="D15">
        <v>2.3494661394174443E-7</v>
      </c>
      <c r="E15">
        <v>0</v>
      </c>
      <c r="F15">
        <v>9.266482360695897E-7</v>
      </c>
      <c r="G15" t="s">
        <v>536</v>
      </c>
    </row>
    <row r="16" spans="1:7" x14ac:dyDescent="0.45">
      <c r="A16" t="s">
        <v>58</v>
      </c>
      <c r="B16">
        <v>121</v>
      </c>
      <c r="C16">
        <v>0.3635249137878418</v>
      </c>
      <c r="D16">
        <v>2.7480840891806568E-19</v>
      </c>
      <c r="E16">
        <v>0</v>
      </c>
      <c r="F16">
        <v>4.0132626179143815E-8</v>
      </c>
      <c r="G16" t="s">
        <v>536</v>
      </c>
    </row>
    <row r="17" spans="1:7" x14ac:dyDescent="0.45">
      <c r="A17" t="s">
        <v>59</v>
      </c>
      <c r="B17">
        <v>191</v>
      </c>
      <c r="C17">
        <v>0.57297182083129883</v>
      </c>
      <c r="D17">
        <v>1.1046998669104289E-18</v>
      </c>
      <c r="E17">
        <v>0</v>
      </c>
      <c r="F17">
        <v>9.568902028386176E-7</v>
      </c>
      <c r="G17" t="s">
        <v>536</v>
      </c>
    </row>
    <row r="18" spans="1:7" x14ac:dyDescent="0.45">
      <c r="A18" t="s">
        <v>60</v>
      </c>
      <c r="B18">
        <v>186</v>
      </c>
      <c r="C18">
        <v>1.3483810424804688</v>
      </c>
      <c r="D18">
        <v>2.6648210692709347E-16</v>
      </c>
      <c r="E18">
        <v>0</v>
      </c>
      <c r="F18">
        <v>1.7651754106367435E-7</v>
      </c>
      <c r="G18" t="s">
        <v>536</v>
      </c>
    </row>
    <row r="19" spans="1:7" x14ac:dyDescent="0.45">
      <c r="A19" t="s">
        <v>61</v>
      </c>
      <c r="B19">
        <v>478</v>
      </c>
      <c r="C19">
        <v>2.9583191871643066</v>
      </c>
      <c r="D19">
        <v>7.1056031457926448E-16</v>
      </c>
      <c r="E19">
        <v>0</v>
      </c>
      <c r="F19">
        <v>6.589572342818529E-8</v>
      </c>
      <c r="G19" t="s">
        <v>536</v>
      </c>
    </row>
    <row r="20" spans="1:7" x14ac:dyDescent="0.45">
      <c r="A20" t="s">
        <v>63</v>
      </c>
      <c r="B20">
        <v>160</v>
      </c>
      <c r="C20">
        <v>0.99732589721679688</v>
      </c>
      <c r="D20">
        <v>9.1231708676531298E-7</v>
      </c>
      <c r="E20">
        <v>0</v>
      </c>
      <c r="F20">
        <v>5.8418659822884755E-9</v>
      </c>
      <c r="G20" t="s">
        <v>536</v>
      </c>
    </row>
    <row r="21" spans="1:7" x14ac:dyDescent="0.45">
      <c r="A21" t="s">
        <v>64</v>
      </c>
      <c r="B21">
        <v>81046</v>
      </c>
      <c r="C21">
        <v>600.00187110900879</v>
      </c>
      <c r="D21">
        <v>4.8019002569281396E-8</v>
      </c>
      <c r="E21">
        <v>6.5378487354928925E-6</v>
      </c>
      <c r="F21">
        <v>3.250148934599235E-6</v>
      </c>
      <c r="G21" t="s">
        <v>537</v>
      </c>
    </row>
    <row r="22" spans="1:7" x14ac:dyDescent="0.45">
      <c r="A22" t="s">
        <v>71</v>
      </c>
      <c r="B22">
        <v>738</v>
      </c>
      <c r="C22">
        <v>3.1418418884277344</v>
      </c>
      <c r="D22">
        <v>9.6988196699824658E-7</v>
      </c>
      <c r="E22">
        <v>0</v>
      </c>
      <c r="F22">
        <v>2.8542959017463038E-7</v>
      </c>
      <c r="G22" t="s">
        <v>536</v>
      </c>
    </row>
    <row r="23" spans="1:7" x14ac:dyDescent="0.45">
      <c r="A23" t="s">
        <v>72</v>
      </c>
      <c r="B23">
        <v>560</v>
      </c>
      <c r="C23">
        <v>2.7367610931396484</v>
      </c>
      <c r="D23">
        <v>7.684418945608229E-7</v>
      </c>
      <c r="E23">
        <v>0</v>
      </c>
      <c r="F23">
        <v>1.4786935749091073E-8</v>
      </c>
      <c r="G23" t="s">
        <v>536</v>
      </c>
    </row>
    <row r="24" spans="1:7" x14ac:dyDescent="0.45">
      <c r="A24" t="s">
        <v>73</v>
      </c>
      <c r="B24">
        <v>1039</v>
      </c>
      <c r="C24">
        <v>6.019920825958252</v>
      </c>
      <c r="D24">
        <v>8.4503689042521779E-7</v>
      </c>
      <c r="E24">
        <v>0</v>
      </c>
      <c r="F24">
        <v>1.946855515184719E-8</v>
      </c>
      <c r="G24" t="s">
        <v>536</v>
      </c>
    </row>
    <row r="25" spans="1:7" x14ac:dyDescent="0.45">
      <c r="A25" t="s">
        <v>86</v>
      </c>
      <c r="B25">
        <v>98732</v>
      </c>
      <c r="C25">
        <v>600.00255703926086</v>
      </c>
      <c r="D25">
        <v>1.4053324486240277E-4</v>
      </c>
      <c r="E25">
        <v>0</v>
      </c>
      <c r="F25">
        <v>1.0798603292668142E-7</v>
      </c>
      <c r="G25" t="s">
        <v>537</v>
      </c>
    </row>
    <row r="26" spans="1:7" x14ac:dyDescent="0.45">
      <c r="A26" t="s">
        <v>107</v>
      </c>
      <c r="B26">
        <v>360</v>
      </c>
      <c r="C26">
        <v>2.4982030391693115</v>
      </c>
      <c r="D26">
        <v>2.5428672471412045E-9</v>
      </c>
      <c r="E26">
        <v>9.253631637705688E-7</v>
      </c>
      <c r="F26">
        <v>5.7031825668142601E-9</v>
      </c>
      <c r="G26" t="s">
        <v>536</v>
      </c>
    </row>
    <row r="27" spans="1:7" x14ac:dyDescent="0.45">
      <c r="A27" t="s">
        <v>111</v>
      </c>
      <c r="B27">
        <v>34</v>
      </c>
      <c r="C27">
        <v>1.4019169807434082</v>
      </c>
      <c r="D27">
        <v>8.2858856725875896E-7</v>
      </c>
      <c r="E27">
        <v>0</v>
      </c>
      <c r="F27">
        <v>1.3711917058882077E-8</v>
      </c>
      <c r="G27" t="s">
        <v>536</v>
      </c>
    </row>
    <row r="28" spans="1:7" x14ac:dyDescent="0.45">
      <c r="A28" t="s">
        <v>116</v>
      </c>
      <c r="B28">
        <v>148</v>
      </c>
      <c r="C28">
        <v>0.42526412010192871</v>
      </c>
      <c r="D28">
        <v>9.0908448905443383E-9</v>
      </c>
      <c r="E28">
        <v>0</v>
      </c>
      <c r="F28">
        <v>2.2713356901206859E-8</v>
      </c>
      <c r="G28" t="s">
        <v>536</v>
      </c>
    </row>
    <row r="29" spans="1:7" x14ac:dyDescent="0.45">
      <c r="A29" t="s">
        <v>122</v>
      </c>
      <c r="B29">
        <v>80</v>
      </c>
      <c r="C29">
        <v>0.2181551456451416</v>
      </c>
      <c r="D29">
        <v>2.948734073227834E-10</v>
      </c>
      <c r="E29">
        <v>0</v>
      </c>
      <c r="F29">
        <v>4.5692488687763326E-7</v>
      </c>
      <c r="G29" t="s">
        <v>536</v>
      </c>
    </row>
    <row r="30" spans="1:7" x14ac:dyDescent="0.45">
      <c r="A30" t="s">
        <v>131</v>
      </c>
      <c r="B30">
        <v>432</v>
      </c>
      <c r="C30">
        <v>2.7721378803253174</v>
      </c>
      <c r="D30">
        <v>1.7318193521659834E-7</v>
      </c>
      <c r="E30">
        <v>0</v>
      </c>
      <c r="F30">
        <v>8.0235115025540158E-7</v>
      </c>
      <c r="G30" t="s">
        <v>536</v>
      </c>
    </row>
    <row r="31" spans="1:7" x14ac:dyDescent="0.45">
      <c r="A31" t="s">
        <v>132</v>
      </c>
      <c r="B31">
        <v>268</v>
      </c>
      <c r="C31">
        <v>1.9127888679504395</v>
      </c>
      <c r="D31">
        <v>8.0002996682350897E-7</v>
      </c>
      <c r="E31">
        <v>0</v>
      </c>
      <c r="F31">
        <v>8.1462927003522978E-7</v>
      </c>
      <c r="G31" t="s">
        <v>536</v>
      </c>
    </row>
    <row r="32" spans="1:7" x14ac:dyDescent="0.45">
      <c r="A32" t="s">
        <v>146</v>
      </c>
      <c r="B32">
        <v>52583</v>
      </c>
      <c r="C32">
        <v>204.8679370880127</v>
      </c>
      <c r="D32">
        <v>9.9922400786145014E-7</v>
      </c>
      <c r="E32">
        <v>3.0645939889670884E-8</v>
      </c>
      <c r="F32">
        <v>2.2112276216649309E-7</v>
      </c>
      <c r="G32" t="s">
        <v>536</v>
      </c>
    </row>
    <row r="33" spans="1:7" x14ac:dyDescent="0.45">
      <c r="A33" t="s">
        <v>153</v>
      </c>
      <c r="B33">
        <v>104108</v>
      </c>
      <c r="C33">
        <v>478.83024001121521</v>
      </c>
      <c r="D33">
        <v>9.0882339903419774E-7</v>
      </c>
      <c r="E33">
        <v>2.8113665758561956E-13</v>
      </c>
      <c r="F33">
        <v>8.1342599241452508E-7</v>
      </c>
      <c r="G33" t="s">
        <v>536</v>
      </c>
    </row>
    <row r="34" spans="1:7" x14ac:dyDescent="0.45">
      <c r="A34" t="s">
        <v>154</v>
      </c>
      <c r="B34">
        <v>2555</v>
      </c>
      <c r="C34">
        <v>37.637383937835693</v>
      </c>
      <c r="D34">
        <v>5.7332487148973844E-11</v>
      </c>
      <c r="E34">
        <v>7.0746018285733648E-11</v>
      </c>
      <c r="F34">
        <v>9.8941157693049795E-7</v>
      </c>
      <c r="G34" t="s">
        <v>536</v>
      </c>
    </row>
    <row r="35" spans="1:7" x14ac:dyDescent="0.45">
      <c r="A35" t="s">
        <v>156</v>
      </c>
      <c r="B35">
        <v>2835</v>
      </c>
      <c r="C35">
        <v>56.107642889022827</v>
      </c>
      <c r="D35">
        <v>8.9532975967364496E-9</v>
      </c>
      <c r="E35">
        <v>3.6277268448170784E-8</v>
      </c>
      <c r="F35">
        <v>9.9668473908238532E-7</v>
      </c>
      <c r="G35" t="s">
        <v>536</v>
      </c>
    </row>
    <row r="36" spans="1:7" x14ac:dyDescent="0.45">
      <c r="A36" t="s">
        <v>158</v>
      </c>
      <c r="B36">
        <v>94570</v>
      </c>
      <c r="C36">
        <v>600.00577211380005</v>
      </c>
      <c r="D36">
        <v>5.6497161642222289E-9</v>
      </c>
      <c r="E36">
        <v>1.1679687626703915E-6</v>
      </c>
      <c r="F36">
        <v>1.3825676800906213E-3</v>
      </c>
      <c r="G36" t="s">
        <v>537</v>
      </c>
    </row>
    <row r="37" spans="1:7" x14ac:dyDescent="0.45">
      <c r="A37" t="s">
        <v>167</v>
      </c>
      <c r="B37">
        <v>32774</v>
      </c>
      <c r="C37">
        <v>186.94850301742554</v>
      </c>
      <c r="D37">
        <v>6.0929504409017193E-8</v>
      </c>
      <c r="E37">
        <v>5.7440592218460421E-7</v>
      </c>
      <c r="F37">
        <v>8.8985967817046803E-7</v>
      </c>
      <c r="G37" t="s">
        <v>536</v>
      </c>
    </row>
    <row r="38" spans="1:7" x14ac:dyDescent="0.45">
      <c r="A38" t="s">
        <v>172</v>
      </c>
      <c r="B38">
        <v>37813</v>
      </c>
      <c r="C38">
        <v>147.48342800140381</v>
      </c>
      <c r="D38">
        <v>6.0634838968306093E-7</v>
      </c>
      <c r="E38">
        <v>0</v>
      </c>
      <c r="F38">
        <v>9.9901953789111394E-7</v>
      </c>
      <c r="G38" t="s">
        <v>536</v>
      </c>
    </row>
    <row r="39" spans="1:7" x14ac:dyDescent="0.45">
      <c r="A39" t="s">
        <v>175</v>
      </c>
      <c r="B39">
        <v>154</v>
      </c>
      <c r="C39">
        <v>1.0353870391845703</v>
      </c>
      <c r="D39">
        <v>7.4949556694668062E-8</v>
      </c>
      <c r="E39">
        <v>2.2541865624568568E-10</v>
      </c>
      <c r="F39">
        <v>6.9759075108257397E-7</v>
      </c>
      <c r="G39" t="s">
        <v>536</v>
      </c>
    </row>
    <row r="40" spans="1:7" x14ac:dyDescent="0.45">
      <c r="A40" t="s">
        <v>179</v>
      </c>
      <c r="B40">
        <v>136601</v>
      </c>
      <c r="C40">
        <v>600.00385499000549</v>
      </c>
      <c r="D40">
        <v>2.1012257703834511E-7</v>
      </c>
      <c r="E40">
        <v>1.8832193220053996E-4</v>
      </c>
      <c r="F40">
        <v>1.3660218967738751E-6</v>
      </c>
      <c r="G40" t="s">
        <v>537</v>
      </c>
    </row>
    <row r="41" spans="1:7" x14ac:dyDescent="0.45">
      <c r="A41" t="s">
        <v>187</v>
      </c>
      <c r="B41">
        <v>33353</v>
      </c>
      <c r="C41">
        <v>179.49268698692322</v>
      </c>
      <c r="D41">
        <v>5.3335303042765436E-9</v>
      </c>
      <c r="E41">
        <v>0</v>
      </c>
      <c r="F41">
        <v>1.5561314545172E-7</v>
      </c>
      <c r="G41" t="s">
        <v>536</v>
      </c>
    </row>
    <row r="42" spans="1:7" x14ac:dyDescent="0.45">
      <c r="A42" t="s">
        <v>189</v>
      </c>
      <c r="B42">
        <v>242</v>
      </c>
      <c r="C42">
        <v>0.90470194816589355</v>
      </c>
      <c r="D42">
        <v>5.1900386491668815E-9</v>
      </c>
      <c r="E42">
        <v>0</v>
      </c>
      <c r="F42">
        <v>2.6406721592595309E-7</v>
      </c>
      <c r="G42" t="s">
        <v>536</v>
      </c>
    </row>
    <row r="43" spans="1:7" x14ac:dyDescent="0.45">
      <c r="A43" t="s">
        <v>191</v>
      </c>
      <c r="B43">
        <v>513</v>
      </c>
      <c r="C43">
        <v>2.533250093460083</v>
      </c>
      <c r="D43">
        <v>1.3785167822059444E-7</v>
      </c>
      <c r="E43">
        <v>0</v>
      </c>
      <c r="F43">
        <v>9.5629834920863237E-7</v>
      </c>
      <c r="G43" t="s">
        <v>536</v>
      </c>
    </row>
    <row r="44" spans="1:7" x14ac:dyDescent="0.45">
      <c r="A44" t="s">
        <v>192</v>
      </c>
      <c r="B44">
        <v>465</v>
      </c>
      <c r="C44">
        <v>2.1884598731994629</v>
      </c>
      <c r="D44">
        <v>3.0525656372996458E-8</v>
      </c>
      <c r="E44">
        <v>0</v>
      </c>
      <c r="F44">
        <v>9.788192094293959E-7</v>
      </c>
      <c r="G44" t="s">
        <v>536</v>
      </c>
    </row>
    <row r="45" spans="1:7" x14ac:dyDescent="0.45">
      <c r="A45" t="s">
        <v>193</v>
      </c>
      <c r="B45">
        <v>624</v>
      </c>
      <c r="C45">
        <v>2.8935949802398682</v>
      </c>
      <c r="D45">
        <v>8.9230289058915005E-9</v>
      </c>
      <c r="E45">
        <v>0</v>
      </c>
      <c r="F45">
        <v>9.9795643570963325E-7</v>
      </c>
      <c r="G45" t="s">
        <v>536</v>
      </c>
    </row>
    <row r="46" spans="1:7" x14ac:dyDescent="0.45">
      <c r="A46" t="s">
        <v>194</v>
      </c>
      <c r="B46">
        <v>209</v>
      </c>
      <c r="C46">
        <v>0.57105517387390137</v>
      </c>
      <c r="D46">
        <v>3.2661141215731883E-10</v>
      </c>
      <c r="E46">
        <v>5.9311514922503678E-18</v>
      </c>
      <c r="F46">
        <v>5.1112343760412133E-7</v>
      </c>
      <c r="G46" t="s">
        <v>536</v>
      </c>
    </row>
    <row r="47" spans="1:7" x14ac:dyDescent="0.45">
      <c r="A47" t="s">
        <v>211</v>
      </c>
      <c r="B47">
        <v>19760</v>
      </c>
      <c r="C47">
        <v>506.27840518951416</v>
      </c>
      <c r="D47">
        <v>9.993283458276879E-7</v>
      </c>
      <c r="E47">
        <v>0</v>
      </c>
      <c r="F47">
        <v>1.6792612950318025E-7</v>
      </c>
      <c r="G47" t="s">
        <v>536</v>
      </c>
    </row>
    <row r="48" spans="1:7" x14ac:dyDescent="0.45">
      <c r="A48" t="s">
        <v>212</v>
      </c>
      <c r="B48">
        <v>28136</v>
      </c>
      <c r="C48">
        <v>200.4822199344635</v>
      </c>
      <c r="D48">
        <v>9.9769792373842128E-7</v>
      </c>
      <c r="E48">
        <v>0</v>
      </c>
      <c r="F48">
        <v>8.3462008913835272E-7</v>
      </c>
      <c r="G48" t="s">
        <v>536</v>
      </c>
    </row>
    <row r="49" spans="1:7" x14ac:dyDescent="0.45">
      <c r="A49" t="s">
        <v>214</v>
      </c>
      <c r="B49">
        <v>286</v>
      </c>
      <c r="C49">
        <v>3.8968870639801025</v>
      </c>
      <c r="D49">
        <v>8.6306544449878938E-9</v>
      </c>
      <c r="E49">
        <v>8.7802690161879279E-7</v>
      </c>
      <c r="F49">
        <v>1.0340133620138366E-7</v>
      </c>
      <c r="G49" t="s">
        <v>536</v>
      </c>
    </row>
    <row r="50" spans="1:7" x14ac:dyDescent="0.45">
      <c r="A50" t="s">
        <v>215</v>
      </c>
      <c r="B50">
        <v>64</v>
      </c>
      <c r="C50">
        <v>0.17513394355773926</v>
      </c>
      <c r="D50">
        <v>2.2065555794518399E-9</v>
      </c>
      <c r="E50">
        <v>0</v>
      </c>
      <c r="F50">
        <v>2.3455504299770065E-7</v>
      </c>
      <c r="G50" t="s">
        <v>536</v>
      </c>
    </row>
    <row r="51" spans="1:7" x14ac:dyDescent="0.45">
      <c r="A51" t="s">
        <v>216</v>
      </c>
      <c r="B51">
        <v>84</v>
      </c>
      <c r="C51">
        <v>0.2286839485168457</v>
      </c>
      <c r="D51">
        <v>1.017129923004031E-10</v>
      </c>
      <c r="E51">
        <v>0</v>
      </c>
      <c r="F51">
        <v>5.6878033356180764E-8</v>
      </c>
      <c r="G51" t="s">
        <v>536</v>
      </c>
    </row>
    <row r="52" spans="1:7" x14ac:dyDescent="0.45">
      <c r="A52" t="s">
        <v>225</v>
      </c>
      <c r="B52">
        <v>510</v>
      </c>
      <c r="C52">
        <v>5.280177116394043</v>
      </c>
      <c r="D52">
        <v>3.2071913477246293E-7</v>
      </c>
      <c r="E52">
        <v>0</v>
      </c>
      <c r="F52">
        <v>9.9563914648310637E-9</v>
      </c>
      <c r="G52" t="s">
        <v>536</v>
      </c>
    </row>
    <row r="53" spans="1:7" x14ac:dyDescent="0.45">
      <c r="A53" t="s">
        <v>235</v>
      </c>
      <c r="B53">
        <v>64660</v>
      </c>
      <c r="C53">
        <v>499.82767105102539</v>
      </c>
      <c r="D53">
        <v>8.6782190924484942E-7</v>
      </c>
      <c r="E53">
        <v>3.8311867193482036E-10</v>
      </c>
      <c r="F53">
        <v>5.5899510025761954E-7</v>
      </c>
      <c r="G53" t="s">
        <v>536</v>
      </c>
    </row>
    <row r="54" spans="1:7" x14ac:dyDescent="0.45">
      <c r="A54" t="s">
        <v>241</v>
      </c>
      <c r="B54">
        <v>158</v>
      </c>
      <c r="C54">
        <v>2.919713020324707</v>
      </c>
      <c r="D54">
        <v>1.9486543504735701E-7</v>
      </c>
      <c r="E54">
        <v>0</v>
      </c>
      <c r="F54">
        <v>5.7152006965400145E-7</v>
      </c>
      <c r="G54" t="s">
        <v>536</v>
      </c>
    </row>
    <row r="55" spans="1:7" x14ac:dyDescent="0.45">
      <c r="A55" t="s">
        <v>244</v>
      </c>
      <c r="B55">
        <v>133</v>
      </c>
      <c r="C55">
        <v>6.3400042057037354</v>
      </c>
      <c r="D55">
        <v>4.7161031878496651E-11</v>
      </c>
      <c r="E55">
        <v>2.4964291776924294E-10</v>
      </c>
      <c r="F55">
        <v>6.3339281804390274E-8</v>
      </c>
      <c r="G55" t="s">
        <v>536</v>
      </c>
    </row>
    <row r="56" spans="1:7" x14ac:dyDescent="0.45">
      <c r="A56" t="s">
        <v>245</v>
      </c>
      <c r="B56">
        <v>57</v>
      </c>
      <c r="C56">
        <v>0.15692901611328125</v>
      </c>
      <c r="D56">
        <v>1.5616141566554892E-8</v>
      </c>
      <c r="E56">
        <v>5.0528357464037996E-10</v>
      </c>
      <c r="F56">
        <v>1.2837425545495411E-7</v>
      </c>
      <c r="G56" t="s">
        <v>536</v>
      </c>
    </row>
    <row r="57" spans="1:7" x14ac:dyDescent="0.45">
      <c r="A57" t="s">
        <v>259</v>
      </c>
      <c r="B57">
        <v>40365</v>
      </c>
      <c r="C57">
        <v>171.0325448513031</v>
      </c>
      <c r="D57">
        <v>9.9834816470046369E-7</v>
      </c>
      <c r="E57">
        <v>0</v>
      </c>
      <c r="F57">
        <v>2.790124534959566E-7</v>
      </c>
      <c r="G57" t="s">
        <v>536</v>
      </c>
    </row>
    <row r="58" spans="1:7" x14ac:dyDescent="0.45">
      <c r="A58" t="s">
        <v>263</v>
      </c>
      <c r="B58">
        <v>81515</v>
      </c>
      <c r="C58">
        <v>600.00332498550415</v>
      </c>
      <c r="D58">
        <v>2.541888802372528E-5</v>
      </c>
      <c r="E58">
        <v>0</v>
      </c>
      <c r="F58">
        <v>6.2857357096963353E-9</v>
      </c>
      <c r="G58" t="s">
        <v>537</v>
      </c>
    </row>
    <row r="59" spans="1:7" x14ac:dyDescent="0.45">
      <c r="A59" t="s">
        <v>270</v>
      </c>
      <c r="B59">
        <v>75986</v>
      </c>
      <c r="C59">
        <v>598.77331399917603</v>
      </c>
      <c r="D59">
        <v>1.2195707400461728E-9</v>
      </c>
      <c r="E59">
        <v>0</v>
      </c>
      <c r="F59">
        <v>9.9729353809892014E-7</v>
      </c>
      <c r="G59" t="s">
        <v>536</v>
      </c>
    </row>
    <row r="60" spans="1:7" x14ac:dyDescent="0.45">
      <c r="A60" t="s">
        <v>277</v>
      </c>
      <c r="B60">
        <v>14253</v>
      </c>
      <c r="C60">
        <v>92.68612813949585</v>
      </c>
      <c r="D60">
        <v>3.3457389530058939E-8</v>
      </c>
      <c r="E60">
        <v>0</v>
      </c>
      <c r="F60">
        <v>3.631099391552241E-7</v>
      </c>
      <c r="G60" t="s">
        <v>536</v>
      </c>
    </row>
    <row r="61" spans="1:7" x14ac:dyDescent="0.45">
      <c r="A61" t="s">
        <v>296</v>
      </c>
      <c r="B61">
        <v>8981</v>
      </c>
      <c r="C61">
        <v>78.999108076095581</v>
      </c>
      <c r="D61">
        <v>5.1176985962663844E-8</v>
      </c>
      <c r="E61">
        <v>0</v>
      </c>
      <c r="F61">
        <v>9.5803155324883602E-7</v>
      </c>
      <c r="G61" t="s">
        <v>536</v>
      </c>
    </row>
    <row r="62" spans="1:7" x14ac:dyDescent="0.45">
      <c r="A62" t="s">
        <v>297</v>
      </c>
      <c r="B62">
        <v>12377</v>
      </c>
      <c r="C62">
        <v>47.625219106674194</v>
      </c>
      <c r="D62">
        <v>1.0457159709535298E-11</v>
      </c>
      <c r="E62">
        <v>7.2791723680340678E-15</v>
      </c>
      <c r="F62">
        <v>9.9162059558090263E-7</v>
      </c>
      <c r="G62" t="s">
        <v>536</v>
      </c>
    </row>
    <row r="63" spans="1:7" x14ac:dyDescent="0.45">
      <c r="A63" t="s">
        <v>305</v>
      </c>
      <c r="B63">
        <v>18168</v>
      </c>
      <c r="C63">
        <v>81.439158916473389</v>
      </c>
      <c r="D63">
        <v>9.9976925904687874E-7</v>
      </c>
      <c r="E63">
        <v>0</v>
      </c>
      <c r="F63">
        <v>5.434964930199247E-7</v>
      </c>
      <c r="G63" t="s">
        <v>536</v>
      </c>
    </row>
    <row r="64" spans="1:7" x14ac:dyDescent="0.45">
      <c r="A64" t="s">
        <v>310</v>
      </c>
      <c r="B64">
        <v>38824</v>
      </c>
      <c r="C64">
        <v>304.1261990070343</v>
      </c>
      <c r="D64">
        <v>5.177065718640813E-8</v>
      </c>
      <c r="E64">
        <v>3.8744311186692949E-10</v>
      </c>
      <c r="F64">
        <v>9.36212466762907E-8</v>
      </c>
      <c r="G64" t="s">
        <v>536</v>
      </c>
    </row>
    <row r="65" spans="1:7" x14ac:dyDescent="0.45">
      <c r="A65" t="s">
        <v>325</v>
      </c>
      <c r="B65">
        <v>39</v>
      </c>
      <c r="C65">
        <v>0.10907411575317383</v>
      </c>
      <c r="D65">
        <v>7.2018247432303895E-7</v>
      </c>
      <c r="E65">
        <v>0</v>
      </c>
      <c r="F65">
        <v>7.2142916562479295E-8</v>
      </c>
      <c r="G65" t="s">
        <v>536</v>
      </c>
    </row>
    <row r="66" spans="1:7" x14ac:dyDescent="0.45">
      <c r="A66" t="s">
        <v>326</v>
      </c>
      <c r="B66">
        <v>46</v>
      </c>
      <c r="C66">
        <v>0.1380918025970459</v>
      </c>
      <c r="D66">
        <v>6.9136745906028807E-7</v>
      </c>
      <c r="E66">
        <v>0</v>
      </c>
      <c r="F66">
        <v>2.6092035803204466E-8</v>
      </c>
      <c r="G66" t="s">
        <v>536</v>
      </c>
    </row>
    <row r="67" spans="1:7" x14ac:dyDescent="0.45">
      <c r="A67" t="s">
        <v>327</v>
      </c>
      <c r="B67">
        <v>41</v>
      </c>
      <c r="C67">
        <v>0.1122291088104248</v>
      </c>
      <c r="D67">
        <v>1.7951267472504639E-8</v>
      </c>
      <c r="E67">
        <v>0</v>
      </c>
      <c r="F67">
        <v>1.6495485180923149E-9</v>
      </c>
      <c r="G67" t="s">
        <v>536</v>
      </c>
    </row>
    <row r="68" spans="1:7" x14ac:dyDescent="0.45">
      <c r="A68" t="s">
        <v>329</v>
      </c>
      <c r="B68">
        <v>39782</v>
      </c>
      <c r="C68">
        <v>324.91244983673096</v>
      </c>
      <c r="D68">
        <v>9.9125892792684666E-7</v>
      </c>
      <c r="E68">
        <v>0</v>
      </c>
      <c r="F68">
        <v>1.5057462862997298E-7</v>
      </c>
      <c r="G68" t="s">
        <v>536</v>
      </c>
    </row>
    <row r="69" spans="1:7" x14ac:dyDescent="0.45">
      <c r="A69" t="s">
        <v>334</v>
      </c>
      <c r="B69">
        <v>73215</v>
      </c>
      <c r="C69">
        <v>373.20545887947083</v>
      </c>
      <c r="D69">
        <v>7.2271437795423665E-7</v>
      </c>
      <c r="E69">
        <v>3.7624567714382311E-7</v>
      </c>
      <c r="F69">
        <v>8.0301307782396028E-7</v>
      </c>
      <c r="G69" t="s">
        <v>536</v>
      </c>
    </row>
    <row r="70" spans="1:7" x14ac:dyDescent="0.45">
      <c r="A70" t="s">
        <v>340</v>
      </c>
      <c r="B70">
        <v>37244</v>
      </c>
      <c r="C70">
        <v>254.39674282073975</v>
      </c>
      <c r="D70">
        <v>3.366733838691665E-7</v>
      </c>
      <c r="E70">
        <v>0</v>
      </c>
      <c r="F70">
        <v>9.9956972706573623E-7</v>
      </c>
      <c r="G70" t="s">
        <v>536</v>
      </c>
    </row>
    <row r="71" spans="1:7" x14ac:dyDescent="0.45">
      <c r="A71" t="s">
        <v>350</v>
      </c>
      <c r="B71">
        <v>241</v>
      </c>
      <c r="C71">
        <v>1.7698190212249756</v>
      </c>
      <c r="D71">
        <v>2.7436475781148782E-9</v>
      </c>
      <c r="E71">
        <v>0</v>
      </c>
      <c r="F71">
        <v>5.7827141786263562E-7</v>
      </c>
      <c r="G71" t="s">
        <v>536</v>
      </c>
    </row>
    <row r="72" spans="1:7" x14ac:dyDescent="0.45">
      <c r="A72" t="s">
        <v>354</v>
      </c>
      <c r="B72">
        <v>23735</v>
      </c>
      <c r="C72">
        <v>160.98678684234619</v>
      </c>
      <c r="D72">
        <v>6.9035781891102488E-7</v>
      </c>
      <c r="E72">
        <v>0</v>
      </c>
      <c r="F72">
        <v>9.9972444981830985E-7</v>
      </c>
      <c r="G72" t="s">
        <v>536</v>
      </c>
    </row>
    <row r="73" spans="1:7" x14ac:dyDescent="0.45">
      <c r="A73" t="s">
        <v>359</v>
      </c>
      <c r="B73">
        <v>49260</v>
      </c>
      <c r="C73">
        <v>287.57187604904175</v>
      </c>
      <c r="D73">
        <v>9.5229268185345213E-8</v>
      </c>
      <c r="E73">
        <v>0</v>
      </c>
      <c r="F73">
        <v>5.7734959542916828E-7</v>
      </c>
      <c r="G73" t="s">
        <v>536</v>
      </c>
    </row>
    <row r="74" spans="1:7" x14ac:dyDescent="0.45">
      <c r="A74" t="s">
        <v>368</v>
      </c>
      <c r="B74">
        <v>95181</v>
      </c>
      <c r="C74">
        <v>302.51009082794189</v>
      </c>
      <c r="D74">
        <v>4.3354491450464026E-8</v>
      </c>
      <c r="E74">
        <v>3.1096001664152452E-8</v>
      </c>
      <c r="F74">
        <v>9.8222438644341946E-7</v>
      </c>
      <c r="G74" t="s">
        <v>536</v>
      </c>
    </row>
    <row r="75" spans="1:7" x14ac:dyDescent="0.45">
      <c r="A75" t="s">
        <v>370</v>
      </c>
      <c r="B75">
        <v>9681</v>
      </c>
      <c r="C75">
        <v>79.373786926269531</v>
      </c>
      <c r="D75">
        <v>3.0189125717425963E-7</v>
      </c>
      <c r="E75">
        <v>1.0132452155623329E-7</v>
      </c>
      <c r="F75">
        <v>9.9803386518058185E-7</v>
      </c>
      <c r="G75" t="s">
        <v>536</v>
      </c>
    </row>
    <row r="76" spans="1:7" x14ac:dyDescent="0.45">
      <c r="A76" t="s">
        <v>374</v>
      </c>
      <c r="B76">
        <v>75279</v>
      </c>
      <c r="C76">
        <v>600.00200295448303</v>
      </c>
      <c r="D76">
        <v>3.0372655559182824E-10</v>
      </c>
      <c r="E76">
        <v>0</v>
      </c>
      <c r="F76">
        <v>5.9654124928019813E-3</v>
      </c>
      <c r="G76" t="s">
        <v>537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F61A-2CB0-410D-8EBE-43FD240C952D}">
  <dimension ref="A1:G76"/>
  <sheetViews>
    <sheetView workbookViewId="0">
      <selection sqref="A1:G76"/>
    </sheetView>
  </sheetViews>
  <sheetFormatPr defaultRowHeight="14.25" x14ac:dyDescent="0.45"/>
  <cols>
    <col min="1" max="1" width="20" bestFit="1" customWidth="1"/>
    <col min="2" max="2" width="6.73046875" bestFit="1" customWidth="1"/>
    <col min="3" max="3" width="11.73046875" bestFit="1" customWidth="1"/>
    <col min="4" max="4" width="14.3984375" bestFit="1" customWidth="1"/>
    <col min="5" max="5" width="12.73046875" bestFit="1" customWidth="1"/>
    <col min="6" max="6" width="12.1328125" bestFit="1" customWidth="1"/>
    <col min="7" max="7" width="12.19921875" bestFit="1" customWidth="1"/>
  </cols>
  <sheetData>
    <row r="1" spans="1:7" x14ac:dyDescent="0.45">
      <c r="A1" t="s">
        <v>0</v>
      </c>
      <c r="B1" t="s">
        <v>487</v>
      </c>
      <c r="C1" t="s">
        <v>518</v>
      </c>
      <c r="D1" t="s">
        <v>532</v>
      </c>
      <c r="E1" t="s">
        <v>533</v>
      </c>
      <c r="F1" t="s">
        <v>534</v>
      </c>
      <c r="G1" t="s">
        <v>535</v>
      </c>
    </row>
    <row r="2" spans="1:7" x14ac:dyDescent="0.45">
      <c r="A2" t="s">
        <v>7</v>
      </c>
      <c r="B2">
        <v>72459</v>
      </c>
      <c r="C2">
        <v>566.58055901527405</v>
      </c>
      <c r="D2">
        <v>6.3606884724357263E-9</v>
      </c>
      <c r="E2">
        <v>0</v>
      </c>
      <c r="F2">
        <v>6.7860493607875772E-7</v>
      </c>
      <c r="G2" t="s">
        <v>536</v>
      </c>
    </row>
    <row r="3" spans="1:7" x14ac:dyDescent="0.45">
      <c r="A3" t="s">
        <v>15</v>
      </c>
      <c r="B3">
        <v>13084</v>
      </c>
      <c r="C3">
        <v>110.38930106163025</v>
      </c>
      <c r="D3">
        <v>9.951118429539342E-7</v>
      </c>
      <c r="E3">
        <v>0</v>
      </c>
      <c r="F3">
        <v>2.4800711189635685E-7</v>
      </c>
      <c r="G3" t="s">
        <v>536</v>
      </c>
    </row>
    <row r="4" spans="1:7" x14ac:dyDescent="0.45">
      <c r="A4" t="s">
        <v>24</v>
      </c>
      <c r="B4">
        <v>37</v>
      </c>
      <c r="C4">
        <v>9.7959995269775391E-2</v>
      </c>
      <c r="D4">
        <v>1.2089964263051201E-7</v>
      </c>
      <c r="E4">
        <v>0</v>
      </c>
      <c r="F4">
        <v>9.4320350299143197E-7</v>
      </c>
      <c r="G4" t="s">
        <v>536</v>
      </c>
    </row>
    <row r="5" spans="1:7" x14ac:dyDescent="0.45">
      <c r="A5" t="s">
        <v>25</v>
      </c>
      <c r="B5">
        <v>170</v>
      </c>
      <c r="C5">
        <v>0.45594096183776855</v>
      </c>
      <c r="D5">
        <v>5.6640005390178793E-8</v>
      </c>
      <c r="E5">
        <v>0</v>
      </c>
      <c r="F5">
        <v>7.7571772803297084E-7</v>
      </c>
      <c r="G5" t="s">
        <v>536</v>
      </c>
    </row>
    <row r="6" spans="1:7" x14ac:dyDescent="0.45">
      <c r="A6" t="s">
        <v>26</v>
      </c>
      <c r="B6">
        <v>161</v>
      </c>
      <c r="C6">
        <v>0.43108916282653809</v>
      </c>
      <c r="D6">
        <v>7.5051276149373791E-7</v>
      </c>
      <c r="E6">
        <v>0</v>
      </c>
      <c r="F6">
        <v>1.932778346058833E-7</v>
      </c>
      <c r="G6" t="s">
        <v>536</v>
      </c>
    </row>
    <row r="7" spans="1:7" x14ac:dyDescent="0.45">
      <c r="A7" t="s">
        <v>28</v>
      </c>
      <c r="B7">
        <v>352</v>
      </c>
      <c r="C7">
        <v>1.0320000648498535</v>
      </c>
      <c r="D7">
        <v>4.9996626005573941E-7</v>
      </c>
      <c r="E7">
        <v>0</v>
      </c>
      <c r="F7">
        <v>9.4831613258484063E-7</v>
      </c>
      <c r="G7" t="s">
        <v>536</v>
      </c>
    </row>
    <row r="8" spans="1:7" x14ac:dyDescent="0.45">
      <c r="A8" t="s">
        <v>29</v>
      </c>
      <c r="B8">
        <v>61884</v>
      </c>
      <c r="C8">
        <v>475.34201192855835</v>
      </c>
      <c r="D8">
        <v>9.9715757594712716E-7</v>
      </c>
      <c r="E8">
        <v>0</v>
      </c>
      <c r="F8">
        <v>6.1044124308384378E-7</v>
      </c>
      <c r="G8" t="s">
        <v>536</v>
      </c>
    </row>
    <row r="9" spans="1:7" x14ac:dyDescent="0.45">
      <c r="A9" t="s">
        <v>30</v>
      </c>
      <c r="B9">
        <v>19256</v>
      </c>
      <c r="C9">
        <v>172.27378511428833</v>
      </c>
      <c r="D9">
        <v>9.9851655616505239E-7</v>
      </c>
      <c r="E9">
        <v>0</v>
      </c>
      <c r="F9">
        <v>7.6901913720274086E-7</v>
      </c>
      <c r="G9" t="s">
        <v>536</v>
      </c>
    </row>
    <row r="10" spans="1:7" x14ac:dyDescent="0.45">
      <c r="A10" t="s">
        <v>39</v>
      </c>
      <c r="B10">
        <v>45177</v>
      </c>
      <c r="C10">
        <v>339.87725806236267</v>
      </c>
      <c r="D10">
        <v>2.53922166848497E-7</v>
      </c>
      <c r="E10">
        <v>0</v>
      </c>
      <c r="F10">
        <v>9.9990539756667705E-7</v>
      </c>
      <c r="G10" t="s">
        <v>536</v>
      </c>
    </row>
    <row r="11" spans="1:7" x14ac:dyDescent="0.45">
      <c r="A11" t="s">
        <v>41</v>
      </c>
      <c r="B11">
        <v>213</v>
      </c>
      <c r="C11">
        <v>0.60582089424133301</v>
      </c>
      <c r="D11">
        <v>2.9591213748197537E-9</v>
      </c>
      <c r="E11">
        <v>1.2875949741456665E-16</v>
      </c>
      <c r="F11">
        <v>6.4106289749511114E-8</v>
      </c>
      <c r="G11" t="s">
        <v>536</v>
      </c>
    </row>
    <row r="12" spans="1:7" x14ac:dyDescent="0.45">
      <c r="A12" t="s">
        <v>43</v>
      </c>
      <c r="B12">
        <v>155</v>
      </c>
      <c r="C12">
        <v>0.41674900054931641</v>
      </c>
      <c r="D12">
        <v>2.5294702884111401E-10</v>
      </c>
      <c r="E12">
        <v>8.6472351491143794E-11</v>
      </c>
      <c r="F12">
        <v>8.7141450949122875E-7</v>
      </c>
      <c r="G12" t="s">
        <v>536</v>
      </c>
    </row>
    <row r="13" spans="1:7" x14ac:dyDescent="0.45">
      <c r="A13" t="s">
        <v>44</v>
      </c>
      <c r="B13">
        <v>225</v>
      </c>
      <c r="C13">
        <v>0.65390205383300781</v>
      </c>
      <c r="D13">
        <v>4.2500249006544402E-8</v>
      </c>
      <c r="E13">
        <v>4.9118452511656645E-13</v>
      </c>
      <c r="F13">
        <v>8.1416063136570318E-7</v>
      </c>
      <c r="G13" t="s">
        <v>536</v>
      </c>
    </row>
    <row r="14" spans="1:7" x14ac:dyDescent="0.45">
      <c r="A14" t="s">
        <v>48</v>
      </c>
      <c r="B14">
        <v>422</v>
      </c>
      <c r="C14">
        <v>1.2613608837127686</v>
      </c>
      <c r="D14">
        <v>9.3764822528541458E-7</v>
      </c>
      <c r="E14">
        <v>0</v>
      </c>
      <c r="F14">
        <v>8.3564765610665793E-7</v>
      </c>
      <c r="G14" t="s">
        <v>536</v>
      </c>
    </row>
    <row r="15" spans="1:7" x14ac:dyDescent="0.45">
      <c r="A15" t="s">
        <v>50</v>
      </c>
      <c r="B15">
        <v>336</v>
      </c>
      <c r="C15">
        <v>0.99825811386108398</v>
      </c>
      <c r="D15">
        <v>2.2290699908111833E-7</v>
      </c>
      <c r="E15">
        <v>0</v>
      </c>
      <c r="F15">
        <v>9.2300617295924961E-7</v>
      </c>
      <c r="G15" t="s">
        <v>536</v>
      </c>
    </row>
    <row r="16" spans="1:7" x14ac:dyDescent="0.45">
      <c r="A16" t="s">
        <v>58</v>
      </c>
      <c r="B16">
        <v>121</v>
      </c>
      <c r="C16">
        <v>0.31914687156677246</v>
      </c>
      <c r="D16">
        <v>2.7480840891806568E-19</v>
      </c>
      <c r="E16">
        <v>0</v>
      </c>
      <c r="F16">
        <v>4.0132626179143815E-8</v>
      </c>
      <c r="G16" t="s">
        <v>536</v>
      </c>
    </row>
    <row r="17" spans="1:7" x14ac:dyDescent="0.45">
      <c r="A17" t="s">
        <v>59</v>
      </c>
      <c r="B17">
        <v>191</v>
      </c>
      <c r="C17">
        <v>0.5256199836730957</v>
      </c>
      <c r="D17">
        <v>1.1046998669104289E-18</v>
      </c>
      <c r="E17">
        <v>0</v>
      </c>
      <c r="F17">
        <v>9.568902028386176E-7</v>
      </c>
      <c r="G17" t="s">
        <v>536</v>
      </c>
    </row>
    <row r="18" spans="1:7" x14ac:dyDescent="0.45">
      <c r="A18" t="s">
        <v>60</v>
      </c>
      <c r="B18">
        <v>251</v>
      </c>
      <c r="C18">
        <v>0.74101519584655762</v>
      </c>
      <c r="D18">
        <v>5.3296421385418695E-16</v>
      </c>
      <c r="E18">
        <v>0</v>
      </c>
      <c r="F18">
        <v>0</v>
      </c>
      <c r="G18" t="s">
        <v>536</v>
      </c>
    </row>
    <row r="19" spans="1:7" x14ac:dyDescent="0.45">
      <c r="A19" t="s">
        <v>61</v>
      </c>
      <c r="B19">
        <v>388</v>
      </c>
      <c r="C19">
        <v>1.2516279220581055</v>
      </c>
      <c r="D19">
        <v>6.2174027525685644E-16</v>
      </c>
      <c r="E19">
        <v>0</v>
      </c>
      <c r="F19">
        <v>0</v>
      </c>
      <c r="G19" t="s">
        <v>536</v>
      </c>
    </row>
    <row r="20" spans="1:7" x14ac:dyDescent="0.45">
      <c r="A20" t="s">
        <v>63</v>
      </c>
      <c r="B20">
        <v>136</v>
      </c>
      <c r="C20">
        <v>0.36198019981384277</v>
      </c>
      <c r="D20">
        <v>7.5609465699510991E-7</v>
      </c>
      <c r="E20">
        <v>0</v>
      </c>
      <c r="F20">
        <v>1.8007205444668948E-7</v>
      </c>
      <c r="G20" t="s">
        <v>536</v>
      </c>
    </row>
    <row r="21" spans="1:7" x14ac:dyDescent="0.45">
      <c r="A21" t="s">
        <v>64</v>
      </c>
      <c r="B21">
        <v>66053</v>
      </c>
      <c r="C21">
        <v>600.00159692764282</v>
      </c>
      <c r="D21">
        <v>1.5576448123086322E-10</v>
      </c>
      <c r="E21">
        <v>2.50004138601509E-5</v>
      </c>
      <c r="F21">
        <v>3.5538949196952827E-7</v>
      </c>
      <c r="G21" t="s">
        <v>537</v>
      </c>
    </row>
    <row r="22" spans="1:7" x14ac:dyDescent="0.45">
      <c r="A22" t="s">
        <v>71</v>
      </c>
      <c r="B22">
        <v>311</v>
      </c>
      <c r="C22">
        <v>0.92127203941345215</v>
      </c>
      <c r="D22">
        <v>8.7133258637924393E-7</v>
      </c>
      <c r="E22">
        <v>0</v>
      </c>
      <c r="F22">
        <v>1.9635121411599435E-7</v>
      </c>
      <c r="G22" t="s">
        <v>536</v>
      </c>
    </row>
    <row r="23" spans="1:7" x14ac:dyDescent="0.45">
      <c r="A23" t="s">
        <v>72</v>
      </c>
      <c r="B23">
        <v>305</v>
      </c>
      <c r="C23">
        <v>0.9099738597869873</v>
      </c>
      <c r="D23">
        <v>3.5906042672451122E-7</v>
      </c>
      <c r="E23">
        <v>0</v>
      </c>
      <c r="F23">
        <v>2.4516289942438229E-7</v>
      </c>
      <c r="G23" t="s">
        <v>536</v>
      </c>
    </row>
    <row r="24" spans="1:7" x14ac:dyDescent="0.45">
      <c r="A24" t="s">
        <v>73</v>
      </c>
      <c r="B24">
        <v>399</v>
      </c>
      <c r="C24">
        <v>1.1224861145019531</v>
      </c>
      <c r="D24">
        <v>8.3854934651572677E-7</v>
      </c>
      <c r="E24">
        <v>0</v>
      </c>
      <c r="F24">
        <v>8.1879888273664831E-9</v>
      </c>
      <c r="G24" t="s">
        <v>536</v>
      </c>
    </row>
    <row r="25" spans="1:7" x14ac:dyDescent="0.45">
      <c r="A25" t="s">
        <v>86</v>
      </c>
      <c r="B25">
        <v>32882</v>
      </c>
      <c r="C25">
        <v>226.91086292266846</v>
      </c>
      <c r="D25">
        <v>9.8900131955391825E-7</v>
      </c>
      <c r="E25">
        <v>0</v>
      </c>
      <c r="F25">
        <v>6.0712666675535948E-8</v>
      </c>
      <c r="G25" t="s">
        <v>536</v>
      </c>
    </row>
    <row r="26" spans="1:7" x14ac:dyDescent="0.45">
      <c r="A26" t="s">
        <v>107</v>
      </c>
      <c r="B26">
        <v>324</v>
      </c>
      <c r="C26">
        <v>0.9534461498260498</v>
      </c>
      <c r="D26">
        <v>3.3071412822630111E-8</v>
      </c>
      <c r="E26">
        <v>8.9255814182589929E-7</v>
      </c>
      <c r="F26">
        <v>8.3816059902274421E-9</v>
      </c>
      <c r="G26" t="s">
        <v>536</v>
      </c>
    </row>
    <row r="27" spans="1:7" x14ac:dyDescent="0.45">
      <c r="A27" t="s">
        <v>111</v>
      </c>
      <c r="B27">
        <v>34</v>
      </c>
      <c r="C27">
        <v>1.3440351486206055</v>
      </c>
      <c r="D27">
        <v>8.2858856725875896E-7</v>
      </c>
      <c r="E27">
        <v>0</v>
      </c>
      <c r="F27">
        <v>1.3711917058882077E-8</v>
      </c>
      <c r="G27" t="s">
        <v>536</v>
      </c>
    </row>
    <row r="28" spans="1:7" x14ac:dyDescent="0.45">
      <c r="A28" t="s">
        <v>116</v>
      </c>
      <c r="B28">
        <v>148</v>
      </c>
      <c r="C28">
        <v>0.41586995124816895</v>
      </c>
      <c r="D28">
        <v>9.0908448905443383E-9</v>
      </c>
      <c r="E28">
        <v>0</v>
      </c>
      <c r="F28">
        <v>2.2713356901206859E-8</v>
      </c>
      <c r="G28" t="s">
        <v>536</v>
      </c>
    </row>
    <row r="29" spans="1:7" x14ac:dyDescent="0.45">
      <c r="A29" t="s">
        <v>122</v>
      </c>
      <c r="B29">
        <v>80</v>
      </c>
      <c r="C29">
        <v>0.21567893028259277</v>
      </c>
      <c r="D29">
        <v>2.948734073227834E-10</v>
      </c>
      <c r="E29">
        <v>0</v>
      </c>
      <c r="F29">
        <v>4.5692488687763326E-7</v>
      </c>
      <c r="G29" t="s">
        <v>536</v>
      </c>
    </row>
    <row r="30" spans="1:7" x14ac:dyDescent="0.45">
      <c r="A30" t="s">
        <v>131</v>
      </c>
      <c r="B30">
        <v>430</v>
      </c>
      <c r="C30">
        <v>1.1744730472564697</v>
      </c>
      <c r="D30">
        <v>1.1698786174868862E-8</v>
      </c>
      <c r="E30">
        <v>0</v>
      </c>
      <c r="F30">
        <v>1.8184786288679437E-7</v>
      </c>
      <c r="G30" t="s">
        <v>536</v>
      </c>
    </row>
    <row r="31" spans="1:7" x14ac:dyDescent="0.45">
      <c r="A31" t="s">
        <v>132</v>
      </c>
      <c r="B31">
        <v>189</v>
      </c>
      <c r="C31">
        <v>0.51316189765930176</v>
      </c>
      <c r="D31">
        <v>5.7897120622522223E-8</v>
      </c>
      <c r="E31">
        <v>0</v>
      </c>
      <c r="F31">
        <v>8.6887143873325556E-7</v>
      </c>
      <c r="G31" t="s">
        <v>536</v>
      </c>
    </row>
    <row r="32" spans="1:7" x14ac:dyDescent="0.45">
      <c r="A32" t="s">
        <v>146</v>
      </c>
      <c r="B32">
        <v>18012</v>
      </c>
      <c r="C32">
        <v>77.339088916778564</v>
      </c>
      <c r="D32">
        <v>9.9664913039719941E-7</v>
      </c>
      <c r="E32">
        <v>1.5606996134802101E-8</v>
      </c>
      <c r="F32">
        <v>3.2774145301740327E-7</v>
      </c>
      <c r="G32" t="s">
        <v>536</v>
      </c>
    </row>
    <row r="33" spans="1:7" x14ac:dyDescent="0.45">
      <c r="A33" t="s">
        <v>153</v>
      </c>
      <c r="B33">
        <v>118148</v>
      </c>
      <c r="C33">
        <v>536.1480929851532</v>
      </c>
      <c r="D33">
        <v>9.4912306834289194E-7</v>
      </c>
      <c r="E33">
        <v>7.5364347645694516E-14</v>
      </c>
      <c r="F33">
        <v>1.7733791834514813E-7</v>
      </c>
      <c r="G33" t="s">
        <v>536</v>
      </c>
    </row>
    <row r="34" spans="1:7" x14ac:dyDescent="0.45">
      <c r="A34" t="s">
        <v>154</v>
      </c>
      <c r="B34">
        <v>7171</v>
      </c>
      <c r="C34">
        <v>60.811659097671509</v>
      </c>
      <c r="D34">
        <v>2.6059645390717226E-8</v>
      </c>
      <c r="E34">
        <v>2.8390260201621327E-10</v>
      </c>
      <c r="F34">
        <v>9.9334360082261686E-7</v>
      </c>
      <c r="G34" t="s">
        <v>536</v>
      </c>
    </row>
    <row r="35" spans="1:7" x14ac:dyDescent="0.45">
      <c r="A35" t="s">
        <v>156</v>
      </c>
      <c r="B35">
        <v>6671</v>
      </c>
      <c r="C35">
        <v>99.274641036987305</v>
      </c>
      <c r="D35">
        <v>3.0565610866508062E-9</v>
      </c>
      <c r="E35">
        <v>1.0120511705778354E-10</v>
      </c>
      <c r="F35">
        <v>9.9966117166902601E-7</v>
      </c>
      <c r="G35" t="s">
        <v>536</v>
      </c>
    </row>
    <row r="36" spans="1:7" x14ac:dyDescent="0.45">
      <c r="A36" t="s">
        <v>158</v>
      </c>
      <c r="B36">
        <v>99927</v>
      </c>
      <c r="C36">
        <v>600.00337505340576</v>
      </c>
      <c r="D36">
        <v>4.4405165194413413E-9</v>
      </c>
      <c r="E36">
        <v>1.5163261730388777E-6</v>
      </c>
      <c r="F36">
        <v>1.4625039297814111E-3</v>
      </c>
      <c r="G36" t="s">
        <v>537</v>
      </c>
    </row>
    <row r="37" spans="1:7" x14ac:dyDescent="0.45">
      <c r="A37" t="s">
        <v>167</v>
      </c>
      <c r="B37">
        <v>38995</v>
      </c>
      <c r="C37">
        <v>229.58004212379456</v>
      </c>
      <c r="D37">
        <v>1.503427007298042E-7</v>
      </c>
      <c r="E37">
        <v>9.998309218081124E-7</v>
      </c>
      <c r="F37">
        <v>8.0111228176400902E-7</v>
      </c>
      <c r="G37" t="s">
        <v>536</v>
      </c>
    </row>
    <row r="38" spans="1:7" x14ac:dyDescent="0.45">
      <c r="A38" t="s">
        <v>172</v>
      </c>
      <c r="B38">
        <v>31871</v>
      </c>
      <c r="C38">
        <v>151.91313481330872</v>
      </c>
      <c r="D38">
        <v>9.9796823856597894E-7</v>
      </c>
      <c r="E38">
        <v>0</v>
      </c>
      <c r="F38">
        <v>4.9797114535979384E-7</v>
      </c>
      <c r="G38" t="s">
        <v>536</v>
      </c>
    </row>
    <row r="39" spans="1:7" x14ac:dyDescent="0.45">
      <c r="A39" t="s">
        <v>175</v>
      </c>
      <c r="B39">
        <v>244</v>
      </c>
      <c r="C39">
        <v>0.69699692726135254</v>
      </c>
      <c r="D39">
        <v>1.2950156312981796E-8</v>
      </c>
      <c r="E39">
        <v>6.6848483584762611E-14</v>
      </c>
      <c r="F39">
        <v>7.7507976047422342E-7</v>
      </c>
      <c r="G39" t="s">
        <v>536</v>
      </c>
    </row>
    <row r="40" spans="1:7" x14ac:dyDescent="0.45">
      <c r="A40" t="s">
        <v>179</v>
      </c>
      <c r="B40">
        <v>137853</v>
      </c>
      <c r="C40">
        <v>600.00004196166992</v>
      </c>
      <c r="D40">
        <v>5.0148653859116312E-6</v>
      </c>
      <c r="E40">
        <v>3.1681333114549244E-10</v>
      </c>
      <c r="F40">
        <v>1.2617935573460788E-7</v>
      </c>
      <c r="G40" t="s">
        <v>537</v>
      </c>
    </row>
    <row r="41" spans="1:7" x14ac:dyDescent="0.45">
      <c r="A41" t="s">
        <v>187</v>
      </c>
      <c r="B41">
        <v>24076</v>
      </c>
      <c r="C41">
        <v>132.84155607223511</v>
      </c>
      <c r="D41">
        <v>2.3249652708107698E-10</v>
      </c>
      <c r="E41">
        <v>0</v>
      </c>
      <c r="F41">
        <v>7.1210043116001173E-7</v>
      </c>
      <c r="G41" t="s">
        <v>536</v>
      </c>
    </row>
    <row r="42" spans="1:7" x14ac:dyDescent="0.45">
      <c r="A42" t="s">
        <v>189</v>
      </c>
      <c r="B42">
        <v>242</v>
      </c>
      <c r="C42">
        <v>0.7025749683380127</v>
      </c>
      <c r="D42">
        <v>5.1900386491668815E-9</v>
      </c>
      <c r="E42">
        <v>0</v>
      </c>
      <c r="F42">
        <v>2.6406721592595309E-7</v>
      </c>
      <c r="G42" t="s">
        <v>536</v>
      </c>
    </row>
    <row r="43" spans="1:7" x14ac:dyDescent="0.45">
      <c r="A43" t="s">
        <v>191</v>
      </c>
      <c r="B43">
        <v>401</v>
      </c>
      <c r="C43">
        <v>1.0612030029296875</v>
      </c>
      <c r="D43">
        <v>7.7838204489329621E-7</v>
      </c>
      <c r="E43">
        <v>0</v>
      </c>
      <c r="F43">
        <v>1.6152715385089392E-7</v>
      </c>
      <c r="G43" t="s">
        <v>536</v>
      </c>
    </row>
    <row r="44" spans="1:7" x14ac:dyDescent="0.45">
      <c r="A44" t="s">
        <v>192</v>
      </c>
      <c r="B44">
        <v>369</v>
      </c>
      <c r="C44">
        <v>1.072512149810791</v>
      </c>
      <c r="D44">
        <v>8.0521689841176244E-7</v>
      </c>
      <c r="E44">
        <v>0</v>
      </c>
      <c r="F44">
        <v>9.6242163970630703E-7</v>
      </c>
      <c r="G44" t="s">
        <v>536</v>
      </c>
    </row>
    <row r="45" spans="1:7" x14ac:dyDescent="0.45">
      <c r="A45" t="s">
        <v>193</v>
      </c>
      <c r="B45">
        <v>427</v>
      </c>
      <c r="C45">
        <v>1.2341940402984619</v>
      </c>
      <c r="D45">
        <v>4.4471341356663922E-7</v>
      </c>
      <c r="E45">
        <v>0</v>
      </c>
      <c r="F45">
        <v>8.846929942749403E-7</v>
      </c>
      <c r="G45" t="s">
        <v>536</v>
      </c>
    </row>
    <row r="46" spans="1:7" x14ac:dyDescent="0.45">
      <c r="A46" t="s">
        <v>194</v>
      </c>
      <c r="B46">
        <v>209</v>
      </c>
      <c r="C46">
        <v>0.56909704208374023</v>
      </c>
      <c r="D46">
        <v>3.2661141215731883E-10</v>
      </c>
      <c r="E46">
        <v>5.9311514922503678E-18</v>
      </c>
      <c r="F46">
        <v>5.1112343760412133E-7</v>
      </c>
      <c r="G46" t="s">
        <v>536</v>
      </c>
    </row>
    <row r="47" spans="1:7" x14ac:dyDescent="0.45">
      <c r="A47" t="s">
        <v>211</v>
      </c>
      <c r="B47">
        <v>1187</v>
      </c>
      <c r="C47">
        <v>607.64589715003967</v>
      </c>
      <c r="D47">
        <v>1.5577000528773925E-3</v>
      </c>
      <c r="E47">
        <v>0</v>
      </c>
      <c r="F47">
        <v>6.7814245082363223E-2</v>
      </c>
      <c r="G47" t="s">
        <v>537</v>
      </c>
    </row>
    <row r="48" spans="1:7" x14ac:dyDescent="0.45">
      <c r="A48" t="s">
        <v>212</v>
      </c>
      <c r="B48">
        <v>27884</v>
      </c>
      <c r="C48">
        <v>173.68995785713196</v>
      </c>
      <c r="D48">
        <v>6.8701771393764579E-8</v>
      </c>
      <c r="E48">
        <v>0</v>
      </c>
      <c r="F48">
        <v>9.9984995200287555E-7</v>
      </c>
      <c r="G48" t="s">
        <v>536</v>
      </c>
    </row>
    <row r="49" spans="1:7" x14ac:dyDescent="0.45">
      <c r="A49" t="s">
        <v>214</v>
      </c>
      <c r="B49">
        <v>397</v>
      </c>
      <c r="C49">
        <v>1.1580419540405273</v>
      </c>
      <c r="D49">
        <v>2.797614654338087E-10</v>
      </c>
      <c r="E49">
        <v>9.805417226721682E-7</v>
      </c>
      <c r="F49">
        <v>7.1241243186101136E-8</v>
      </c>
      <c r="G49" t="s">
        <v>536</v>
      </c>
    </row>
    <row r="50" spans="1:7" x14ac:dyDescent="0.45">
      <c r="A50" t="s">
        <v>215</v>
      </c>
      <c r="B50">
        <v>64</v>
      </c>
      <c r="C50">
        <v>0.16866493225097656</v>
      </c>
      <c r="D50">
        <v>2.2065555794518399E-9</v>
      </c>
      <c r="E50">
        <v>0</v>
      </c>
      <c r="F50">
        <v>2.3455504299770065E-7</v>
      </c>
      <c r="G50" t="s">
        <v>536</v>
      </c>
    </row>
    <row r="51" spans="1:7" x14ac:dyDescent="0.45">
      <c r="A51" t="s">
        <v>216</v>
      </c>
      <c r="B51">
        <v>84</v>
      </c>
      <c r="C51">
        <v>0.22640395164489746</v>
      </c>
      <c r="D51">
        <v>1.017129923004031E-10</v>
      </c>
      <c r="E51">
        <v>0</v>
      </c>
      <c r="F51">
        <v>5.6878033356180764E-8</v>
      </c>
      <c r="G51" t="s">
        <v>536</v>
      </c>
    </row>
    <row r="52" spans="1:7" x14ac:dyDescent="0.45">
      <c r="A52" t="s">
        <v>225</v>
      </c>
      <c r="B52">
        <v>423</v>
      </c>
      <c r="C52">
        <v>1.1282639503479004</v>
      </c>
      <c r="D52">
        <v>1.8703771344065325E-7</v>
      </c>
      <c r="E52">
        <v>0</v>
      </c>
      <c r="F52">
        <v>9.3178028373653556E-7</v>
      </c>
      <c r="G52" t="s">
        <v>536</v>
      </c>
    </row>
    <row r="53" spans="1:7" x14ac:dyDescent="0.45">
      <c r="A53" t="s">
        <v>235</v>
      </c>
      <c r="B53">
        <v>72275</v>
      </c>
      <c r="C53">
        <v>553.11883783340454</v>
      </c>
      <c r="D53">
        <v>1.4008983666960302E-7</v>
      </c>
      <c r="E53">
        <v>1.3138949821907655E-9</v>
      </c>
      <c r="F53">
        <v>9.229737186016141E-7</v>
      </c>
      <c r="G53" t="s">
        <v>536</v>
      </c>
    </row>
    <row r="54" spans="1:7" x14ac:dyDescent="0.45">
      <c r="A54" t="s">
        <v>241</v>
      </c>
      <c r="B54">
        <v>192</v>
      </c>
      <c r="C54">
        <v>0.79569005966186523</v>
      </c>
      <c r="D54">
        <v>7.9045063812917726E-7</v>
      </c>
      <c r="E54">
        <v>0</v>
      </c>
      <c r="F54">
        <v>6.3709554369622904E-7</v>
      </c>
      <c r="G54" t="s">
        <v>536</v>
      </c>
    </row>
    <row r="55" spans="1:7" x14ac:dyDescent="0.45">
      <c r="A55" t="s">
        <v>244</v>
      </c>
      <c r="B55">
        <v>124</v>
      </c>
      <c r="C55">
        <v>0.32719302177429199</v>
      </c>
      <c r="D55">
        <v>4.6208986243361943E-12</v>
      </c>
      <c r="E55">
        <v>5.0268603488173775E-10</v>
      </c>
      <c r="F55">
        <v>1.2754120398495377E-7</v>
      </c>
      <c r="G55" t="s">
        <v>536</v>
      </c>
    </row>
    <row r="56" spans="1:7" x14ac:dyDescent="0.45">
      <c r="A56" t="s">
        <v>245</v>
      </c>
      <c r="B56">
        <v>57</v>
      </c>
      <c r="C56">
        <v>0.15315604209899902</v>
      </c>
      <c r="D56">
        <v>1.5616141566554892E-8</v>
      </c>
      <c r="E56">
        <v>5.0528357464037996E-10</v>
      </c>
      <c r="F56">
        <v>1.2837425545495411E-7</v>
      </c>
      <c r="G56" t="s">
        <v>536</v>
      </c>
    </row>
    <row r="57" spans="1:7" x14ac:dyDescent="0.45">
      <c r="A57" t="s">
        <v>259</v>
      </c>
      <c r="B57">
        <v>26284</v>
      </c>
      <c r="C57">
        <v>102.82765007019043</v>
      </c>
      <c r="D57">
        <v>9.9839467259984141E-7</v>
      </c>
      <c r="E57">
        <v>0</v>
      </c>
      <c r="F57">
        <v>4.648127259366363E-7</v>
      </c>
      <c r="G57" t="s">
        <v>536</v>
      </c>
    </row>
    <row r="58" spans="1:7" x14ac:dyDescent="0.45">
      <c r="A58" t="s">
        <v>263</v>
      </c>
      <c r="B58">
        <v>106974</v>
      </c>
      <c r="C58">
        <v>600.00493288040161</v>
      </c>
      <c r="D58">
        <v>1.9300074740642774E-5</v>
      </c>
      <c r="E58">
        <v>0</v>
      </c>
      <c r="F58">
        <v>3.4615050948090753E-8</v>
      </c>
      <c r="G58" t="s">
        <v>537</v>
      </c>
    </row>
    <row r="59" spans="1:7" x14ac:dyDescent="0.45">
      <c r="A59" t="s">
        <v>270</v>
      </c>
      <c r="B59">
        <v>13510</v>
      </c>
      <c r="C59">
        <v>265.08773803710938</v>
      </c>
      <c r="D59">
        <v>5.6643913158273543E-7</v>
      </c>
      <c r="E59">
        <v>0</v>
      </c>
      <c r="F59">
        <v>2.8473393807157669E-7</v>
      </c>
      <c r="G59" t="s">
        <v>536</v>
      </c>
    </row>
    <row r="60" spans="1:7" x14ac:dyDescent="0.45">
      <c r="A60" t="s">
        <v>277</v>
      </c>
      <c r="B60">
        <v>30477</v>
      </c>
      <c r="C60">
        <v>156.32884788513184</v>
      </c>
      <c r="D60">
        <v>3.2780821097690545E-9</v>
      </c>
      <c r="E60">
        <v>0</v>
      </c>
      <c r="F60">
        <v>9.776714423193341E-7</v>
      </c>
      <c r="G60" t="s">
        <v>536</v>
      </c>
    </row>
    <row r="61" spans="1:7" x14ac:dyDescent="0.45">
      <c r="A61" t="s">
        <v>296</v>
      </c>
      <c r="B61">
        <v>25515</v>
      </c>
      <c r="C61">
        <v>271.38789296150208</v>
      </c>
      <c r="D61">
        <v>3.1838780779838149E-8</v>
      </c>
      <c r="E61">
        <v>0</v>
      </c>
      <c r="F61">
        <v>3.7612155267284811E-7</v>
      </c>
      <c r="G61" t="s">
        <v>536</v>
      </c>
    </row>
    <row r="62" spans="1:7" x14ac:dyDescent="0.45">
      <c r="A62" t="s">
        <v>297</v>
      </c>
      <c r="B62">
        <v>12377</v>
      </c>
      <c r="C62">
        <v>46.111508131027222</v>
      </c>
      <c r="D62">
        <v>1.0457159709535298E-11</v>
      </c>
      <c r="E62">
        <v>7.2791723680340678E-15</v>
      </c>
      <c r="F62">
        <v>9.9162059558090263E-7</v>
      </c>
      <c r="G62" t="s">
        <v>536</v>
      </c>
    </row>
    <row r="63" spans="1:7" x14ac:dyDescent="0.45">
      <c r="A63" t="s">
        <v>305</v>
      </c>
      <c r="B63">
        <v>25711</v>
      </c>
      <c r="C63">
        <v>220.67176008224487</v>
      </c>
      <c r="D63">
        <v>6.1763069714171337E-8</v>
      </c>
      <c r="E63">
        <v>0</v>
      </c>
      <c r="F63">
        <v>9.9963209148091034E-7</v>
      </c>
      <c r="G63" t="s">
        <v>536</v>
      </c>
    </row>
    <row r="64" spans="1:7" x14ac:dyDescent="0.45">
      <c r="A64" t="s">
        <v>310</v>
      </c>
      <c r="B64">
        <v>14279</v>
      </c>
      <c r="C64">
        <v>119.33731484413147</v>
      </c>
      <c r="D64">
        <v>6.6914086026133366E-7</v>
      </c>
      <c r="E64">
        <v>2.7605667433534182E-8</v>
      </c>
      <c r="F64">
        <v>2.4279786987319809E-7</v>
      </c>
      <c r="G64" t="s">
        <v>536</v>
      </c>
    </row>
    <row r="65" spans="1:7" x14ac:dyDescent="0.45">
      <c r="A65" t="s">
        <v>325</v>
      </c>
      <c r="B65">
        <v>39</v>
      </c>
      <c r="C65">
        <v>0.10519504547119141</v>
      </c>
      <c r="D65">
        <v>7.2018247432303895E-7</v>
      </c>
      <c r="E65">
        <v>0</v>
      </c>
      <c r="F65">
        <v>7.2142916562479295E-8</v>
      </c>
      <c r="G65" t="s">
        <v>536</v>
      </c>
    </row>
    <row r="66" spans="1:7" x14ac:dyDescent="0.45">
      <c r="A66" t="s">
        <v>326</v>
      </c>
      <c r="B66">
        <v>46</v>
      </c>
      <c r="C66">
        <v>0.1334989070892334</v>
      </c>
      <c r="D66">
        <v>6.9136745906028807E-7</v>
      </c>
      <c r="E66">
        <v>0</v>
      </c>
      <c r="F66">
        <v>2.6092035803204466E-8</v>
      </c>
      <c r="G66" t="s">
        <v>536</v>
      </c>
    </row>
    <row r="67" spans="1:7" x14ac:dyDescent="0.45">
      <c r="A67" t="s">
        <v>327</v>
      </c>
      <c r="B67">
        <v>41</v>
      </c>
      <c r="C67">
        <v>0.10986995697021484</v>
      </c>
      <c r="D67">
        <v>1.7951267472504639E-8</v>
      </c>
      <c r="E67">
        <v>0</v>
      </c>
      <c r="F67">
        <v>1.6495485180923149E-9</v>
      </c>
      <c r="G67" t="s">
        <v>536</v>
      </c>
    </row>
    <row r="68" spans="1:7" x14ac:dyDescent="0.45">
      <c r="A68" t="s">
        <v>329</v>
      </c>
      <c r="B68">
        <v>42309</v>
      </c>
      <c r="C68">
        <v>350.57738304138184</v>
      </c>
      <c r="D68">
        <v>9.9890187975924287E-7</v>
      </c>
      <c r="E68">
        <v>0</v>
      </c>
      <c r="F68">
        <v>1.9090719737626826E-7</v>
      </c>
      <c r="G68" t="s">
        <v>536</v>
      </c>
    </row>
    <row r="69" spans="1:7" x14ac:dyDescent="0.45">
      <c r="A69" t="s">
        <v>334</v>
      </c>
      <c r="B69">
        <v>66289</v>
      </c>
      <c r="C69">
        <v>413.44805598258972</v>
      </c>
      <c r="D69">
        <v>3.1918816001397232E-7</v>
      </c>
      <c r="E69">
        <v>9.9803406190657509E-8</v>
      </c>
      <c r="F69">
        <v>9.9714375850989083E-7</v>
      </c>
      <c r="G69" t="s">
        <v>536</v>
      </c>
    </row>
    <row r="70" spans="1:7" x14ac:dyDescent="0.45">
      <c r="A70" t="s">
        <v>340</v>
      </c>
      <c r="B70">
        <v>45295</v>
      </c>
      <c r="C70">
        <v>322.91416478157043</v>
      </c>
      <c r="D70">
        <v>9.9935055896363203E-7</v>
      </c>
      <c r="E70">
        <v>0</v>
      </c>
      <c r="F70">
        <v>8.7355920925324902E-7</v>
      </c>
      <c r="G70" t="s">
        <v>536</v>
      </c>
    </row>
    <row r="71" spans="1:7" x14ac:dyDescent="0.45">
      <c r="A71" t="s">
        <v>350</v>
      </c>
      <c r="B71">
        <v>349</v>
      </c>
      <c r="C71">
        <v>1.146277904510498</v>
      </c>
      <c r="D71">
        <v>1.8417463613972655E-9</v>
      </c>
      <c r="E71">
        <v>0</v>
      </c>
      <c r="F71">
        <v>8.6509105070172044E-7</v>
      </c>
      <c r="G71" t="s">
        <v>536</v>
      </c>
    </row>
    <row r="72" spans="1:7" x14ac:dyDescent="0.45">
      <c r="A72" t="s">
        <v>354</v>
      </c>
      <c r="B72">
        <v>86610</v>
      </c>
      <c r="C72">
        <v>600.00121593475342</v>
      </c>
      <c r="D72">
        <v>1.8407272875387015E-6</v>
      </c>
      <c r="E72">
        <v>0</v>
      </c>
      <c r="F72">
        <v>1.1262039419586942E-7</v>
      </c>
      <c r="G72" t="s">
        <v>537</v>
      </c>
    </row>
    <row r="73" spans="1:7" x14ac:dyDescent="0.45">
      <c r="A73" t="s">
        <v>359</v>
      </c>
      <c r="B73">
        <v>92091</v>
      </c>
      <c r="C73">
        <v>547.63683986663818</v>
      </c>
      <c r="D73">
        <v>5.3919074783005455E-7</v>
      </c>
      <c r="E73">
        <v>0</v>
      </c>
      <c r="F73">
        <v>6.2289481346095123E-7</v>
      </c>
      <c r="G73" t="s">
        <v>536</v>
      </c>
    </row>
    <row r="74" spans="1:7" x14ac:dyDescent="0.45">
      <c r="A74" t="s">
        <v>368</v>
      </c>
      <c r="B74">
        <v>28737</v>
      </c>
      <c r="C74">
        <v>111.73659992218018</v>
      </c>
      <c r="D74">
        <v>9.9899901879264678E-7</v>
      </c>
      <c r="E74">
        <v>8.6625103704180896E-9</v>
      </c>
      <c r="F74">
        <v>3.2387208562368983E-7</v>
      </c>
      <c r="G74" t="s">
        <v>536</v>
      </c>
    </row>
    <row r="75" spans="1:7" x14ac:dyDescent="0.45">
      <c r="A75" t="s">
        <v>370</v>
      </c>
      <c r="B75">
        <v>8639</v>
      </c>
      <c r="C75">
        <v>76.76717209815979</v>
      </c>
      <c r="D75">
        <v>9.9943007344423537E-7</v>
      </c>
      <c r="E75">
        <v>2.0002718289345138E-8</v>
      </c>
      <c r="F75">
        <v>2.0366835880206928E-7</v>
      </c>
      <c r="G75" t="s">
        <v>536</v>
      </c>
    </row>
    <row r="76" spans="1:7" x14ac:dyDescent="0.45">
      <c r="A76" t="s">
        <v>374</v>
      </c>
      <c r="B76">
        <v>68897</v>
      </c>
      <c r="C76">
        <v>547.65385293960571</v>
      </c>
      <c r="D76">
        <v>2.9790321601990623E-10</v>
      </c>
      <c r="E76">
        <v>0</v>
      </c>
      <c r="F76">
        <v>9.9915550950664976E-7</v>
      </c>
      <c r="G76" t="s">
        <v>536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3404-6475-4D1F-8D27-8956783EFD6D}">
  <dimension ref="A1:AU96"/>
  <sheetViews>
    <sheetView topLeftCell="A60" workbookViewId="0">
      <selection activeCell="A73" sqref="A73"/>
    </sheetView>
  </sheetViews>
  <sheetFormatPr defaultRowHeight="14.25" x14ac:dyDescent="0.45"/>
  <cols>
    <col min="1" max="1" width="18.33203125" customWidth="1"/>
    <col min="16" max="16" width="11.73046875" bestFit="1" customWidth="1"/>
  </cols>
  <sheetData>
    <row r="1" spans="1:47" x14ac:dyDescent="0.45">
      <c r="B1" s="1" t="s">
        <v>1</v>
      </c>
      <c r="J1" s="1" t="s">
        <v>538</v>
      </c>
      <c r="R1" s="31" t="s">
        <v>546</v>
      </c>
      <c r="S1" s="31"/>
      <c r="T1" s="31"/>
      <c r="U1" s="31"/>
      <c r="V1" s="31"/>
      <c r="Z1" s="31" t="s">
        <v>553</v>
      </c>
      <c r="AA1" s="31"/>
      <c r="AB1" s="31"/>
      <c r="AC1" s="31"/>
      <c r="AD1" s="31"/>
      <c r="AE1" s="31"/>
      <c r="AH1" s="31" t="s">
        <v>552</v>
      </c>
      <c r="AI1" s="31"/>
      <c r="AJ1" s="31"/>
      <c r="AK1" s="31"/>
      <c r="AL1" s="31"/>
      <c r="AM1" s="31"/>
      <c r="AO1" s="31" t="s">
        <v>556</v>
      </c>
      <c r="AP1" s="31"/>
      <c r="AQ1" s="31"/>
      <c r="AR1" s="31"/>
      <c r="AS1" s="31"/>
      <c r="AT1" s="31"/>
    </row>
    <row r="2" spans="1:47" x14ac:dyDescent="0.45">
      <c r="A2" s="1" t="s">
        <v>0</v>
      </c>
      <c r="B2" s="1" t="s">
        <v>487</v>
      </c>
      <c r="C2" s="1" t="s">
        <v>518</v>
      </c>
      <c r="D2" s="1" t="s">
        <v>532</v>
      </c>
      <c r="E2" s="1" t="s">
        <v>533</v>
      </c>
      <c r="F2" s="1" t="s">
        <v>534</v>
      </c>
      <c r="G2" s="1" t="s">
        <v>535</v>
      </c>
      <c r="I2" s="1" t="s">
        <v>0</v>
      </c>
      <c r="J2" s="1" t="s">
        <v>487</v>
      </c>
      <c r="K2" s="1" t="s">
        <v>518</v>
      </c>
      <c r="L2" s="1" t="s">
        <v>532</v>
      </c>
      <c r="M2" s="1" t="s">
        <v>533</v>
      </c>
      <c r="N2" s="1" t="s">
        <v>534</v>
      </c>
      <c r="O2" s="1" t="s">
        <v>535</v>
      </c>
      <c r="P2" s="1"/>
      <c r="Q2" t="s">
        <v>0</v>
      </c>
      <c r="R2" t="s">
        <v>487</v>
      </c>
      <c r="S2" t="s">
        <v>518</v>
      </c>
      <c r="T2" t="s">
        <v>532</v>
      </c>
      <c r="U2" t="s">
        <v>533</v>
      </c>
      <c r="V2" t="s">
        <v>534</v>
      </c>
      <c r="W2" t="s">
        <v>535</v>
      </c>
      <c r="Y2" t="s">
        <v>0</v>
      </c>
      <c r="Z2" t="s">
        <v>487</v>
      </c>
      <c r="AA2" t="s">
        <v>518</v>
      </c>
      <c r="AB2" t="s">
        <v>532</v>
      </c>
      <c r="AC2" t="s">
        <v>533</v>
      </c>
      <c r="AD2" t="s">
        <v>534</v>
      </c>
      <c r="AE2" t="s">
        <v>535</v>
      </c>
      <c r="AG2" t="s">
        <v>0</v>
      </c>
      <c r="AH2" t="s">
        <v>487</v>
      </c>
      <c r="AI2" t="s">
        <v>518</v>
      </c>
      <c r="AJ2" t="s">
        <v>532</v>
      </c>
      <c r="AK2" t="s">
        <v>533</v>
      </c>
      <c r="AL2" t="s">
        <v>534</v>
      </c>
      <c r="AM2" t="s">
        <v>535</v>
      </c>
      <c r="AO2" t="s">
        <v>0</v>
      </c>
      <c r="AP2" t="s">
        <v>487</v>
      </c>
      <c r="AQ2" t="s">
        <v>518</v>
      </c>
      <c r="AR2" t="s">
        <v>532</v>
      </c>
      <c r="AS2" t="s">
        <v>533</v>
      </c>
      <c r="AT2" t="s">
        <v>534</v>
      </c>
      <c r="AU2" t="s">
        <v>535</v>
      </c>
    </row>
    <row r="3" spans="1:47" x14ac:dyDescent="0.45">
      <c r="A3" s="1" t="s">
        <v>7</v>
      </c>
      <c r="B3">
        <v>53661</v>
      </c>
      <c r="C3">
        <v>405.64137482643127</v>
      </c>
      <c r="D3">
        <v>1.3419724479779194E-7</v>
      </c>
      <c r="E3">
        <v>0</v>
      </c>
      <c r="F3">
        <v>9.9959520899789408E-7</v>
      </c>
      <c r="G3" t="s">
        <v>536</v>
      </c>
      <c r="I3" s="1" t="s">
        <v>7</v>
      </c>
      <c r="J3">
        <v>53661</v>
      </c>
      <c r="K3" s="23">
        <v>186.63309407234192</v>
      </c>
      <c r="L3">
        <v>1.3419724479779194E-7</v>
      </c>
      <c r="M3">
        <v>0</v>
      </c>
      <c r="N3">
        <v>9.9959520899789408E-7</v>
      </c>
      <c r="O3" t="s">
        <v>536</v>
      </c>
      <c r="Q3" s="1" t="s">
        <v>7</v>
      </c>
      <c r="R3">
        <v>53661</v>
      </c>
      <c r="S3">
        <v>406.22468686103821</v>
      </c>
      <c r="T3">
        <v>1.3419724479779194E-7</v>
      </c>
      <c r="U3">
        <v>0</v>
      </c>
      <c r="V3">
        <v>9.9959520899789408E-7</v>
      </c>
      <c r="W3" t="s">
        <v>536</v>
      </c>
      <c r="Y3" t="s">
        <v>7</v>
      </c>
      <c r="Z3">
        <v>54457</v>
      </c>
      <c r="AA3">
        <v>422.10303521156311</v>
      </c>
      <c r="AB3">
        <v>3.1651707654444033E-8</v>
      </c>
      <c r="AC3">
        <v>0</v>
      </c>
      <c r="AD3">
        <v>9.9991896154234653E-7</v>
      </c>
      <c r="AE3" t="s">
        <v>536</v>
      </c>
      <c r="AG3" t="s">
        <v>7</v>
      </c>
      <c r="AH3">
        <v>72459</v>
      </c>
      <c r="AI3">
        <v>566.58055901527405</v>
      </c>
      <c r="AJ3">
        <v>6.3606884724357263E-9</v>
      </c>
      <c r="AK3">
        <v>0</v>
      </c>
      <c r="AL3">
        <v>6.7860493607875772E-7</v>
      </c>
      <c r="AM3" t="s">
        <v>536</v>
      </c>
      <c r="AO3" t="s">
        <v>7</v>
      </c>
      <c r="AP3">
        <v>57708</v>
      </c>
      <c r="AQ3">
        <v>454.85649800300598</v>
      </c>
      <c r="AR3">
        <v>6.425567523826099E-9</v>
      </c>
      <c r="AS3">
        <v>0</v>
      </c>
      <c r="AT3">
        <v>8.7004342506017736E-7</v>
      </c>
      <c r="AU3" t="s">
        <v>536</v>
      </c>
    </row>
    <row r="4" spans="1:47" x14ac:dyDescent="0.45">
      <c r="A4" s="1" t="s">
        <v>15</v>
      </c>
      <c r="B4">
        <v>33518</v>
      </c>
      <c r="C4">
        <v>252.8837718963623</v>
      </c>
      <c r="D4">
        <v>9.9999872592742028E-7</v>
      </c>
      <c r="E4">
        <v>0</v>
      </c>
      <c r="F4">
        <v>7.0955389213995926E-7</v>
      </c>
      <c r="G4" t="s">
        <v>536</v>
      </c>
      <c r="I4" s="1" t="s">
        <v>15</v>
      </c>
      <c r="J4">
        <v>12217</v>
      </c>
      <c r="K4" s="23">
        <v>95.10575795173645</v>
      </c>
      <c r="L4">
        <v>9.9831048316900706E-7</v>
      </c>
      <c r="M4">
        <v>0</v>
      </c>
      <c r="N4">
        <v>8.9763484166539016E-8</v>
      </c>
      <c r="O4" t="s">
        <v>536</v>
      </c>
      <c r="Q4" s="1" t="s">
        <v>15</v>
      </c>
      <c r="R4">
        <v>33518</v>
      </c>
      <c r="S4">
        <v>251.13229894638062</v>
      </c>
      <c r="T4">
        <v>9.9999872592742028E-7</v>
      </c>
      <c r="U4">
        <v>0</v>
      </c>
      <c r="V4">
        <v>7.0955389213995926E-7</v>
      </c>
      <c r="W4" t="s">
        <v>536</v>
      </c>
      <c r="Y4" t="s">
        <v>15</v>
      </c>
      <c r="Z4">
        <v>12217</v>
      </c>
      <c r="AA4">
        <v>95.679448843002319</v>
      </c>
      <c r="AB4">
        <v>9.9831048316900706E-7</v>
      </c>
      <c r="AC4">
        <v>0</v>
      </c>
      <c r="AD4">
        <v>8.9763484166539016E-8</v>
      </c>
      <c r="AE4" t="s">
        <v>536</v>
      </c>
      <c r="AG4" t="s">
        <v>15</v>
      </c>
      <c r="AH4">
        <v>13084</v>
      </c>
      <c r="AI4">
        <v>110.38930106163025</v>
      </c>
      <c r="AJ4">
        <v>9.951118429539342E-7</v>
      </c>
      <c r="AK4">
        <v>0</v>
      </c>
      <c r="AL4">
        <v>2.4800711189635685E-7</v>
      </c>
      <c r="AM4" t="s">
        <v>536</v>
      </c>
      <c r="AO4" t="s">
        <v>15</v>
      </c>
      <c r="AP4">
        <v>33518</v>
      </c>
      <c r="AQ4">
        <v>246.30661702156067</v>
      </c>
      <c r="AR4">
        <v>9.9999872592742028E-7</v>
      </c>
      <c r="AS4">
        <v>0</v>
      </c>
      <c r="AT4">
        <v>7.0955389213995926E-7</v>
      </c>
      <c r="AU4" t="s">
        <v>536</v>
      </c>
    </row>
    <row r="5" spans="1:47" x14ac:dyDescent="0.45">
      <c r="A5" s="1" t="s">
        <v>24</v>
      </c>
      <c r="B5">
        <v>37</v>
      </c>
      <c r="C5">
        <v>0.10196900367736816</v>
      </c>
      <c r="D5">
        <v>1.2089964263051201E-7</v>
      </c>
      <c r="E5">
        <v>0</v>
      </c>
      <c r="F5">
        <v>9.4320350299143197E-7</v>
      </c>
      <c r="G5" t="s">
        <v>536</v>
      </c>
      <c r="I5" s="1" t="s">
        <v>24</v>
      </c>
      <c r="J5">
        <v>37</v>
      </c>
      <c r="K5" s="23">
        <v>0.10283803939819336</v>
      </c>
      <c r="L5">
        <v>1.2089964263051201E-7</v>
      </c>
      <c r="M5">
        <v>0</v>
      </c>
      <c r="N5">
        <v>9.4320350299143197E-7</v>
      </c>
      <c r="O5" t="s">
        <v>536</v>
      </c>
      <c r="Q5" s="1" t="s">
        <v>24</v>
      </c>
      <c r="R5">
        <v>37</v>
      </c>
      <c r="S5">
        <v>9.7597122192382813E-2</v>
      </c>
      <c r="T5">
        <v>1.2089964263051201E-7</v>
      </c>
      <c r="U5">
        <v>0</v>
      </c>
      <c r="V5">
        <v>9.4320350299143197E-7</v>
      </c>
      <c r="W5" t="s">
        <v>536</v>
      </c>
      <c r="Y5" t="s">
        <v>24</v>
      </c>
      <c r="Z5">
        <v>37</v>
      </c>
      <c r="AA5">
        <v>0.10191702842712402</v>
      </c>
      <c r="AB5">
        <v>1.2089964263051201E-7</v>
      </c>
      <c r="AC5">
        <v>0</v>
      </c>
      <c r="AD5">
        <v>9.4320350299143197E-7</v>
      </c>
      <c r="AE5" t="s">
        <v>536</v>
      </c>
      <c r="AG5" t="s">
        <v>24</v>
      </c>
      <c r="AH5">
        <v>37</v>
      </c>
      <c r="AI5">
        <v>9.7959995269775391E-2</v>
      </c>
      <c r="AJ5">
        <v>1.2089964263051201E-7</v>
      </c>
      <c r="AK5">
        <v>0</v>
      </c>
      <c r="AL5">
        <v>9.4320350299143197E-7</v>
      </c>
      <c r="AM5" t="s">
        <v>536</v>
      </c>
      <c r="AO5" t="s">
        <v>24</v>
      </c>
      <c r="AP5">
        <v>37</v>
      </c>
      <c r="AQ5">
        <v>9.8523855209350586E-2</v>
      </c>
      <c r="AR5">
        <v>1.2089964263051201E-7</v>
      </c>
      <c r="AS5">
        <v>0</v>
      </c>
      <c r="AT5">
        <v>9.4320350299143197E-7</v>
      </c>
      <c r="AU5" t="s">
        <v>536</v>
      </c>
    </row>
    <row r="6" spans="1:47" x14ac:dyDescent="0.45">
      <c r="A6" s="1" t="s">
        <v>25</v>
      </c>
      <c r="B6">
        <v>170</v>
      </c>
      <c r="C6">
        <v>0.48325800895690918</v>
      </c>
      <c r="D6">
        <v>5.6640005390178793E-8</v>
      </c>
      <c r="E6">
        <v>0</v>
      </c>
      <c r="F6">
        <v>7.7571772803297084E-7</v>
      </c>
      <c r="G6" t="s">
        <v>536</v>
      </c>
      <c r="I6" s="1" t="s">
        <v>25</v>
      </c>
      <c r="J6">
        <v>287</v>
      </c>
      <c r="K6" s="23">
        <v>1.1422660350799561</v>
      </c>
      <c r="L6">
        <v>5.9017559950191867E-7</v>
      </c>
      <c r="M6">
        <v>0</v>
      </c>
      <c r="N6">
        <v>9.934831606426494E-7</v>
      </c>
      <c r="O6" t="s">
        <v>536</v>
      </c>
      <c r="Q6" s="1" t="s">
        <v>25</v>
      </c>
      <c r="R6">
        <v>170</v>
      </c>
      <c r="S6">
        <v>0.45740699768066406</v>
      </c>
      <c r="T6">
        <v>5.6640005390178793E-8</v>
      </c>
      <c r="U6">
        <v>0</v>
      </c>
      <c r="V6">
        <v>7.7571772803297084E-7</v>
      </c>
      <c r="W6" t="s">
        <v>536</v>
      </c>
      <c r="Y6" t="s">
        <v>25</v>
      </c>
      <c r="Z6">
        <v>287</v>
      </c>
      <c r="AA6">
        <v>1.1588618755340576</v>
      </c>
      <c r="AB6">
        <v>5.9017559950191867E-7</v>
      </c>
      <c r="AC6">
        <v>0</v>
      </c>
      <c r="AD6">
        <v>9.934831606426494E-7</v>
      </c>
      <c r="AE6" t="s">
        <v>536</v>
      </c>
      <c r="AG6" t="s">
        <v>25</v>
      </c>
      <c r="AH6">
        <v>170</v>
      </c>
      <c r="AI6">
        <v>0.45594096183776855</v>
      </c>
      <c r="AJ6">
        <v>5.6640005390178793E-8</v>
      </c>
      <c r="AK6">
        <v>0</v>
      </c>
      <c r="AL6">
        <v>7.7571772803297084E-7</v>
      </c>
      <c r="AM6" t="s">
        <v>536</v>
      </c>
      <c r="AO6" t="s">
        <v>25</v>
      </c>
      <c r="AP6">
        <v>170</v>
      </c>
      <c r="AQ6">
        <v>0.45554113388061523</v>
      </c>
      <c r="AR6">
        <v>5.6640005390178793E-8</v>
      </c>
      <c r="AS6">
        <v>0</v>
      </c>
      <c r="AT6">
        <v>7.7571772803297084E-7</v>
      </c>
      <c r="AU6" t="s">
        <v>536</v>
      </c>
    </row>
    <row r="7" spans="1:47" x14ac:dyDescent="0.45">
      <c r="A7" s="1" t="s">
        <v>26</v>
      </c>
      <c r="B7">
        <v>161</v>
      </c>
      <c r="C7">
        <v>0.44919800758361816</v>
      </c>
      <c r="D7">
        <v>7.5051276149373791E-7</v>
      </c>
      <c r="E7">
        <v>0</v>
      </c>
      <c r="F7">
        <v>1.932778346058833E-7</v>
      </c>
      <c r="G7" t="s">
        <v>536</v>
      </c>
      <c r="I7" s="1" t="s">
        <v>26</v>
      </c>
      <c r="J7">
        <v>161</v>
      </c>
      <c r="K7" s="23">
        <v>0.44974899291992188</v>
      </c>
      <c r="L7">
        <v>7.5051276149373791E-7</v>
      </c>
      <c r="M7">
        <v>0</v>
      </c>
      <c r="N7">
        <v>1.932778346058833E-7</v>
      </c>
      <c r="O7" t="s">
        <v>536</v>
      </c>
      <c r="Q7" s="1" t="s">
        <v>26</v>
      </c>
      <c r="R7">
        <v>161</v>
      </c>
      <c r="S7">
        <v>0.43517804145812988</v>
      </c>
      <c r="T7">
        <v>7.5051276149373791E-7</v>
      </c>
      <c r="U7">
        <v>0</v>
      </c>
      <c r="V7">
        <v>1.932778346058833E-7</v>
      </c>
      <c r="W7" t="s">
        <v>536</v>
      </c>
      <c r="Y7" t="s">
        <v>26</v>
      </c>
      <c r="Z7">
        <v>161</v>
      </c>
      <c r="AA7">
        <v>0.44721889495849609</v>
      </c>
      <c r="AB7">
        <v>7.5051276149373791E-7</v>
      </c>
      <c r="AC7">
        <v>0</v>
      </c>
      <c r="AD7">
        <v>1.932778346058833E-7</v>
      </c>
      <c r="AE7" t="s">
        <v>536</v>
      </c>
      <c r="AG7" t="s">
        <v>26</v>
      </c>
      <c r="AH7">
        <v>161</v>
      </c>
      <c r="AI7">
        <v>0.43108916282653809</v>
      </c>
      <c r="AJ7">
        <v>7.5051276149373791E-7</v>
      </c>
      <c r="AK7">
        <v>0</v>
      </c>
      <c r="AL7">
        <v>1.932778346058833E-7</v>
      </c>
      <c r="AM7" t="s">
        <v>536</v>
      </c>
      <c r="AO7" t="s">
        <v>26</v>
      </c>
      <c r="AP7">
        <v>161</v>
      </c>
      <c r="AQ7">
        <v>0.4304502010345459</v>
      </c>
      <c r="AR7">
        <v>7.5051276149373791E-7</v>
      </c>
      <c r="AS7">
        <v>0</v>
      </c>
      <c r="AT7">
        <v>1.932778346058833E-7</v>
      </c>
      <c r="AU7" t="s">
        <v>536</v>
      </c>
    </row>
    <row r="8" spans="1:47" x14ac:dyDescent="0.45">
      <c r="A8" s="1" t="s">
        <v>28</v>
      </c>
      <c r="B8">
        <v>352</v>
      </c>
      <c r="C8">
        <v>1.0884749889373779</v>
      </c>
      <c r="D8">
        <v>4.9996626005573941E-7</v>
      </c>
      <c r="E8">
        <v>0</v>
      </c>
      <c r="F8">
        <v>9.4831613258484063E-7</v>
      </c>
      <c r="G8" t="s">
        <v>536</v>
      </c>
      <c r="I8" s="1" t="s">
        <v>28</v>
      </c>
      <c r="J8">
        <v>383</v>
      </c>
      <c r="K8" s="23">
        <v>3.2419729232788086</v>
      </c>
      <c r="L8">
        <v>2.1509872709590144E-7</v>
      </c>
      <c r="M8">
        <v>0</v>
      </c>
      <c r="N8">
        <v>9.9160809118646306E-7</v>
      </c>
      <c r="O8" t="s">
        <v>536</v>
      </c>
      <c r="Q8" s="1" t="s">
        <v>28</v>
      </c>
      <c r="R8">
        <v>352</v>
      </c>
      <c r="S8">
        <v>1.035722017288208</v>
      </c>
      <c r="T8">
        <v>4.9996626005573941E-7</v>
      </c>
      <c r="U8">
        <v>0</v>
      </c>
      <c r="V8">
        <v>9.4831613258484063E-7</v>
      </c>
      <c r="W8" t="s">
        <v>536</v>
      </c>
      <c r="Y8" t="s">
        <v>28</v>
      </c>
      <c r="Z8">
        <v>383</v>
      </c>
      <c r="AA8">
        <v>3.2274839878082275</v>
      </c>
      <c r="AB8">
        <v>2.1509872709590144E-7</v>
      </c>
      <c r="AC8">
        <v>0</v>
      </c>
      <c r="AD8">
        <v>9.9160809118646306E-7</v>
      </c>
      <c r="AE8" t="s">
        <v>536</v>
      </c>
      <c r="AG8" t="s">
        <v>28</v>
      </c>
      <c r="AH8">
        <v>352</v>
      </c>
      <c r="AI8">
        <v>1.0320000648498535</v>
      </c>
      <c r="AJ8">
        <v>4.9996626005573941E-7</v>
      </c>
      <c r="AK8">
        <v>0</v>
      </c>
      <c r="AL8">
        <v>9.4831613258484063E-7</v>
      </c>
      <c r="AM8" t="s">
        <v>536</v>
      </c>
      <c r="AO8" t="s">
        <v>28</v>
      </c>
      <c r="AP8">
        <v>352</v>
      </c>
      <c r="AQ8">
        <v>1.0033779144287109</v>
      </c>
      <c r="AR8">
        <v>4.9996626005573941E-7</v>
      </c>
      <c r="AS8">
        <v>0</v>
      </c>
      <c r="AT8">
        <v>9.4831613258484063E-7</v>
      </c>
      <c r="AU8" t="s">
        <v>536</v>
      </c>
    </row>
    <row r="9" spans="1:47" x14ac:dyDescent="0.45">
      <c r="A9" s="1" t="s">
        <v>29</v>
      </c>
      <c r="B9">
        <v>28295</v>
      </c>
      <c r="C9">
        <v>208.43989491462708</v>
      </c>
      <c r="D9">
        <v>9.9693372210413282E-7</v>
      </c>
      <c r="E9">
        <v>0</v>
      </c>
      <c r="F9">
        <v>5.2064404546264446E-7</v>
      </c>
      <c r="G9" t="s">
        <v>536</v>
      </c>
      <c r="I9" t="s">
        <v>29</v>
      </c>
      <c r="J9">
        <v>24016</v>
      </c>
      <c r="K9">
        <v>152.62963795661926</v>
      </c>
      <c r="L9">
        <v>5.0687235943727458E-7</v>
      </c>
      <c r="M9">
        <v>0</v>
      </c>
      <c r="N9">
        <v>9.963550360318811E-7</v>
      </c>
      <c r="O9" t="s">
        <v>536</v>
      </c>
      <c r="Q9" s="1" t="s">
        <v>29</v>
      </c>
      <c r="R9">
        <v>28295</v>
      </c>
      <c r="S9">
        <v>213.09450912475586</v>
      </c>
      <c r="T9">
        <v>9.9693372210413282E-7</v>
      </c>
      <c r="U9">
        <v>0</v>
      </c>
      <c r="V9">
        <v>5.2064404546264446E-7</v>
      </c>
      <c r="W9" t="s">
        <v>536</v>
      </c>
      <c r="Y9" t="s">
        <v>29</v>
      </c>
      <c r="Z9">
        <v>26533</v>
      </c>
      <c r="AA9">
        <v>202.71857690811157</v>
      </c>
      <c r="AB9">
        <v>6.3148761935932439E-7</v>
      </c>
      <c r="AC9">
        <v>0</v>
      </c>
      <c r="AD9">
        <v>9.9736899916159002E-7</v>
      </c>
      <c r="AE9" t="s">
        <v>536</v>
      </c>
      <c r="AG9" t="s">
        <v>29</v>
      </c>
      <c r="AH9">
        <v>61884</v>
      </c>
      <c r="AI9">
        <v>475.34201192855835</v>
      </c>
      <c r="AJ9">
        <v>9.9715757594712716E-7</v>
      </c>
      <c r="AK9">
        <v>0</v>
      </c>
      <c r="AL9">
        <v>6.1044124308384378E-7</v>
      </c>
      <c r="AM9" t="s">
        <v>536</v>
      </c>
      <c r="AO9" t="s">
        <v>29</v>
      </c>
      <c r="AP9">
        <v>65815</v>
      </c>
      <c r="AQ9">
        <v>515.25139498710632</v>
      </c>
      <c r="AR9">
        <v>1.4994191265941407E-7</v>
      </c>
      <c r="AS9">
        <v>0</v>
      </c>
      <c r="AT9">
        <v>9.9985708426204713E-7</v>
      </c>
      <c r="AU9" t="s">
        <v>536</v>
      </c>
    </row>
    <row r="10" spans="1:47" x14ac:dyDescent="0.45">
      <c r="A10" s="1" t="s">
        <v>30</v>
      </c>
      <c r="B10">
        <v>28585</v>
      </c>
      <c r="C10">
        <v>216.64890885353088</v>
      </c>
      <c r="D10">
        <v>9.9946428212069177E-7</v>
      </c>
      <c r="E10">
        <v>0</v>
      </c>
      <c r="F10">
        <v>7.0195069079260597E-7</v>
      </c>
      <c r="G10" t="s">
        <v>536</v>
      </c>
      <c r="I10" s="1" t="s">
        <v>30</v>
      </c>
      <c r="J10">
        <v>28773</v>
      </c>
      <c r="K10" s="23">
        <v>88.512590885162354</v>
      </c>
      <c r="L10">
        <v>9.9995516989844749E-7</v>
      </c>
      <c r="M10">
        <v>0</v>
      </c>
      <c r="N10">
        <v>6.1294722585193736E-7</v>
      </c>
      <c r="O10" t="s">
        <v>536</v>
      </c>
      <c r="Q10" s="1" t="s">
        <v>30</v>
      </c>
      <c r="R10">
        <v>28585</v>
      </c>
      <c r="S10">
        <v>216.78416895866394</v>
      </c>
      <c r="T10">
        <v>9.9946428212069177E-7</v>
      </c>
      <c r="U10">
        <v>0</v>
      </c>
      <c r="V10">
        <v>7.0195069079260597E-7</v>
      </c>
      <c r="W10" t="s">
        <v>536</v>
      </c>
      <c r="Y10" t="s">
        <v>30</v>
      </c>
      <c r="Z10">
        <v>50637</v>
      </c>
      <c r="AA10">
        <v>385.54702806472778</v>
      </c>
      <c r="AB10">
        <v>9.9989997914427785E-7</v>
      </c>
      <c r="AC10">
        <v>0</v>
      </c>
      <c r="AD10">
        <v>4.3743376933558305E-7</v>
      </c>
      <c r="AE10" t="s">
        <v>536</v>
      </c>
      <c r="AG10" t="s">
        <v>30</v>
      </c>
      <c r="AH10">
        <v>19256</v>
      </c>
      <c r="AI10">
        <v>172.27378511428833</v>
      </c>
      <c r="AJ10">
        <v>9.9851655616505239E-7</v>
      </c>
      <c r="AK10">
        <v>0</v>
      </c>
      <c r="AL10">
        <v>7.6901913720274086E-7</v>
      </c>
      <c r="AM10" t="s">
        <v>536</v>
      </c>
      <c r="AO10" t="s">
        <v>30</v>
      </c>
      <c r="AP10">
        <v>28585</v>
      </c>
      <c r="AQ10">
        <v>210.3284649848938</v>
      </c>
      <c r="AR10">
        <v>9.9946428212069177E-7</v>
      </c>
      <c r="AS10">
        <v>0</v>
      </c>
      <c r="AT10">
        <v>7.0195069079260597E-7</v>
      </c>
      <c r="AU10" t="s">
        <v>536</v>
      </c>
    </row>
    <row r="11" spans="1:47" x14ac:dyDescent="0.45">
      <c r="A11" s="1" t="s">
        <v>39</v>
      </c>
      <c r="B11">
        <v>51297</v>
      </c>
      <c r="C11">
        <v>381.66847586631775</v>
      </c>
      <c r="D11">
        <v>8.6921543163143156E-7</v>
      </c>
      <c r="E11">
        <v>0</v>
      </c>
      <c r="F11">
        <v>9.9991447052121E-7</v>
      </c>
      <c r="G11" t="s">
        <v>536</v>
      </c>
      <c r="I11" s="1" t="s">
        <v>39</v>
      </c>
      <c r="J11">
        <v>47030</v>
      </c>
      <c r="K11" s="23">
        <v>190.90651082992554</v>
      </c>
      <c r="L11">
        <v>4.8967392957122158E-7</v>
      </c>
      <c r="M11">
        <v>0</v>
      </c>
      <c r="N11">
        <v>9.9982226223077922E-7</v>
      </c>
      <c r="O11" t="s">
        <v>536</v>
      </c>
      <c r="Q11" s="1" t="s">
        <v>39</v>
      </c>
      <c r="R11">
        <v>45177</v>
      </c>
      <c r="S11">
        <v>334.25311398506165</v>
      </c>
      <c r="T11">
        <v>2.53922166848497E-7</v>
      </c>
      <c r="U11">
        <v>0</v>
      </c>
      <c r="V11">
        <v>9.9990539756667705E-7</v>
      </c>
      <c r="W11" t="s">
        <v>536</v>
      </c>
      <c r="Y11" t="s">
        <v>39</v>
      </c>
      <c r="Z11">
        <v>47030</v>
      </c>
      <c r="AA11">
        <v>348.60196805000305</v>
      </c>
      <c r="AB11">
        <v>4.8967392957122158E-7</v>
      </c>
      <c r="AC11">
        <v>0</v>
      </c>
      <c r="AD11">
        <v>9.9982226223077922E-7</v>
      </c>
      <c r="AE11" t="s">
        <v>536</v>
      </c>
      <c r="AG11" t="s">
        <v>39</v>
      </c>
      <c r="AH11">
        <v>45177</v>
      </c>
      <c r="AI11">
        <v>339.87725806236267</v>
      </c>
      <c r="AJ11">
        <v>2.53922166848497E-7</v>
      </c>
      <c r="AK11">
        <v>0</v>
      </c>
      <c r="AL11">
        <v>9.9990539756667705E-7</v>
      </c>
      <c r="AM11" t="s">
        <v>536</v>
      </c>
      <c r="AO11" t="s">
        <v>39</v>
      </c>
      <c r="AP11">
        <v>51297</v>
      </c>
      <c r="AQ11">
        <v>381.03438997268677</v>
      </c>
      <c r="AR11">
        <v>8.6921543163143156E-7</v>
      </c>
      <c r="AS11">
        <v>0</v>
      </c>
      <c r="AT11">
        <v>9.9991447052121E-7</v>
      </c>
      <c r="AU11" t="s">
        <v>536</v>
      </c>
    </row>
    <row r="12" spans="1:47" x14ac:dyDescent="0.45">
      <c r="A12" s="1" t="s">
        <v>41</v>
      </c>
      <c r="B12">
        <v>213</v>
      </c>
      <c r="C12">
        <v>0.63875007629394531</v>
      </c>
      <c r="D12">
        <v>2.9591213748197537E-9</v>
      </c>
      <c r="E12">
        <v>1.2875949741456665E-16</v>
      </c>
      <c r="F12">
        <v>6.4106289749511114E-8</v>
      </c>
      <c r="G12" t="s">
        <v>536</v>
      </c>
      <c r="I12" s="1" t="s">
        <v>41</v>
      </c>
      <c r="J12">
        <v>213</v>
      </c>
      <c r="K12" s="23">
        <v>0.59315800666809082</v>
      </c>
      <c r="L12">
        <v>2.9591213748197537E-9</v>
      </c>
      <c r="M12">
        <v>1.2875949741456665E-16</v>
      </c>
      <c r="N12">
        <v>6.4106289749511114E-8</v>
      </c>
      <c r="O12" t="s">
        <v>536</v>
      </c>
      <c r="Q12" s="1" t="s">
        <v>41</v>
      </c>
      <c r="R12">
        <v>213</v>
      </c>
      <c r="S12">
        <v>0.60591697692871094</v>
      </c>
      <c r="T12">
        <v>2.9591213748197537E-9</v>
      </c>
      <c r="U12">
        <v>1.2875949741456665E-16</v>
      </c>
      <c r="V12">
        <v>6.4106289749511114E-8</v>
      </c>
      <c r="W12" t="s">
        <v>536</v>
      </c>
      <c r="Y12" t="s">
        <v>41</v>
      </c>
      <c r="Z12">
        <v>213</v>
      </c>
      <c r="AA12">
        <v>0.5892338752746582</v>
      </c>
      <c r="AB12">
        <v>2.9591213748197537E-9</v>
      </c>
      <c r="AC12">
        <v>1.2875949741456665E-16</v>
      </c>
      <c r="AD12">
        <v>6.4106289749511114E-8</v>
      </c>
      <c r="AE12" t="s">
        <v>536</v>
      </c>
      <c r="AG12" t="s">
        <v>41</v>
      </c>
      <c r="AH12">
        <v>213</v>
      </c>
      <c r="AI12">
        <v>0.60582089424133301</v>
      </c>
      <c r="AJ12">
        <v>2.9591213748197537E-9</v>
      </c>
      <c r="AK12">
        <v>1.2875949741456665E-16</v>
      </c>
      <c r="AL12">
        <v>6.4106289749511114E-8</v>
      </c>
      <c r="AM12" t="s">
        <v>536</v>
      </c>
      <c r="AO12" t="s">
        <v>41</v>
      </c>
      <c r="AP12">
        <v>213</v>
      </c>
      <c r="AQ12">
        <v>0.59817814826965332</v>
      </c>
      <c r="AR12">
        <v>2.9591213748197537E-9</v>
      </c>
      <c r="AS12">
        <v>1.2875949741456665E-16</v>
      </c>
      <c r="AT12">
        <v>6.4106289749511114E-8</v>
      </c>
      <c r="AU12" t="s">
        <v>536</v>
      </c>
    </row>
    <row r="13" spans="1:47" x14ac:dyDescent="0.45">
      <c r="A13" s="1" t="s">
        <v>43</v>
      </c>
      <c r="B13">
        <v>155</v>
      </c>
      <c r="C13">
        <v>0.43997883796691895</v>
      </c>
      <c r="D13">
        <v>2.5294702884111401E-10</v>
      </c>
      <c r="E13">
        <v>8.6472351491143794E-11</v>
      </c>
      <c r="F13">
        <v>8.7141450949122875E-7</v>
      </c>
      <c r="G13" t="s">
        <v>536</v>
      </c>
      <c r="I13" s="1" t="s">
        <v>43</v>
      </c>
      <c r="J13">
        <v>214</v>
      </c>
      <c r="K13" s="23">
        <v>1.3656258583068848</v>
      </c>
      <c r="L13">
        <v>3.6029471373120209E-8</v>
      </c>
      <c r="M13">
        <v>1.4772617739460018E-11</v>
      </c>
      <c r="N13">
        <v>7.470437626829554E-7</v>
      </c>
      <c r="O13" t="s">
        <v>536</v>
      </c>
      <c r="Q13" s="1" t="s">
        <v>43</v>
      </c>
      <c r="R13">
        <v>155</v>
      </c>
      <c r="S13">
        <v>0.42171287536621094</v>
      </c>
      <c r="T13">
        <v>2.5294702884111401E-10</v>
      </c>
      <c r="U13">
        <v>8.6472351491143794E-11</v>
      </c>
      <c r="V13">
        <v>8.7141450949122875E-7</v>
      </c>
      <c r="W13" t="s">
        <v>536</v>
      </c>
      <c r="Y13" t="s">
        <v>43</v>
      </c>
      <c r="Z13">
        <v>214</v>
      </c>
      <c r="AA13">
        <v>1.3685920238494873</v>
      </c>
      <c r="AB13">
        <v>3.6029471373120209E-8</v>
      </c>
      <c r="AC13">
        <v>1.4772617739460018E-11</v>
      </c>
      <c r="AD13">
        <v>7.470437626829554E-7</v>
      </c>
      <c r="AE13" t="s">
        <v>536</v>
      </c>
      <c r="AG13" t="s">
        <v>43</v>
      </c>
      <c r="AH13">
        <v>155</v>
      </c>
      <c r="AI13">
        <v>0.41674900054931641</v>
      </c>
      <c r="AJ13">
        <v>2.5294702884111401E-10</v>
      </c>
      <c r="AK13">
        <v>8.6472351491143794E-11</v>
      </c>
      <c r="AL13">
        <v>8.7141450949122875E-7</v>
      </c>
      <c r="AM13" t="s">
        <v>536</v>
      </c>
      <c r="AO13" t="s">
        <v>43</v>
      </c>
      <c r="AP13">
        <v>155</v>
      </c>
      <c r="AQ13">
        <v>0.41840195655822754</v>
      </c>
      <c r="AR13">
        <v>2.5294702884111401E-10</v>
      </c>
      <c r="AS13">
        <v>8.6472351491143794E-11</v>
      </c>
      <c r="AT13">
        <v>8.7141450949122875E-7</v>
      </c>
      <c r="AU13" t="s">
        <v>536</v>
      </c>
    </row>
    <row r="14" spans="1:47" x14ac:dyDescent="0.45">
      <c r="A14" s="1" t="s">
        <v>44</v>
      </c>
      <c r="B14">
        <v>225</v>
      </c>
      <c r="C14">
        <v>0.68883681297302246</v>
      </c>
      <c r="D14">
        <v>4.2500249006544402E-8</v>
      </c>
      <c r="E14">
        <v>4.9118452511656645E-13</v>
      </c>
      <c r="F14">
        <v>8.1416063136570318E-7</v>
      </c>
      <c r="G14" t="s">
        <v>536</v>
      </c>
      <c r="I14" s="1" t="s">
        <v>44</v>
      </c>
      <c r="J14">
        <v>288</v>
      </c>
      <c r="K14" s="23">
        <v>1.6772549152374268</v>
      </c>
      <c r="L14">
        <v>1.4094553491070835E-9</v>
      </c>
      <c r="M14">
        <v>1.0365882661974688E-12</v>
      </c>
      <c r="N14">
        <v>1.2831123985700553E-7</v>
      </c>
      <c r="O14" t="s">
        <v>536</v>
      </c>
      <c r="Q14" s="1" t="s">
        <v>44</v>
      </c>
      <c r="R14">
        <v>225</v>
      </c>
      <c r="S14">
        <v>0.91088581085205078</v>
      </c>
      <c r="T14">
        <v>4.2500249006544402E-8</v>
      </c>
      <c r="U14">
        <v>4.9118452511656645E-13</v>
      </c>
      <c r="V14">
        <v>8.1416063136570318E-7</v>
      </c>
      <c r="W14" t="s">
        <v>536</v>
      </c>
      <c r="Y14" t="s">
        <v>44</v>
      </c>
      <c r="Z14">
        <v>288</v>
      </c>
      <c r="AA14">
        <v>1.6698529720306396</v>
      </c>
      <c r="AB14">
        <v>1.4094553491070835E-9</v>
      </c>
      <c r="AC14">
        <v>1.0365882661974688E-12</v>
      </c>
      <c r="AD14">
        <v>1.2831123985700553E-7</v>
      </c>
      <c r="AE14" t="s">
        <v>536</v>
      </c>
      <c r="AG14" t="s">
        <v>44</v>
      </c>
      <c r="AH14">
        <v>225</v>
      </c>
      <c r="AI14">
        <v>0.65390205383300781</v>
      </c>
      <c r="AJ14">
        <v>4.2500249006544402E-8</v>
      </c>
      <c r="AK14">
        <v>4.9118452511656645E-13</v>
      </c>
      <c r="AL14">
        <v>8.1416063136570318E-7</v>
      </c>
      <c r="AM14" t="s">
        <v>536</v>
      </c>
      <c r="AO14" t="s">
        <v>44</v>
      </c>
      <c r="AP14">
        <v>225</v>
      </c>
      <c r="AQ14">
        <v>0.65249204635620117</v>
      </c>
      <c r="AR14">
        <v>4.2500249006544402E-8</v>
      </c>
      <c r="AS14">
        <v>4.9118452511656645E-13</v>
      </c>
      <c r="AT14">
        <v>8.1416063136570318E-7</v>
      </c>
      <c r="AU14" t="s">
        <v>536</v>
      </c>
    </row>
    <row r="15" spans="1:47" x14ac:dyDescent="0.45">
      <c r="A15" s="1" t="s">
        <v>48</v>
      </c>
      <c r="B15">
        <v>422</v>
      </c>
      <c r="C15">
        <v>1.3256969451904297</v>
      </c>
      <c r="D15">
        <v>9.3764822528541458E-7</v>
      </c>
      <c r="E15">
        <v>0</v>
      </c>
      <c r="F15">
        <v>8.3564765610665793E-7</v>
      </c>
      <c r="G15" t="s">
        <v>536</v>
      </c>
      <c r="I15" s="1" t="s">
        <v>48</v>
      </c>
      <c r="J15">
        <v>936</v>
      </c>
      <c r="K15" s="23">
        <v>4.6412680149078369</v>
      </c>
      <c r="L15">
        <v>1.6429579319243715E-7</v>
      </c>
      <c r="M15">
        <v>0</v>
      </c>
      <c r="N15">
        <v>8.8470211484841109E-7</v>
      </c>
      <c r="O15" t="s">
        <v>536</v>
      </c>
      <c r="Q15" s="1" t="s">
        <v>48</v>
      </c>
      <c r="R15">
        <v>422</v>
      </c>
      <c r="S15">
        <v>1.2702879905700684</v>
      </c>
      <c r="T15">
        <v>9.3764822528541458E-7</v>
      </c>
      <c r="U15">
        <v>0</v>
      </c>
      <c r="V15">
        <v>8.3564765610665793E-7</v>
      </c>
      <c r="W15" t="s">
        <v>536</v>
      </c>
      <c r="Y15" t="s">
        <v>48</v>
      </c>
      <c r="Z15">
        <v>936</v>
      </c>
      <c r="AA15">
        <v>4.5981299877166748</v>
      </c>
      <c r="AB15">
        <v>1.6429579319243715E-7</v>
      </c>
      <c r="AC15">
        <v>0</v>
      </c>
      <c r="AD15">
        <v>8.8470211484841109E-7</v>
      </c>
      <c r="AE15" t="s">
        <v>536</v>
      </c>
      <c r="AG15" t="s">
        <v>48</v>
      </c>
      <c r="AH15">
        <v>422</v>
      </c>
      <c r="AI15">
        <v>1.2613608837127686</v>
      </c>
      <c r="AJ15">
        <v>9.3764822528541458E-7</v>
      </c>
      <c r="AK15">
        <v>0</v>
      </c>
      <c r="AL15">
        <v>8.3564765610665793E-7</v>
      </c>
      <c r="AM15" t="s">
        <v>536</v>
      </c>
      <c r="AO15" t="s">
        <v>48</v>
      </c>
      <c r="AP15">
        <v>422</v>
      </c>
      <c r="AQ15">
        <v>1.23067307472229</v>
      </c>
      <c r="AR15">
        <v>9.3764822528541458E-7</v>
      </c>
      <c r="AS15">
        <v>0</v>
      </c>
      <c r="AT15">
        <v>8.3564765610665793E-7</v>
      </c>
      <c r="AU15" t="s">
        <v>536</v>
      </c>
    </row>
    <row r="16" spans="1:47" x14ac:dyDescent="0.45">
      <c r="A16" s="1" t="s">
        <v>50</v>
      </c>
      <c r="B16">
        <v>336</v>
      </c>
      <c r="C16">
        <v>1.0478551387786865</v>
      </c>
      <c r="D16">
        <v>2.2290699908111833E-7</v>
      </c>
      <c r="E16">
        <v>0</v>
      </c>
      <c r="F16">
        <v>9.2300617295924961E-7</v>
      </c>
      <c r="G16" t="s">
        <v>536</v>
      </c>
      <c r="I16" s="1" t="s">
        <v>50</v>
      </c>
      <c r="J16">
        <v>609</v>
      </c>
      <c r="K16" s="23">
        <v>2.9149329662322998</v>
      </c>
      <c r="L16">
        <v>2.3494661394174443E-7</v>
      </c>
      <c r="M16">
        <v>0</v>
      </c>
      <c r="N16">
        <v>9.266482360695897E-7</v>
      </c>
      <c r="O16" t="s">
        <v>536</v>
      </c>
      <c r="Q16" s="1" t="s">
        <v>50</v>
      </c>
      <c r="R16">
        <v>336</v>
      </c>
      <c r="S16">
        <v>1.261336088180542</v>
      </c>
      <c r="T16">
        <v>2.2290699908111833E-7</v>
      </c>
      <c r="U16">
        <v>0</v>
      </c>
      <c r="V16">
        <v>9.2300617295924961E-7</v>
      </c>
      <c r="W16" t="s">
        <v>536</v>
      </c>
      <c r="Y16" t="s">
        <v>50</v>
      </c>
      <c r="Z16">
        <v>609</v>
      </c>
      <c r="AA16">
        <v>2.9038810729980469</v>
      </c>
      <c r="AB16">
        <v>2.3494661394174443E-7</v>
      </c>
      <c r="AC16">
        <v>0</v>
      </c>
      <c r="AD16">
        <v>9.266482360695897E-7</v>
      </c>
      <c r="AE16" t="s">
        <v>536</v>
      </c>
      <c r="AG16" t="s">
        <v>50</v>
      </c>
      <c r="AH16">
        <v>336</v>
      </c>
      <c r="AI16">
        <v>0.99825811386108398</v>
      </c>
      <c r="AJ16">
        <v>2.2290699908111833E-7</v>
      </c>
      <c r="AK16">
        <v>0</v>
      </c>
      <c r="AL16">
        <v>9.2300617295924961E-7</v>
      </c>
      <c r="AM16" t="s">
        <v>536</v>
      </c>
      <c r="AO16" t="s">
        <v>50</v>
      </c>
      <c r="AP16">
        <v>336</v>
      </c>
      <c r="AQ16">
        <v>0.97033381462097168</v>
      </c>
      <c r="AR16">
        <v>2.2290699908111833E-7</v>
      </c>
      <c r="AS16">
        <v>0</v>
      </c>
      <c r="AT16">
        <v>9.2300617295924961E-7</v>
      </c>
      <c r="AU16" t="s">
        <v>536</v>
      </c>
    </row>
    <row r="17" spans="1:47" x14ac:dyDescent="0.45">
      <c r="A17" s="1" t="s">
        <v>58</v>
      </c>
      <c r="B17">
        <v>121</v>
      </c>
      <c r="C17">
        <v>0.34144496917724609</v>
      </c>
      <c r="D17">
        <v>2.7480840891806568E-19</v>
      </c>
      <c r="E17">
        <v>0</v>
      </c>
      <c r="F17">
        <v>4.0132626179143815E-8</v>
      </c>
      <c r="G17" t="s">
        <v>536</v>
      </c>
      <c r="I17" s="1" t="s">
        <v>58</v>
      </c>
      <c r="J17">
        <v>121</v>
      </c>
      <c r="K17" s="23">
        <v>0.35576200485229492</v>
      </c>
      <c r="L17">
        <v>2.7480840891806568E-19</v>
      </c>
      <c r="M17">
        <v>0</v>
      </c>
      <c r="N17">
        <v>4.0132626179143815E-8</v>
      </c>
      <c r="O17" t="s">
        <v>536</v>
      </c>
      <c r="Q17" s="1" t="s">
        <v>58</v>
      </c>
      <c r="R17">
        <v>121</v>
      </c>
      <c r="S17">
        <v>0.31831598281860352</v>
      </c>
      <c r="T17">
        <v>2.7480840891806568E-19</v>
      </c>
      <c r="U17">
        <v>0</v>
      </c>
      <c r="V17">
        <v>4.0132626179143815E-8</v>
      </c>
      <c r="W17" t="s">
        <v>536</v>
      </c>
      <c r="Y17" t="s">
        <v>58</v>
      </c>
      <c r="Z17">
        <v>121</v>
      </c>
      <c r="AA17">
        <v>0.3635249137878418</v>
      </c>
      <c r="AB17">
        <v>2.7480840891806568E-19</v>
      </c>
      <c r="AC17">
        <v>0</v>
      </c>
      <c r="AD17">
        <v>4.0132626179143815E-8</v>
      </c>
      <c r="AE17" t="s">
        <v>536</v>
      </c>
      <c r="AG17" t="s">
        <v>58</v>
      </c>
      <c r="AH17">
        <v>121</v>
      </c>
      <c r="AI17">
        <v>0.31914687156677246</v>
      </c>
      <c r="AJ17">
        <v>2.7480840891806568E-19</v>
      </c>
      <c r="AK17">
        <v>0</v>
      </c>
      <c r="AL17">
        <v>4.0132626179143815E-8</v>
      </c>
      <c r="AM17" t="s">
        <v>536</v>
      </c>
      <c r="AO17" t="s">
        <v>58</v>
      </c>
      <c r="AP17">
        <v>121</v>
      </c>
      <c r="AQ17">
        <v>0.31830310821533203</v>
      </c>
      <c r="AR17">
        <v>2.7480840891806568E-19</v>
      </c>
      <c r="AS17">
        <v>0</v>
      </c>
      <c r="AT17">
        <v>4.0132626179143815E-8</v>
      </c>
      <c r="AU17" t="s">
        <v>536</v>
      </c>
    </row>
    <row r="18" spans="1:47" x14ac:dyDescent="0.45">
      <c r="A18" s="1" t="s">
        <v>59</v>
      </c>
      <c r="B18">
        <v>191</v>
      </c>
      <c r="C18">
        <v>0.55916690826416016</v>
      </c>
      <c r="D18">
        <v>1.1046998669104289E-18</v>
      </c>
      <c r="E18">
        <v>0</v>
      </c>
      <c r="F18">
        <v>9.568902028386176E-7</v>
      </c>
      <c r="G18" t="s">
        <v>536</v>
      </c>
      <c r="I18" s="1" t="s">
        <v>59</v>
      </c>
      <c r="J18">
        <v>191</v>
      </c>
      <c r="K18" s="23">
        <v>0.57292699813842773</v>
      </c>
      <c r="L18">
        <v>1.1046998669104289E-18</v>
      </c>
      <c r="M18">
        <v>0</v>
      </c>
      <c r="N18">
        <v>9.568902028386176E-7</v>
      </c>
      <c r="O18" t="s">
        <v>536</v>
      </c>
      <c r="Q18" s="1" t="s">
        <v>59</v>
      </c>
      <c r="R18">
        <v>191</v>
      </c>
      <c r="S18">
        <v>0.5270228385925293</v>
      </c>
      <c r="T18">
        <v>1.1046998669104289E-18</v>
      </c>
      <c r="U18">
        <v>0</v>
      </c>
      <c r="V18">
        <v>9.568902028386176E-7</v>
      </c>
      <c r="W18" t="s">
        <v>536</v>
      </c>
      <c r="Y18" t="s">
        <v>59</v>
      </c>
      <c r="Z18">
        <v>191</v>
      </c>
      <c r="AA18">
        <v>0.57297182083129883</v>
      </c>
      <c r="AB18">
        <v>1.1046998669104289E-18</v>
      </c>
      <c r="AC18">
        <v>0</v>
      </c>
      <c r="AD18">
        <v>9.568902028386176E-7</v>
      </c>
      <c r="AE18" t="s">
        <v>536</v>
      </c>
      <c r="AG18" t="s">
        <v>59</v>
      </c>
      <c r="AH18">
        <v>191</v>
      </c>
      <c r="AI18">
        <v>0.5256199836730957</v>
      </c>
      <c r="AJ18">
        <v>1.1046998669104289E-18</v>
      </c>
      <c r="AK18">
        <v>0</v>
      </c>
      <c r="AL18">
        <v>9.568902028386176E-7</v>
      </c>
      <c r="AM18" t="s">
        <v>536</v>
      </c>
      <c r="AO18" t="s">
        <v>59</v>
      </c>
      <c r="AP18">
        <v>191</v>
      </c>
      <c r="AQ18">
        <v>0.52636599540710449</v>
      </c>
      <c r="AR18">
        <v>1.1046998669104289E-18</v>
      </c>
      <c r="AS18">
        <v>0</v>
      </c>
      <c r="AT18">
        <v>9.568902028386176E-7</v>
      </c>
      <c r="AU18" t="s">
        <v>536</v>
      </c>
    </row>
    <row r="19" spans="1:47" x14ac:dyDescent="0.45">
      <c r="A19" s="1" t="s">
        <v>60</v>
      </c>
      <c r="B19">
        <v>251</v>
      </c>
      <c r="C19">
        <v>0.77679204940795898</v>
      </c>
      <c r="D19">
        <v>5.3296421385418695E-16</v>
      </c>
      <c r="E19">
        <v>0</v>
      </c>
      <c r="F19">
        <v>0</v>
      </c>
      <c r="G19" t="s">
        <v>536</v>
      </c>
      <c r="I19" s="1" t="s">
        <v>60</v>
      </c>
      <c r="J19">
        <v>186</v>
      </c>
      <c r="K19" s="23">
        <v>1.3566880226135254</v>
      </c>
      <c r="L19">
        <v>2.6648210692709347E-16</v>
      </c>
      <c r="M19">
        <v>0</v>
      </c>
      <c r="N19">
        <v>1.7651754106367435E-7</v>
      </c>
      <c r="O19" t="s">
        <v>536</v>
      </c>
      <c r="Q19" s="1" t="s">
        <v>60</v>
      </c>
      <c r="R19">
        <v>251</v>
      </c>
      <c r="S19">
        <v>0.74344110488891602</v>
      </c>
      <c r="T19">
        <v>5.3296421385418695E-16</v>
      </c>
      <c r="U19">
        <v>0</v>
      </c>
      <c r="V19">
        <v>0</v>
      </c>
      <c r="W19" t="s">
        <v>536</v>
      </c>
      <c r="Y19" t="s">
        <v>60</v>
      </c>
      <c r="Z19">
        <v>186</v>
      </c>
      <c r="AA19">
        <v>1.3483810424804688</v>
      </c>
      <c r="AB19">
        <v>2.6648210692709347E-16</v>
      </c>
      <c r="AC19">
        <v>0</v>
      </c>
      <c r="AD19">
        <v>1.7651754106367435E-7</v>
      </c>
      <c r="AE19" t="s">
        <v>536</v>
      </c>
      <c r="AG19" t="s">
        <v>60</v>
      </c>
      <c r="AH19">
        <v>251</v>
      </c>
      <c r="AI19">
        <v>0.74101519584655762</v>
      </c>
      <c r="AJ19">
        <v>5.3296421385418695E-16</v>
      </c>
      <c r="AK19">
        <v>0</v>
      </c>
      <c r="AL19">
        <v>0</v>
      </c>
      <c r="AM19" t="s">
        <v>536</v>
      </c>
      <c r="AO19" t="s">
        <v>60</v>
      </c>
      <c r="AP19">
        <v>186</v>
      </c>
      <c r="AQ19">
        <v>6.5941250324249268</v>
      </c>
      <c r="AR19">
        <v>2.6648210692709347E-16</v>
      </c>
      <c r="AS19">
        <v>0</v>
      </c>
      <c r="AT19">
        <v>1.7651754106367435E-7</v>
      </c>
      <c r="AU19" t="s">
        <v>536</v>
      </c>
    </row>
    <row r="20" spans="1:47" x14ac:dyDescent="0.45">
      <c r="A20" s="1" t="s">
        <v>61</v>
      </c>
      <c r="B20">
        <v>388</v>
      </c>
      <c r="C20">
        <v>1.3145201206207275</v>
      </c>
      <c r="D20">
        <v>6.2174027525685644E-16</v>
      </c>
      <c r="E20">
        <v>0</v>
      </c>
      <c r="F20">
        <v>0</v>
      </c>
      <c r="G20" t="s">
        <v>536</v>
      </c>
      <c r="I20" s="1" t="s">
        <v>61</v>
      </c>
      <c r="J20">
        <v>478</v>
      </c>
      <c r="K20" s="23">
        <v>2.9759469032287598</v>
      </c>
      <c r="L20">
        <v>7.1056031457926448E-16</v>
      </c>
      <c r="M20">
        <v>0</v>
      </c>
      <c r="N20">
        <v>6.589572342818529E-8</v>
      </c>
      <c r="O20" t="s">
        <v>536</v>
      </c>
      <c r="Q20" s="1" t="s">
        <v>61</v>
      </c>
      <c r="R20">
        <v>388</v>
      </c>
      <c r="S20">
        <v>1.2577300071716309</v>
      </c>
      <c r="T20">
        <v>6.2174027525685644E-16</v>
      </c>
      <c r="U20">
        <v>0</v>
      </c>
      <c r="V20">
        <v>0</v>
      </c>
      <c r="W20" t="s">
        <v>536</v>
      </c>
      <c r="Y20" t="s">
        <v>61</v>
      </c>
      <c r="Z20">
        <v>478</v>
      </c>
      <c r="AA20">
        <v>2.9583191871643066</v>
      </c>
      <c r="AB20">
        <v>7.1056031457926448E-16</v>
      </c>
      <c r="AC20">
        <v>0</v>
      </c>
      <c r="AD20">
        <v>6.589572342818529E-8</v>
      </c>
      <c r="AE20" t="s">
        <v>536</v>
      </c>
      <c r="AG20" t="s">
        <v>61</v>
      </c>
      <c r="AH20">
        <v>388</v>
      </c>
      <c r="AI20">
        <v>1.2516279220581055</v>
      </c>
      <c r="AJ20">
        <v>6.2174027525685644E-16</v>
      </c>
      <c r="AK20">
        <v>0</v>
      </c>
      <c r="AL20">
        <v>0</v>
      </c>
      <c r="AM20" t="s">
        <v>536</v>
      </c>
      <c r="AO20" t="s">
        <v>61</v>
      </c>
      <c r="AP20">
        <v>478</v>
      </c>
      <c r="AQ20">
        <v>3.218350887298584</v>
      </c>
      <c r="AR20">
        <v>7.1056031457926448E-16</v>
      </c>
      <c r="AS20">
        <v>0</v>
      </c>
      <c r="AT20">
        <v>6.589572342818529E-8</v>
      </c>
      <c r="AU20" t="s">
        <v>536</v>
      </c>
    </row>
    <row r="21" spans="1:47" x14ac:dyDescent="0.45">
      <c r="A21" s="1" t="s">
        <v>63</v>
      </c>
      <c r="B21">
        <v>136</v>
      </c>
      <c r="C21">
        <v>0.38233804702758789</v>
      </c>
      <c r="D21">
        <v>7.5609465699510991E-7</v>
      </c>
      <c r="E21">
        <v>0</v>
      </c>
      <c r="F21">
        <v>1.8007205444668948E-7</v>
      </c>
      <c r="G21" t="s">
        <v>536</v>
      </c>
      <c r="I21" s="1" t="s">
        <v>63</v>
      </c>
      <c r="J21">
        <v>160</v>
      </c>
      <c r="K21" s="23">
        <v>1.0153670310974121</v>
      </c>
      <c r="L21">
        <v>9.1231708676531298E-7</v>
      </c>
      <c r="M21">
        <v>0</v>
      </c>
      <c r="N21">
        <v>5.8418659822884755E-9</v>
      </c>
      <c r="O21" t="s">
        <v>536</v>
      </c>
      <c r="Q21" s="1" t="s">
        <v>63</v>
      </c>
      <c r="R21">
        <v>136</v>
      </c>
      <c r="S21">
        <v>0.36330389976501465</v>
      </c>
      <c r="T21">
        <v>7.5609465699510991E-7</v>
      </c>
      <c r="U21">
        <v>0</v>
      </c>
      <c r="V21">
        <v>1.8007205444668948E-7</v>
      </c>
      <c r="W21" t="s">
        <v>536</v>
      </c>
      <c r="Y21" t="s">
        <v>63</v>
      </c>
      <c r="Z21">
        <v>160</v>
      </c>
      <c r="AA21">
        <v>0.99732589721679688</v>
      </c>
      <c r="AB21">
        <v>9.1231708676531298E-7</v>
      </c>
      <c r="AC21">
        <v>0</v>
      </c>
      <c r="AD21">
        <v>5.8418659822884755E-9</v>
      </c>
      <c r="AE21" t="s">
        <v>536</v>
      </c>
      <c r="AG21" t="s">
        <v>63</v>
      </c>
      <c r="AH21">
        <v>136</v>
      </c>
      <c r="AI21">
        <v>0.36198019981384277</v>
      </c>
      <c r="AJ21">
        <v>7.5609465699510991E-7</v>
      </c>
      <c r="AK21">
        <v>0</v>
      </c>
      <c r="AL21">
        <v>1.8007205444668948E-7</v>
      </c>
      <c r="AM21" t="s">
        <v>536</v>
      </c>
      <c r="AO21" t="s">
        <v>63</v>
      </c>
      <c r="AP21">
        <v>136</v>
      </c>
      <c r="AQ21">
        <v>0.36326789855957031</v>
      </c>
      <c r="AR21">
        <v>7.5609465699510991E-7</v>
      </c>
      <c r="AS21">
        <v>0</v>
      </c>
      <c r="AT21">
        <v>1.8007205444668948E-7</v>
      </c>
      <c r="AU21" t="s">
        <v>536</v>
      </c>
    </row>
    <row r="22" spans="1:47" x14ac:dyDescent="0.45">
      <c r="A22" s="1" t="s">
        <v>64</v>
      </c>
      <c r="B22">
        <v>56053</v>
      </c>
      <c r="C22">
        <v>402.14151787757874</v>
      </c>
      <c r="D22">
        <v>5.5510442050696175E-9</v>
      </c>
      <c r="E22">
        <v>4.2384156855995923E-7</v>
      </c>
      <c r="F22">
        <v>9.999410841922912E-7</v>
      </c>
      <c r="G22" t="s">
        <v>536</v>
      </c>
      <c r="I22" s="1" t="s">
        <v>64</v>
      </c>
      <c r="J22">
        <v>56053</v>
      </c>
      <c r="K22" s="23">
        <v>401.11542296409607</v>
      </c>
      <c r="L22">
        <v>5.5510442050696175E-9</v>
      </c>
      <c r="M22">
        <v>4.2384156855995923E-7</v>
      </c>
      <c r="N22">
        <v>9.999410841922912E-7</v>
      </c>
      <c r="O22" t="s">
        <v>536</v>
      </c>
      <c r="Q22" s="1" t="s">
        <v>64</v>
      </c>
      <c r="R22">
        <v>56053</v>
      </c>
      <c r="S22">
        <v>399.74612092971802</v>
      </c>
      <c r="T22">
        <v>5.5510442050696175E-9</v>
      </c>
      <c r="U22">
        <v>4.2384156855995923E-7</v>
      </c>
      <c r="V22">
        <v>9.999410841922912E-7</v>
      </c>
      <c r="W22" t="s">
        <v>536</v>
      </c>
      <c r="Y22" t="s">
        <v>64</v>
      </c>
      <c r="Z22">
        <v>81046</v>
      </c>
      <c r="AA22">
        <v>600.00187110900879</v>
      </c>
      <c r="AB22">
        <v>4.8019002569281396E-8</v>
      </c>
      <c r="AC22">
        <v>6.5378487354928925E-6</v>
      </c>
      <c r="AD22">
        <v>3.250148934599235E-6</v>
      </c>
      <c r="AE22" t="s">
        <v>537</v>
      </c>
      <c r="AG22" t="s">
        <v>64</v>
      </c>
      <c r="AH22">
        <v>66053</v>
      </c>
      <c r="AI22">
        <v>600.00159692764282</v>
      </c>
      <c r="AJ22">
        <v>1.5576448123086322E-10</v>
      </c>
      <c r="AK22">
        <v>2.50004138601509E-5</v>
      </c>
      <c r="AL22">
        <v>3.5538949196952827E-7</v>
      </c>
      <c r="AM22" t="s">
        <v>537</v>
      </c>
      <c r="AO22" t="s">
        <v>64</v>
      </c>
      <c r="AP22">
        <v>56053</v>
      </c>
      <c r="AQ22">
        <v>399.56859493255615</v>
      </c>
      <c r="AR22">
        <v>5.5510442050696175E-9</v>
      </c>
      <c r="AS22">
        <v>4.2384156855995923E-7</v>
      </c>
      <c r="AT22">
        <v>9.999410841922912E-7</v>
      </c>
      <c r="AU22" t="s">
        <v>536</v>
      </c>
    </row>
    <row r="23" spans="1:47" x14ac:dyDescent="0.45">
      <c r="A23" s="1" t="s">
        <v>71</v>
      </c>
      <c r="B23">
        <v>311</v>
      </c>
      <c r="C23">
        <v>0.95830607414245605</v>
      </c>
      <c r="D23">
        <v>8.7133258637924393E-7</v>
      </c>
      <c r="E23">
        <v>0</v>
      </c>
      <c r="F23">
        <v>1.9635121411599435E-7</v>
      </c>
      <c r="G23" t="s">
        <v>536</v>
      </c>
      <c r="I23" s="1" t="s">
        <v>71</v>
      </c>
      <c r="J23">
        <v>738</v>
      </c>
      <c r="K23" s="23">
        <v>3.1710579395294189</v>
      </c>
      <c r="L23">
        <v>9.6988196699824658E-7</v>
      </c>
      <c r="M23">
        <v>0</v>
      </c>
      <c r="N23">
        <v>2.8542959017463038E-7</v>
      </c>
      <c r="O23" t="s">
        <v>536</v>
      </c>
      <c r="Q23" s="1" t="s">
        <v>71</v>
      </c>
      <c r="R23">
        <v>311</v>
      </c>
      <c r="S23">
        <v>0.90710997581481934</v>
      </c>
      <c r="T23">
        <v>8.7133258637924393E-7</v>
      </c>
      <c r="U23">
        <v>0</v>
      </c>
      <c r="V23">
        <v>1.9635121411599435E-7</v>
      </c>
      <c r="W23" t="s">
        <v>536</v>
      </c>
      <c r="Y23" t="s">
        <v>71</v>
      </c>
      <c r="Z23">
        <v>738</v>
      </c>
      <c r="AA23">
        <v>3.1418418884277344</v>
      </c>
      <c r="AB23">
        <v>9.6988196699824658E-7</v>
      </c>
      <c r="AC23">
        <v>0</v>
      </c>
      <c r="AD23">
        <v>2.8542959017463038E-7</v>
      </c>
      <c r="AE23" t="s">
        <v>536</v>
      </c>
      <c r="AG23" t="s">
        <v>71</v>
      </c>
      <c r="AH23">
        <v>311</v>
      </c>
      <c r="AI23">
        <v>0.92127203941345215</v>
      </c>
      <c r="AJ23">
        <v>8.7133258637924393E-7</v>
      </c>
      <c r="AK23">
        <v>0</v>
      </c>
      <c r="AL23">
        <v>1.9635121411599435E-7</v>
      </c>
      <c r="AM23" t="s">
        <v>536</v>
      </c>
      <c r="AO23" t="s">
        <v>71</v>
      </c>
      <c r="AP23">
        <v>311</v>
      </c>
      <c r="AQ23">
        <v>0.88093185424804688</v>
      </c>
      <c r="AR23">
        <v>8.7133258637924393E-7</v>
      </c>
      <c r="AS23">
        <v>0</v>
      </c>
      <c r="AT23">
        <v>1.9635121411599435E-7</v>
      </c>
      <c r="AU23" t="s">
        <v>536</v>
      </c>
    </row>
    <row r="24" spans="1:47" x14ac:dyDescent="0.45">
      <c r="A24" s="1" t="s">
        <v>72</v>
      </c>
      <c r="B24">
        <v>305</v>
      </c>
      <c r="C24">
        <v>0.95694589614868164</v>
      </c>
      <c r="D24">
        <v>3.5906042672451122E-7</v>
      </c>
      <c r="E24">
        <v>0</v>
      </c>
      <c r="F24">
        <v>2.4516289942438229E-7</v>
      </c>
      <c r="G24" t="s">
        <v>536</v>
      </c>
      <c r="I24" s="1" t="s">
        <v>72</v>
      </c>
      <c r="J24">
        <v>560</v>
      </c>
      <c r="K24" s="23">
        <v>2.7559268474578857</v>
      </c>
      <c r="L24">
        <v>7.684418945608229E-7</v>
      </c>
      <c r="M24">
        <v>0</v>
      </c>
      <c r="N24">
        <v>1.4786935749091073E-8</v>
      </c>
      <c r="O24" t="s">
        <v>536</v>
      </c>
      <c r="Q24" s="1" t="s">
        <v>72</v>
      </c>
      <c r="R24">
        <v>305</v>
      </c>
      <c r="S24">
        <v>0.91014599800109863</v>
      </c>
      <c r="T24">
        <v>3.5906042672451122E-7</v>
      </c>
      <c r="U24">
        <v>0</v>
      </c>
      <c r="V24">
        <v>2.4516289942438229E-7</v>
      </c>
      <c r="W24" t="s">
        <v>536</v>
      </c>
      <c r="Y24" t="s">
        <v>72</v>
      </c>
      <c r="Z24">
        <v>560</v>
      </c>
      <c r="AA24">
        <v>2.7367610931396484</v>
      </c>
      <c r="AB24">
        <v>7.684418945608229E-7</v>
      </c>
      <c r="AC24">
        <v>0</v>
      </c>
      <c r="AD24">
        <v>1.4786935749091073E-8</v>
      </c>
      <c r="AE24" t="s">
        <v>536</v>
      </c>
      <c r="AG24" t="s">
        <v>72</v>
      </c>
      <c r="AH24">
        <v>305</v>
      </c>
      <c r="AI24">
        <v>0.9099738597869873</v>
      </c>
      <c r="AJ24">
        <v>3.5906042672451122E-7</v>
      </c>
      <c r="AK24">
        <v>0</v>
      </c>
      <c r="AL24">
        <v>2.4516289942438229E-7</v>
      </c>
      <c r="AM24" t="s">
        <v>536</v>
      </c>
      <c r="AO24" t="s">
        <v>72</v>
      </c>
      <c r="AP24">
        <v>305</v>
      </c>
      <c r="AQ24">
        <v>0.88409590721130371</v>
      </c>
      <c r="AR24">
        <v>3.5906042672451122E-7</v>
      </c>
      <c r="AS24">
        <v>0</v>
      </c>
      <c r="AT24">
        <v>2.4516289942438229E-7</v>
      </c>
      <c r="AU24" t="s">
        <v>536</v>
      </c>
    </row>
    <row r="25" spans="1:47" x14ac:dyDescent="0.45">
      <c r="A25" s="1" t="s">
        <v>73</v>
      </c>
      <c r="B25">
        <v>399</v>
      </c>
      <c r="C25">
        <v>1.1900439262390137</v>
      </c>
      <c r="D25">
        <v>8.3854934651572677E-7</v>
      </c>
      <c r="E25">
        <v>0</v>
      </c>
      <c r="F25">
        <v>8.1879888273664831E-9</v>
      </c>
      <c r="G25" t="s">
        <v>536</v>
      </c>
      <c r="I25" s="1" t="s">
        <v>73</v>
      </c>
      <c r="J25">
        <v>1039</v>
      </c>
      <c r="K25" s="23">
        <v>6.047482967376709</v>
      </c>
      <c r="L25">
        <v>8.4503689042521779E-7</v>
      </c>
      <c r="M25">
        <v>0</v>
      </c>
      <c r="N25">
        <v>1.946855515184719E-8</v>
      </c>
      <c r="O25" t="s">
        <v>536</v>
      </c>
      <c r="Q25" s="1" t="s">
        <v>73</v>
      </c>
      <c r="R25">
        <v>399</v>
      </c>
      <c r="S25">
        <v>1.1269500255584717</v>
      </c>
      <c r="T25">
        <v>8.3854934651572677E-7</v>
      </c>
      <c r="U25">
        <v>0</v>
      </c>
      <c r="V25">
        <v>8.1879888273664831E-9</v>
      </c>
      <c r="W25" t="s">
        <v>536</v>
      </c>
      <c r="Y25" t="s">
        <v>73</v>
      </c>
      <c r="Z25">
        <v>1039</v>
      </c>
      <c r="AA25">
        <v>6.019920825958252</v>
      </c>
      <c r="AB25">
        <v>8.4503689042521779E-7</v>
      </c>
      <c r="AC25">
        <v>0</v>
      </c>
      <c r="AD25">
        <v>1.946855515184719E-8</v>
      </c>
      <c r="AE25" t="s">
        <v>536</v>
      </c>
      <c r="AG25" t="s">
        <v>73</v>
      </c>
      <c r="AH25">
        <v>399</v>
      </c>
      <c r="AI25">
        <v>1.1224861145019531</v>
      </c>
      <c r="AJ25">
        <v>8.3854934651572677E-7</v>
      </c>
      <c r="AK25">
        <v>0</v>
      </c>
      <c r="AL25">
        <v>8.1879888273664831E-9</v>
      </c>
      <c r="AM25" t="s">
        <v>536</v>
      </c>
      <c r="AO25" t="s">
        <v>73</v>
      </c>
      <c r="AP25">
        <v>399</v>
      </c>
      <c r="AQ25">
        <v>1.0938248634338379</v>
      </c>
      <c r="AR25">
        <v>8.3854934651572677E-7</v>
      </c>
      <c r="AS25">
        <v>0</v>
      </c>
      <c r="AT25">
        <v>8.1879888273664831E-9</v>
      </c>
      <c r="AU25" t="s">
        <v>536</v>
      </c>
    </row>
    <row r="26" spans="1:47" x14ac:dyDescent="0.45">
      <c r="A26" s="1" t="s">
        <v>86</v>
      </c>
      <c r="B26">
        <v>27335</v>
      </c>
      <c r="C26">
        <v>173.43196797370911</v>
      </c>
      <c r="D26">
        <v>9.9684719048335449E-7</v>
      </c>
      <c r="E26">
        <v>0</v>
      </c>
      <c r="F26">
        <v>9.1346959754127727E-8</v>
      </c>
      <c r="G26" t="s">
        <v>536</v>
      </c>
      <c r="I26" s="1" t="s">
        <v>86</v>
      </c>
      <c r="J26">
        <v>98214</v>
      </c>
      <c r="K26" s="23">
        <v>600.00265192985535</v>
      </c>
      <c r="L26">
        <v>1.4131976237058942E-4</v>
      </c>
      <c r="M26">
        <v>0</v>
      </c>
      <c r="N26">
        <v>8.6410760753494829E-8</v>
      </c>
      <c r="O26" t="s">
        <v>537</v>
      </c>
      <c r="P26" t="s">
        <v>544</v>
      </c>
      <c r="Q26" s="1" t="s">
        <v>86</v>
      </c>
      <c r="R26">
        <v>27335</v>
      </c>
      <c r="S26">
        <v>175.85806584358215</v>
      </c>
      <c r="T26">
        <v>9.9684719048335449E-7</v>
      </c>
      <c r="U26">
        <v>0</v>
      </c>
      <c r="V26">
        <v>9.1346959754127727E-8</v>
      </c>
      <c r="W26" t="s">
        <v>536</v>
      </c>
      <c r="Y26" t="s">
        <v>86</v>
      </c>
      <c r="Z26">
        <v>98732</v>
      </c>
      <c r="AA26">
        <v>600.00255703926086</v>
      </c>
      <c r="AB26">
        <v>1.4053324486240277E-4</v>
      </c>
      <c r="AC26">
        <v>0</v>
      </c>
      <c r="AD26">
        <v>1.0798603292668142E-7</v>
      </c>
      <c r="AE26" t="s">
        <v>537</v>
      </c>
      <c r="AG26" t="s">
        <v>86</v>
      </c>
      <c r="AH26">
        <v>32882</v>
      </c>
      <c r="AI26">
        <v>226.91086292266846</v>
      </c>
      <c r="AJ26">
        <v>9.8900131955391825E-7</v>
      </c>
      <c r="AK26">
        <v>0</v>
      </c>
      <c r="AL26">
        <v>6.0712666675535948E-8</v>
      </c>
      <c r="AM26" t="s">
        <v>536</v>
      </c>
      <c r="AO26" t="s">
        <v>86</v>
      </c>
      <c r="AP26">
        <v>27335</v>
      </c>
      <c r="AQ26">
        <v>166.83760595321655</v>
      </c>
      <c r="AR26">
        <v>9.9684719048335449E-7</v>
      </c>
      <c r="AS26">
        <v>0</v>
      </c>
      <c r="AT26">
        <v>9.1346959754127727E-8</v>
      </c>
      <c r="AU26" t="s">
        <v>536</v>
      </c>
    </row>
    <row r="27" spans="1:47" x14ac:dyDescent="0.45">
      <c r="A27" s="1" t="s">
        <v>107</v>
      </c>
      <c r="B27">
        <v>324</v>
      </c>
      <c r="C27">
        <v>0.99388384819030762</v>
      </c>
      <c r="D27">
        <v>3.3071412822630111E-8</v>
      </c>
      <c r="E27">
        <v>8.9255814182589929E-7</v>
      </c>
      <c r="F27">
        <v>8.3816059902274421E-9</v>
      </c>
      <c r="G27" t="s">
        <v>536</v>
      </c>
      <c r="I27" s="1" t="s">
        <v>107</v>
      </c>
      <c r="J27">
        <v>360</v>
      </c>
      <c r="K27" s="23">
        <v>2.5136070251464844</v>
      </c>
      <c r="L27">
        <v>2.5428672471412045E-9</v>
      </c>
      <c r="M27">
        <v>9.253631637705688E-7</v>
      </c>
      <c r="N27">
        <v>5.7031825668142601E-9</v>
      </c>
      <c r="O27" t="s">
        <v>536</v>
      </c>
      <c r="Q27" s="1" t="s">
        <v>107</v>
      </c>
      <c r="R27">
        <v>324</v>
      </c>
      <c r="S27">
        <v>0.95641684532165527</v>
      </c>
      <c r="T27">
        <v>3.3071412822630111E-8</v>
      </c>
      <c r="U27">
        <v>8.9255814182589929E-7</v>
      </c>
      <c r="V27">
        <v>8.3816059902274421E-9</v>
      </c>
      <c r="W27" t="s">
        <v>536</v>
      </c>
      <c r="Y27" t="s">
        <v>107</v>
      </c>
      <c r="Z27">
        <v>360</v>
      </c>
      <c r="AA27">
        <v>2.4982030391693115</v>
      </c>
      <c r="AB27">
        <v>2.5428672471412045E-9</v>
      </c>
      <c r="AC27">
        <v>9.253631637705688E-7</v>
      </c>
      <c r="AD27">
        <v>5.7031825668142601E-9</v>
      </c>
      <c r="AE27" t="s">
        <v>536</v>
      </c>
      <c r="AG27" t="s">
        <v>107</v>
      </c>
      <c r="AH27">
        <v>324</v>
      </c>
      <c r="AI27">
        <v>0.9534461498260498</v>
      </c>
      <c r="AJ27">
        <v>3.3071412822630111E-8</v>
      </c>
      <c r="AK27">
        <v>8.9255814182589929E-7</v>
      </c>
      <c r="AL27">
        <v>8.3816059902274421E-9</v>
      </c>
      <c r="AM27" t="s">
        <v>536</v>
      </c>
      <c r="AO27" t="s">
        <v>107</v>
      </c>
      <c r="AP27">
        <v>324</v>
      </c>
      <c r="AQ27">
        <v>0.91959381103515625</v>
      </c>
      <c r="AR27">
        <v>3.3071412822630111E-8</v>
      </c>
      <c r="AS27">
        <v>8.9255814182589929E-7</v>
      </c>
      <c r="AT27">
        <v>8.3816059902274421E-9</v>
      </c>
      <c r="AU27" t="s">
        <v>536</v>
      </c>
    </row>
    <row r="28" spans="1:47" x14ac:dyDescent="0.45">
      <c r="A28" s="1" t="s">
        <v>111</v>
      </c>
      <c r="B28">
        <v>34</v>
      </c>
      <c r="C28">
        <v>1.5803539752960205</v>
      </c>
      <c r="D28">
        <v>8.2858856725875896E-7</v>
      </c>
      <c r="E28">
        <v>0</v>
      </c>
      <c r="F28">
        <v>1.3711917058882077E-8</v>
      </c>
      <c r="G28" t="s">
        <v>536</v>
      </c>
      <c r="I28" s="1" t="s">
        <v>111</v>
      </c>
      <c r="J28">
        <v>34</v>
      </c>
      <c r="K28" s="23">
        <v>1.3661580085754395</v>
      </c>
      <c r="L28">
        <v>8.2858856725875896E-7</v>
      </c>
      <c r="M28">
        <v>0</v>
      </c>
      <c r="N28">
        <v>1.3711917058882077E-8</v>
      </c>
      <c r="O28" t="s">
        <v>536</v>
      </c>
      <c r="Q28" s="1" t="s">
        <v>111</v>
      </c>
      <c r="R28">
        <v>34</v>
      </c>
      <c r="S28">
        <v>1.3905420303344727</v>
      </c>
      <c r="T28">
        <v>8.2858856725875896E-7</v>
      </c>
      <c r="U28">
        <v>0</v>
      </c>
      <c r="V28">
        <v>1.3711917058882077E-8</v>
      </c>
      <c r="W28" t="s">
        <v>536</v>
      </c>
      <c r="Y28" t="s">
        <v>111</v>
      </c>
      <c r="Z28">
        <v>34</v>
      </c>
      <c r="AA28">
        <v>1.4019169807434082</v>
      </c>
      <c r="AB28">
        <v>8.2858856725875896E-7</v>
      </c>
      <c r="AC28">
        <v>0</v>
      </c>
      <c r="AD28">
        <v>1.3711917058882077E-8</v>
      </c>
      <c r="AE28" t="s">
        <v>536</v>
      </c>
      <c r="AG28" t="s">
        <v>111</v>
      </c>
      <c r="AH28">
        <v>34</v>
      </c>
      <c r="AI28">
        <v>1.3440351486206055</v>
      </c>
      <c r="AJ28">
        <v>8.2858856725875896E-7</v>
      </c>
      <c r="AK28">
        <v>0</v>
      </c>
      <c r="AL28">
        <v>1.3711917058882077E-8</v>
      </c>
      <c r="AM28" t="s">
        <v>536</v>
      </c>
      <c r="AO28" t="s">
        <v>111</v>
      </c>
      <c r="AP28">
        <v>34</v>
      </c>
      <c r="AQ28">
        <v>1.3529081344604492</v>
      </c>
      <c r="AR28">
        <v>8.2858856725875896E-7</v>
      </c>
      <c r="AS28">
        <v>0</v>
      </c>
      <c r="AT28">
        <v>1.3711917058882077E-8</v>
      </c>
      <c r="AU28" t="s">
        <v>536</v>
      </c>
    </row>
    <row r="29" spans="1:47" x14ac:dyDescent="0.45">
      <c r="A29" s="1" t="s">
        <v>116</v>
      </c>
      <c r="B29">
        <v>148</v>
      </c>
      <c r="C29">
        <v>0.43267607688903809</v>
      </c>
      <c r="D29">
        <v>9.0908448905443383E-9</v>
      </c>
      <c r="E29">
        <v>0</v>
      </c>
      <c r="F29">
        <v>2.2713356901206859E-8</v>
      </c>
      <c r="G29" t="s">
        <v>536</v>
      </c>
      <c r="I29" s="1" t="s">
        <v>116</v>
      </c>
      <c r="J29">
        <v>148</v>
      </c>
      <c r="K29" s="23">
        <v>0.42806506156921387</v>
      </c>
      <c r="L29">
        <v>9.0908448905443383E-9</v>
      </c>
      <c r="M29">
        <v>0</v>
      </c>
      <c r="N29">
        <v>2.2713356901206859E-8</v>
      </c>
      <c r="O29" t="s">
        <v>536</v>
      </c>
      <c r="Q29" s="1" t="s">
        <v>116</v>
      </c>
      <c r="R29">
        <v>148</v>
      </c>
      <c r="S29">
        <v>0.41690397262573242</v>
      </c>
      <c r="T29">
        <v>9.0908448905443383E-9</v>
      </c>
      <c r="U29">
        <v>0</v>
      </c>
      <c r="V29">
        <v>2.2713356901206859E-8</v>
      </c>
      <c r="W29" t="s">
        <v>536</v>
      </c>
      <c r="Y29" t="s">
        <v>116</v>
      </c>
      <c r="Z29">
        <v>148</v>
      </c>
      <c r="AA29">
        <v>0.42526412010192871</v>
      </c>
      <c r="AB29">
        <v>9.0908448905443383E-9</v>
      </c>
      <c r="AC29">
        <v>0</v>
      </c>
      <c r="AD29">
        <v>2.2713356901206859E-8</v>
      </c>
      <c r="AE29" t="s">
        <v>536</v>
      </c>
      <c r="AG29" t="s">
        <v>116</v>
      </c>
      <c r="AH29">
        <v>148</v>
      </c>
      <c r="AI29">
        <v>0.41586995124816895</v>
      </c>
      <c r="AJ29">
        <v>9.0908448905443383E-9</v>
      </c>
      <c r="AK29">
        <v>0</v>
      </c>
      <c r="AL29">
        <v>2.2713356901206859E-8</v>
      </c>
      <c r="AM29" t="s">
        <v>536</v>
      </c>
      <c r="AO29" t="s">
        <v>116</v>
      </c>
      <c r="AP29">
        <v>148</v>
      </c>
      <c r="AQ29">
        <v>0.41354107856750488</v>
      </c>
      <c r="AR29">
        <v>9.0908448905443383E-9</v>
      </c>
      <c r="AS29">
        <v>0</v>
      </c>
      <c r="AT29">
        <v>2.2713356901206859E-8</v>
      </c>
      <c r="AU29" t="s">
        <v>536</v>
      </c>
    </row>
    <row r="30" spans="1:47" x14ac:dyDescent="0.45">
      <c r="A30" s="1" t="s">
        <v>122</v>
      </c>
      <c r="B30">
        <v>80</v>
      </c>
      <c r="C30">
        <v>0.2275090217590332</v>
      </c>
      <c r="D30">
        <v>2.948734073227834E-10</v>
      </c>
      <c r="E30">
        <v>0</v>
      </c>
      <c r="F30">
        <v>4.5692488687763326E-7</v>
      </c>
      <c r="G30" t="s">
        <v>536</v>
      </c>
      <c r="I30" s="1" t="s">
        <v>122</v>
      </c>
      <c r="J30">
        <v>80</v>
      </c>
      <c r="K30" s="23">
        <v>0.22782802581787109</v>
      </c>
      <c r="L30">
        <v>2.948734073227834E-10</v>
      </c>
      <c r="M30">
        <v>0</v>
      </c>
      <c r="N30">
        <v>4.5692488687763326E-7</v>
      </c>
      <c r="O30" t="s">
        <v>536</v>
      </c>
      <c r="Q30" s="1" t="s">
        <v>122</v>
      </c>
      <c r="R30">
        <v>80</v>
      </c>
      <c r="S30">
        <v>0.2158210277557373</v>
      </c>
      <c r="T30">
        <v>2.948734073227834E-10</v>
      </c>
      <c r="U30">
        <v>0</v>
      </c>
      <c r="V30">
        <v>4.5692488687763326E-7</v>
      </c>
      <c r="W30" t="s">
        <v>536</v>
      </c>
      <c r="Y30" t="s">
        <v>122</v>
      </c>
      <c r="Z30">
        <v>80</v>
      </c>
      <c r="AA30">
        <v>0.2181551456451416</v>
      </c>
      <c r="AB30">
        <v>2.948734073227834E-10</v>
      </c>
      <c r="AC30">
        <v>0</v>
      </c>
      <c r="AD30">
        <v>4.5692488687763326E-7</v>
      </c>
      <c r="AE30" t="s">
        <v>536</v>
      </c>
      <c r="AG30" t="s">
        <v>122</v>
      </c>
      <c r="AH30">
        <v>80</v>
      </c>
      <c r="AI30">
        <v>0.21567893028259277</v>
      </c>
      <c r="AJ30">
        <v>2.948734073227834E-10</v>
      </c>
      <c r="AK30">
        <v>0</v>
      </c>
      <c r="AL30">
        <v>4.5692488687763326E-7</v>
      </c>
      <c r="AM30" t="s">
        <v>536</v>
      </c>
      <c r="AO30" t="s">
        <v>122</v>
      </c>
      <c r="AP30">
        <v>80</v>
      </c>
      <c r="AQ30">
        <v>0.21447992324829102</v>
      </c>
      <c r="AR30">
        <v>2.948734073227834E-10</v>
      </c>
      <c r="AS30">
        <v>0</v>
      </c>
      <c r="AT30">
        <v>4.5692488687763326E-7</v>
      </c>
      <c r="AU30" t="s">
        <v>536</v>
      </c>
    </row>
    <row r="31" spans="1:47" x14ac:dyDescent="0.45">
      <c r="A31" s="1" t="s">
        <v>131</v>
      </c>
      <c r="B31">
        <v>430</v>
      </c>
      <c r="C31">
        <v>1.2390038967132568</v>
      </c>
      <c r="D31">
        <v>1.1698786174868862E-8</v>
      </c>
      <c r="E31">
        <v>0</v>
      </c>
      <c r="F31">
        <v>1.8184786288679437E-7</v>
      </c>
      <c r="G31" t="s">
        <v>536</v>
      </c>
      <c r="I31" s="1" t="s">
        <v>131</v>
      </c>
      <c r="J31">
        <v>432</v>
      </c>
      <c r="K31" s="23">
        <v>2.7885370254516602</v>
      </c>
      <c r="L31">
        <v>1.7318193521659834E-7</v>
      </c>
      <c r="M31">
        <v>0</v>
      </c>
      <c r="N31">
        <v>8.0235115025540158E-7</v>
      </c>
      <c r="O31" t="s">
        <v>536</v>
      </c>
      <c r="Q31" s="1" t="s">
        <v>131</v>
      </c>
      <c r="R31">
        <v>430</v>
      </c>
      <c r="S31">
        <v>1.1774189472198486</v>
      </c>
      <c r="T31">
        <v>1.1698786174868862E-8</v>
      </c>
      <c r="U31">
        <v>0</v>
      </c>
      <c r="V31">
        <v>1.8184786288679437E-7</v>
      </c>
      <c r="W31" t="s">
        <v>536</v>
      </c>
      <c r="Y31" t="s">
        <v>131</v>
      </c>
      <c r="Z31">
        <v>432</v>
      </c>
      <c r="AA31">
        <v>2.7721378803253174</v>
      </c>
      <c r="AB31">
        <v>1.7318193521659834E-7</v>
      </c>
      <c r="AC31">
        <v>0</v>
      </c>
      <c r="AD31">
        <v>8.0235115025540158E-7</v>
      </c>
      <c r="AE31" t="s">
        <v>536</v>
      </c>
      <c r="AG31" t="s">
        <v>131</v>
      </c>
      <c r="AH31">
        <v>430</v>
      </c>
      <c r="AI31">
        <v>1.1744730472564697</v>
      </c>
      <c r="AJ31">
        <v>1.1698786174868862E-8</v>
      </c>
      <c r="AK31">
        <v>0</v>
      </c>
      <c r="AL31">
        <v>1.8184786288679437E-7</v>
      </c>
      <c r="AM31" t="s">
        <v>536</v>
      </c>
      <c r="AO31" t="s">
        <v>131</v>
      </c>
      <c r="AP31">
        <v>430</v>
      </c>
      <c r="AQ31">
        <v>1.1403379440307617</v>
      </c>
      <c r="AR31">
        <v>1.1698786174868862E-8</v>
      </c>
      <c r="AS31">
        <v>0</v>
      </c>
      <c r="AT31">
        <v>1.8184786288679437E-7</v>
      </c>
      <c r="AU31" t="s">
        <v>536</v>
      </c>
    </row>
    <row r="32" spans="1:47" x14ac:dyDescent="0.45">
      <c r="A32" s="1" t="s">
        <v>132</v>
      </c>
      <c r="B32">
        <v>189</v>
      </c>
      <c r="C32">
        <v>0.54796385765075684</v>
      </c>
      <c r="D32">
        <v>5.7897120622522223E-8</v>
      </c>
      <c r="E32">
        <v>0</v>
      </c>
      <c r="F32">
        <v>8.6887143873325556E-7</v>
      </c>
      <c r="G32" t="s">
        <v>536</v>
      </c>
      <c r="I32" s="1" t="s">
        <v>132</v>
      </c>
      <c r="J32">
        <v>268</v>
      </c>
      <c r="K32" s="23">
        <v>1.923879861831665</v>
      </c>
      <c r="L32">
        <v>8.0002996682350897E-7</v>
      </c>
      <c r="M32">
        <v>0</v>
      </c>
      <c r="N32">
        <v>8.1462927003522978E-7</v>
      </c>
      <c r="O32" t="s">
        <v>536</v>
      </c>
      <c r="Q32" s="1" t="s">
        <v>132</v>
      </c>
      <c r="R32">
        <v>189</v>
      </c>
      <c r="S32">
        <v>0.51300406455993652</v>
      </c>
      <c r="T32">
        <v>5.7897120622522223E-8</v>
      </c>
      <c r="U32">
        <v>0</v>
      </c>
      <c r="V32">
        <v>8.6887143873325556E-7</v>
      </c>
      <c r="W32" t="s">
        <v>536</v>
      </c>
      <c r="Y32" t="s">
        <v>132</v>
      </c>
      <c r="Z32">
        <v>268</v>
      </c>
      <c r="AA32">
        <v>1.9127888679504395</v>
      </c>
      <c r="AB32">
        <v>8.0002996682350897E-7</v>
      </c>
      <c r="AC32">
        <v>0</v>
      </c>
      <c r="AD32">
        <v>8.1462927003522978E-7</v>
      </c>
      <c r="AE32" t="s">
        <v>536</v>
      </c>
      <c r="AG32" t="s">
        <v>132</v>
      </c>
      <c r="AH32">
        <v>189</v>
      </c>
      <c r="AI32">
        <v>0.51316189765930176</v>
      </c>
      <c r="AJ32">
        <v>5.7897120622522223E-8</v>
      </c>
      <c r="AK32">
        <v>0</v>
      </c>
      <c r="AL32">
        <v>8.6887143873325556E-7</v>
      </c>
      <c r="AM32" t="s">
        <v>536</v>
      </c>
      <c r="AO32" t="s">
        <v>132</v>
      </c>
      <c r="AP32">
        <v>189</v>
      </c>
      <c r="AQ32">
        <v>0.5106511116027832</v>
      </c>
      <c r="AR32">
        <v>5.7897120622522223E-8</v>
      </c>
      <c r="AS32">
        <v>0</v>
      </c>
      <c r="AT32">
        <v>8.6887143873325556E-7</v>
      </c>
      <c r="AU32" t="s">
        <v>536</v>
      </c>
    </row>
    <row r="33" spans="1:47" x14ac:dyDescent="0.45">
      <c r="A33" s="1" t="s">
        <v>146</v>
      </c>
      <c r="B33">
        <v>30460</v>
      </c>
      <c r="C33">
        <v>171.58757495880127</v>
      </c>
      <c r="D33">
        <v>8.0066981745585323E-7</v>
      </c>
      <c r="E33">
        <v>1.736856974235291E-8</v>
      </c>
      <c r="F33">
        <v>9.9824393297631489E-7</v>
      </c>
      <c r="G33" t="s">
        <v>536</v>
      </c>
      <c r="I33" s="1" t="s">
        <v>146</v>
      </c>
      <c r="J33">
        <v>20876</v>
      </c>
      <c r="K33" s="23">
        <v>72.860921859741211</v>
      </c>
      <c r="L33">
        <v>9.660634216725263E-7</v>
      </c>
      <c r="M33">
        <v>2.7062722891161163E-8</v>
      </c>
      <c r="N33">
        <v>9.9639987094443036E-7</v>
      </c>
      <c r="O33" t="s">
        <v>536</v>
      </c>
      <c r="Q33" s="1" t="s">
        <v>146</v>
      </c>
      <c r="R33">
        <v>30460</v>
      </c>
      <c r="S33">
        <v>99.680174112319946</v>
      </c>
      <c r="T33">
        <v>8.0066981745585323E-7</v>
      </c>
      <c r="U33">
        <v>1.736856974235291E-8</v>
      </c>
      <c r="V33">
        <v>9.9824393297631489E-7</v>
      </c>
      <c r="W33" t="s">
        <v>536</v>
      </c>
      <c r="Y33" t="s">
        <v>146</v>
      </c>
      <c r="Z33">
        <v>52583</v>
      </c>
      <c r="AA33">
        <v>204.8679370880127</v>
      </c>
      <c r="AB33">
        <v>9.9922400786145014E-7</v>
      </c>
      <c r="AC33">
        <v>3.0645939889670884E-8</v>
      </c>
      <c r="AD33">
        <v>2.2112276216649309E-7</v>
      </c>
      <c r="AE33" t="s">
        <v>536</v>
      </c>
      <c r="AG33" t="s">
        <v>146</v>
      </c>
      <c r="AH33">
        <v>18012</v>
      </c>
      <c r="AI33">
        <v>77.339088916778564</v>
      </c>
      <c r="AJ33">
        <v>9.9664913039719941E-7</v>
      </c>
      <c r="AK33">
        <v>1.5606996134802101E-8</v>
      </c>
      <c r="AL33">
        <v>3.2774145301740327E-7</v>
      </c>
      <c r="AM33" t="s">
        <v>536</v>
      </c>
      <c r="AO33" t="s">
        <v>146</v>
      </c>
      <c r="AP33">
        <v>30460</v>
      </c>
      <c r="AQ33">
        <v>200.44091391563416</v>
      </c>
      <c r="AR33">
        <v>8.0066981745585323E-7</v>
      </c>
      <c r="AS33">
        <v>1.736856974235291E-8</v>
      </c>
      <c r="AT33">
        <v>9.9824393297631489E-7</v>
      </c>
      <c r="AU33" t="s">
        <v>536</v>
      </c>
    </row>
    <row r="34" spans="1:47" x14ac:dyDescent="0.45">
      <c r="A34" s="1" t="s">
        <v>153</v>
      </c>
      <c r="B34">
        <v>78173</v>
      </c>
      <c r="C34">
        <v>335.68506598472595</v>
      </c>
      <c r="D34">
        <v>9.9039677394215974E-7</v>
      </c>
      <c r="E34">
        <v>2.0229512265177588E-12</v>
      </c>
      <c r="F34">
        <v>3.3537761654882982E-7</v>
      </c>
      <c r="G34" t="s">
        <v>536</v>
      </c>
      <c r="I34" s="1" t="s">
        <v>153</v>
      </c>
      <c r="J34">
        <v>78173</v>
      </c>
      <c r="K34" s="23">
        <v>294.45305585861206</v>
      </c>
      <c r="L34">
        <v>9.9039677394215974E-7</v>
      </c>
      <c r="M34">
        <v>2.0229512265177588E-12</v>
      </c>
      <c r="N34">
        <v>3.3537761654882982E-7</v>
      </c>
      <c r="O34" t="s">
        <v>536</v>
      </c>
      <c r="Q34" s="1" t="s">
        <v>153</v>
      </c>
      <c r="R34">
        <v>78173</v>
      </c>
      <c r="S34">
        <v>297.50652098655701</v>
      </c>
      <c r="T34">
        <v>9.9039677394215974E-7</v>
      </c>
      <c r="U34">
        <v>2.0229512265177588E-12</v>
      </c>
      <c r="V34">
        <v>3.3537761654882982E-7</v>
      </c>
      <c r="W34" t="s">
        <v>536</v>
      </c>
      <c r="Y34" t="s">
        <v>153</v>
      </c>
      <c r="Z34">
        <v>104108</v>
      </c>
      <c r="AA34">
        <v>478.83024001121521</v>
      </c>
      <c r="AB34">
        <v>9.0882339903419774E-7</v>
      </c>
      <c r="AC34">
        <v>2.8113665758561956E-13</v>
      </c>
      <c r="AD34">
        <v>8.1342599241452508E-7</v>
      </c>
      <c r="AE34" t="s">
        <v>536</v>
      </c>
      <c r="AG34" t="s">
        <v>153</v>
      </c>
      <c r="AH34">
        <v>118148</v>
      </c>
      <c r="AI34">
        <v>536.1480929851532</v>
      </c>
      <c r="AJ34">
        <v>9.4912306834289194E-7</v>
      </c>
      <c r="AK34">
        <v>7.5364347645694516E-14</v>
      </c>
      <c r="AL34">
        <v>1.7733791834514813E-7</v>
      </c>
      <c r="AM34" t="s">
        <v>536</v>
      </c>
      <c r="AO34" t="s">
        <v>153</v>
      </c>
      <c r="AP34">
        <v>127696</v>
      </c>
      <c r="AQ34">
        <v>538.81355810165405</v>
      </c>
      <c r="AR34">
        <v>6.0304507920277771E-7</v>
      </c>
      <c r="AS34">
        <v>1.5526384795377748E-12</v>
      </c>
      <c r="AT34">
        <v>4.6570405277045675E-7</v>
      </c>
      <c r="AU34" t="s">
        <v>536</v>
      </c>
    </row>
    <row r="35" spans="1:47" x14ac:dyDescent="0.45">
      <c r="A35" s="1" t="s">
        <v>154</v>
      </c>
      <c r="B35">
        <v>27064</v>
      </c>
      <c r="C35">
        <v>205.34711790084839</v>
      </c>
      <c r="D35">
        <v>9.4804020486818475E-7</v>
      </c>
      <c r="E35">
        <v>2.5599271064654994E-10</v>
      </c>
      <c r="F35">
        <v>3.7006603028291893E-7</v>
      </c>
      <c r="G35" t="s">
        <v>536</v>
      </c>
      <c r="I35" s="1" t="s">
        <v>154</v>
      </c>
      <c r="J35">
        <v>27064</v>
      </c>
      <c r="K35" s="23">
        <v>210.38098502159119</v>
      </c>
      <c r="L35">
        <v>9.4804020486818475E-7</v>
      </c>
      <c r="M35">
        <v>2.5599271064654994E-10</v>
      </c>
      <c r="N35">
        <v>3.7006603028291893E-7</v>
      </c>
      <c r="O35" t="s">
        <v>536</v>
      </c>
      <c r="Q35" s="1" t="s">
        <v>154</v>
      </c>
      <c r="R35">
        <v>6598</v>
      </c>
      <c r="S35">
        <v>57.675755977630615</v>
      </c>
      <c r="T35">
        <v>2.0239301334621868E-7</v>
      </c>
      <c r="U35">
        <v>2.4128145580758002E-9</v>
      </c>
      <c r="V35">
        <v>9.9362938748853121E-7</v>
      </c>
      <c r="W35" t="s">
        <v>536</v>
      </c>
      <c r="Y35" t="s">
        <v>154</v>
      </c>
      <c r="Z35">
        <v>2555</v>
      </c>
      <c r="AA35">
        <v>37.637383937835693</v>
      </c>
      <c r="AB35">
        <v>5.7332487148973844E-11</v>
      </c>
      <c r="AC35">
        <v>7.0746018285733648E-11</v>
      </c>
      <c r="AD35">
        <v>9.8941157693049795E-7</v>
      </c>
      <c r="AE35" t="s">
        <v>536</v>
      </c>
      <c r="AG35" t="s">
        <v>154</v>
      </c>
      <c r="AH35">
        <v>7171</v>
      </c>
      <c r="AI35">
        <v>60.811659097671509</v>
      </c>
      <c r="AJ35">
        <v>2.6059645390717226E-8</v>
      </c>
      <c r="AK35">
        <v>2.8390260201621327E-10</v>
      </c>
      <c r="AL35">
        <v>9.9334360082261686E-7</v>
      </c>
      <c r="AM35" t="s">
        <v>536</v>
      </c>
      <c r="AO35" t="s">
        <v>154</v>
      </c>
      <c r="AP35">
        <v>2056</v>
      </c>
      <c r="AQ35">
        <v>32.532668113708496</v>
      </c>
      <c r="AR35">
        <v>6.4621776975334134E-9</v>
      </c>
      <c r="AS35">
        <v>4.6750257198409947E-10</v>
      </c>
      <c r="AT35">
        <v>9.986742770877518E-7</v>
      </c>
      <c r="AU35" t="s">
        <v>536</v>
      </c>
    </row>
    <row r="36" spans="1:47" x14ac:dyDescent="0.45">
      <c r="A36" s="1" t="s">
        <v>156</v>
      </c>
      <c r="B36">
        <v>24308</v>
      </c>
      <c r="C36">
        <v>185.72331404685974</v>
      </c>
      <c r="D36">
        <v>8.1333079908962596E-8</v>
      </c>
      <c r="E36">
        <v>2.8298225460277537E-8</v>
      </c>
      <c r="F36">
        <v>9.9049241860752306E-7</v>
      </c>
      <c r="G36" t="s">
        <v>536</v>
      </c>
      <c r="I36" s="1" t="s">
        <v>156</v>
      </c>
      <c r="J36">
        <v>24308</v>
      </c>
      <c r="K36" s="23">
        <v>167.49819397926331</v>
      </c>
      <c r="L36">
        <v>8.1333079908962596E-8</v>
      </c>
      <c r="M36">
        <v>2.8298225460277537E-8</v>
      </c>
      <c r="N36">
        <v>9.9049241860752306E-7</v>
      </c>
      <c r="O36" t="s">
        <v>536</v>
      </c>
      <c r="Q36" s="1" t="s">
        <v>156</v>
      </c>
      <c r="R36">
        <v>24308</v>
      </c>
      <c r="S36">
        <v>181.49455690383911</v>
      </c>
      <c r="T36">
        <v>8.1333079908962596E-8</v>
      </c>
      <c r="U36">
        <v>2.8298225460277537E-8</v>
      </c>
      <c r="V36">
        <v>9.9049241860752306E-7</v>
      </c>
      <c r="W36" t="s">
        <v>536</v>
      </c>
      <c r="Y36" t="s">
        <v>156</v>
      </c>
      <c r="Z36">
        <v>2835</v>
      </c>
      <c r="AA36">
        <v>56.107642889022827</v>
      </c>
      <c r="AB36">
        <v>8.9532975967364496E-9</v>
      </c>
      <c r="AC36">
        <v>3.6277268448170784E-8</v>
      </c>
      <c r="AD36">
        <v>9.9668473908238532E-7</v>
      </c>
      <c r="AE36" t="s">
        <v>536</v>
      </c>
      <c r="AG36" t="s">
        <v>156</v>
      </c>
      <c r="AH36">
        <v>6671</v>
      </c>
      <c r="AI36">
        <v>99.274641036987305</v>
      </c>
      <c r="AJ36">
        <v>3.0565610866508062E-9</v>
      </c>
      <c r="AK36">
        <v>1.0120511705778354E-10</v>
      </c>
      <c r="AL36">
        <v>9.9966117166902601E-7</v>
      </c>
      <c r="AM36" t="s">
        <v>536</v>
      </c>
      <c r="AO36" t="s">
        <v>156</v>
      </c>
      <c r="AP36">
        <v>4373</v>
      </c>
      <c r="AQ36">
        <v>88.65752911567688</v>
      </c>
      <c r="AR36">
        <v>7.2475566136204444E-9</v>
      </c>
      <c r="AS36">
        <v>4.0314201149963046E-11</v>
      </c>
      <c r="AT36">
        <v>9.8260348988580183E-7</v>
      </c>
      <c r="AU36" t="s">
        <v>536</v>
      </c>
    </row>
    <row r="37" spans="1:47" x14ac:dyDescent="0.45">
      <c r="A37" s="1" t="s">
        <v>158</v>
      </c>
      <c r="B37">
        <v>83593</v>
      </c>
      <c r="C37">
        <v>513.15197396278381</v>
      </c>
      <c r="D37">
        <v>1.7443411553218332E-8</v>
      </c>
      <c r="E37">
        <v>3.1301352634862549E-9</v>
      </c>
      <c r="F37">
        <v>9.9900492902181181E-7</v>
      </c>
      <c r="G37" t="s">
        <v>536</v>
      </c>
      <c r="I37" s="1" t="s">
        <v>158</v>
      </c>
      <c r="J37">
        <v>83593</v>
      </c>
      <c r="K37" s="23">
        <v>470.44582009315491</v>
      </c>
      <c r="L37">
        <v>1.7443411553218332E-8</v>
      </c>
      <c r="M37">
        <v>3.1301352634862549E-9</v>
      </c>
      <c r="N37">
        <v>9.9900492902181181E-7</v>
      </c>
      <c r="O37" t="s">
        <v>536</v>
      </c>
      <c r="Q37" s="1" t="s">
        <v>158</v>
      </c>
      <c r="R37">
        <v>83593</v>
      </c>
      <c r="S37">
        <v>460.96807289123535</v>
      </c>
      <c r="T37">
        <v>1.7443411553218332E-8</v>
      </c>
      <c r="U37">
        <v>3.1301352634862549E-9</v>
      </c>
      <c r="V37">
        <v>9.9900492902181181E-7</v>
      </c>
      <c r="W37" t="s">
        <v>536</v>
      </c>
      <c r="Y37" t="s">
        <v>158</v>
      </c>
      <c r="Z37">
        <v>94570</v>
      </c>
      <c r="AA37">
        <v>600.00577211380005</v>
      </c>
      <c r="AB37">
        <v>5.6497161642222289E-9</v>
      </c>
      <c r="AC37">
        <v>1.1679687626703915E-6</v>
      </c>
      <c r="AD37">
        <v>1.3825676800906213E-3</v>
      </c>
      <c r="AE37" t="s">
        <v>537</v>
      </c>
      <c r="AG37" t="s">
        <v>158</v>
      </c>
      <c r="AH37">
        <v>99927</v>
      </c>
      <c r="AI37">
        <v>600.00337505340576</v>
      </c>
      <c r="AJ37">
        <v>4.4405165194413413E-9</v>
      </c>
      <c r="AK37">
        <v>1.5163261730388777E-6</v>
      </c>
      <c r="AL37">
        <v>1.4625039297814111E-3</v>
      </c>
      <c r="AM37" t="s">
        <v>537</v>
      </c>
      <c r="AO37" t="s">
        <v>158</v>
      </c>
      <c r="AP37">
        <v>61713</v>
      </c>
      <c r="AQ37">
        <v>327.59269785881042</v>
      </c>
      <c r="AR37">
        <v>5.1091055805653979E-7</v>
      </c>
      <c r="AS37">
        <v>8.6586033363964276E-9</v>
      </c>
      <c r="AT37">
        <v>8.6752467319307861E-7</v>
      </c>
      <c r="AU37" t="s">
        <v>536</v>
      </c>
    </row>
    <row r="38" spans="1:47" x14ac:dyDescent="0.45">
      <c r="A38" s="1" t="s">
        <v>167</v>
      </c>
      <c r="B38">
        <v>69993</v>
      </c>
      <c r="C38">
        <v>331.87338805198669</v>
      </c>
      <c r="D38">
        <v>5.8584466292361212E-7</v>
      </c>
      <c r="E38">
        <v>9.9984513239942068E-7</v>
      </c>
      <c r="F38">
        <v>8.8490601713568208E-7</v>
      </c>
      <c r="G38" t="s">
        <v>536</v>
      </c>
      <c r="I38" s="1" t="s">
        <v>167</v>
      </c>
      <c r="J38">
        <v>32774</v>
      </c>
      <c r="K38" s="23">
        <v>149.71094107627869</v>
      </c>
      <c r="L38">
        <v>6.0929504409017193E-8</v>
      </c>
      <c r="M38">
        <v>5.7440592218460421E-7</v>
      </c>
      <c r="N38">
        <v>8.8985967817046803E-7</v>
      </c>
      <c r="O38" t="s">
        <v>536</v>
      </c>
      <c r="Q38" s="1" t="s">
        <v>167</v>
      </c>
      <c r="R38">
        <v>69993</v>
      </c>
      <c r="S38">
        <v>339.31302690505981</v>
      </c>
      <c r="T38">
        <v>5.8584466292361212E-7</v>
      </c>
      <c r="U38">
        <v>9.9984513239942068E-7</v>
      </c>
      <c r="V38">
        <v>8.8490601713568208E-7</v>
      </c>
      <c r="W38" t="s">
        <v>536</v>
      </c>
      <c r="Y38" t="s">
        <v>167</v>
      </c>
      <c r="Z38">
        <v>32774</v>
      </c>
      <c r="AA38">
        <v>186.94850301742554</v>
      </c>
      <c r="AB38">
        <v>6.0929504409017193E-8</v>
      </c>
      <c r="AC38">
        <v>5.7440592218460421E-7</v>
      </c>
      <c r="AD38">
        <v>8.8985967817046803E-7</v>
      </c>
      <c r="AE38" t="s">
        <v>536</v>
      </c>
      <c r="AG38" t="s">
        <v>167</v>
      </c>
      <c r="AH38">
        <v>38995</v>
      </c>
      <c r="AI38">
        <v>229.58004212379456</v>
      </c>
      <c r="AJ38">
        <v>1.503427007298042E-7</v>
      </c>
      <c r="AK38">
        <v>9.998309218081124E-7</v>
      </c>
      <c r="AL38">
        <v>8.0111228176400902E-7</v>
      </c>
      <c r="AM38" t="s">
        <v>536</v>
      </c>
      <c r="AO38" t="s">
        <v>167</v>
      </c>
      <c r="AP38">
        <v>69993</v>
      </c>
      <c r="AQ38">
        <v>359.11470484733582</v>
      </c>
      <c r="AR38">
        <v>5.8584466292361212E-7</v>
      </c>
      <c r="AS38">
        <v>9.9984513239942068E-7</v>
      </c>
      <c r="AT38">
        <v>8.8490601713568208E-7</v>
      </c>
      <c r="AU38" t="s">
        <v>536</v>
      </c>
    </row>
    <row r="39" spans="1:47" x14ac:dyDescent="0.45">
      <c r="A39" s="1" t="s">
        <v>172</v>
      </c>
      <c r="B39">
        <v>41370</v>
      </c>
      <c r="C39">
        <v>123.43879985809326</v>
      </c>
      <c r="D39">
        <v>9.9979739742739326E-7</v>
      </c>
      <c r="E39">
        <v>0</v>
      </c>
      <c r="F39">
        <v>1.3727868700057013E-7</v>
      </c>
      <c r="G39" t="s">
        <v>536</v>
      </c>
      <c r="I39" s="1" t="s">
        <v>172</v>
      </c>
      <c r="J39">
        <v>41370</v>
      </c>
      <c r="K39" s="23">
        <v>316.67507100105286</v>
      </c>
      <c r="L39">
        <v>9.9979739742739326E-7</v>
      </c>
      <c r="M39">
        <v>0</v>
      </c>
      <c r="N39">
        <v>1.3727868700057013E-7</v>
      </c>
      <c r="O39" t="s">
        <v>536</v>
      </c>
      <c r="Q39" s="1" t="s">
        <v>172</v>
      </c>
      <c r="R39">
        <v>41370</v>
      </c>
      <c r="S39">
        <v>141.45469498634338</v>
      </c>
      <c r="T39">
        <v>9.9979739742739326E-7</v>
      </c>
      <c r="U39">
        <v>0</v>
      </c>
      <c r="V39">
        <v>1.3727868700057013E-7</v>
      </c>
      <c r="W39" t="s">
        <v>536</v>
      </c>
      <c r="Y39" t="s">
        <v>172</v>
      </c>
      <c r="Z39">
        <v>37813</v>
      </c>
      <c r="AA39">
        <v>147.48342800140381</v>
      </c>
      <c r="AB39">
        <v>6.0634838968306093E-7</v>
      </c>
      <c r="AC39">
        <v>0</v>
      </c>
      <c r="AD39">
        <v>9.9901953789111394E-7</v>
      </c>
      <c r="AE39" t="s">
        <v>536</v>
      </c>
      <c r="AG39" t="s">
        <v>172</v>
      </c>
      <c r="AH39">
        <v>31871</v>
      </c>
      <c r="AI39">
        <v>151.91313481330872</v>
      </c>
      <c r="AJ39">
        <v>9.9796823856597894E-7</v>
      </c>
      <c r="AK39">
        <v>0</v>
      </c>
      <c r="AL39">
        <v>4.9797114535979384E-7</v>
      </c>
      <c r="AM39" t="s">
        <v>536</v>
      </c>
      <c r="AO39" t="s">
        <v>172</v>
      </c>
      <c r="AP39">
        <v>41370</v>
      </c>
      <c r="AQ39">
        <v>125.95918297767639</v>
      </c>
      <c r="AR39">
        <v>9.9979739742739326E-7</v>
      </c>
      <c r="AS39">
        <v>0</v>
      </c>
      <c r="AT39">
        <v>1.3727868700057013E-7</v>
      </c>
      <c r="AU39" t="s">
        <v>536</v>
      </c>
    </row>
    <row r="40" spans="1:47" x14ac:dyDescent="0.45">
      <c r="A40" s="1" t="s">
        <v>175</v>
      </c>
      <c r="B40">
        <v>244</v>
      </c>
      <c r="C40">
        <v>0.73535895347595215</v>
      </c>
      <c r="D40">
        <v>1.2950156312981796E-8</v>
      </c>
      <c r="E40">
        <v>6.6848483584762611E-14</v>
      </c>
      <c r="F40">
        <v>7.7507976047422342E-7</v>
      </c>
      <c r="G40" t="s">
        <v>536</v>
      </c>
      <c r="I40" s="1" t="s">
        <v>175</v>
      </c>
      <c r="J40">
        <v>154</v>
      </c>
      <c r="K40" s="23">
        <v>1.0421669483184814</v>
      </c>
      <c r="L40">
        <v>7.4949556694668062E-8</v>
      </c>
      <c r="M40">
        <v>2.2541865624568568E-10</v>
      </c>
      <c r="N40">
        <v>6.9759075108257397E-7</v>
      </c>
      <c r="O40" t="s">
        <v>536</v>
      </c>
      <c r="Q40" s="1" t="s">
        <v>175</v>
      </c>
      <c r="R40">
        <v>244</v>
      </c>
      <c r="S40">
        <v>0.70822381973266602</v>
      </c>
      <c r="T40">
        <v>1.2950156312981796E-8</v>
      </c>
      <c r="U40">
        <v>6.6848483584762611E-14</v>
      </c>
      <c r="V40">
        <v>7.7507976047422342E-7</v>
      </c>
      <c r="W40" t="s">
        <v>536</v>
      </c>
      <c r="Y40" t="s">
        <v>175</v>
      </c>
      <c r="Z40">
        <v>154</v>
      </c>
      <c r="AA40">
        <v>1.0353870391845703</v>
      </c>
      <c r="AB40">
        <v>7.4949556694668062E-8</v>
      </c>
      <c r="AC40">
        <v>2.2541865624568568E-10</v>
      </c>
      <c r="AD40">
        <v>6.9759075108257397E-7</v>
      </c>
      <c r="AE40" t="s">
        <v>536</v>
      </c>
      <c r="AG40" t="s">
        <v>175</v>
      </c>
      <c r="AH40">
        <v>244</v>
      </c>
      <c r="AI40">
        <v>0.69699692726135254</v>
      </c>
      <c r="AJ40">
        <v>1.2950156312981796E-8</v>
      </c>
      <c r="AK40">
        <v>6.6848483584762611E-14</v>
      </c>
      <c r="AL40">
        <v>7.7507976047422342E-7</v>
      </c>
      <c r="AM40" t="s">
        <v>536</v>
      </c>
      <c r="AO40" t="s">
        <v>175</v>
      </c>
      <c r="AP40">
        <v>244</v>
      </c>
      <c r="AQ40">
        <v>0.69652295112609863</v>
      </c>
      <c r="AR40">
        <v>1.2950156312981796E-8</v>
      </c>
      <c r="AS40">
        <v>6.6848483584762611E-14</v>
      </c>
      <c r="AT40">
        <v>7.7507976047422342E-7</v>
      </c>
      <c r="AU40" t="s">
        <v>536</v>
      </c>
    </row>
    <row r="41" spans="1:47" x14ac:dyDescent="0.45">
      <c r="A41" s="1" t="s">
        <v>179</v>
      </c>
      <c r="B41">
        <v>106380</v>
      </c>
      <c r="C41">
        <v>518.4661340713501</v>
      </c>
      <c r="D41">
        <v>3.8247750314798334E-7</v>
      </c>
      <c r="E41">
        <v>9.7036206413831019E-7</v>
      </c>
      <c r="F41">
        <v>6.0408239387065881E-8</v>
      </c>
      <c r="G41" t="s">
        <v>536</v>
      </c>
      <c r="I41" s="1" t="s">
        <v>179</v>
      </c>
      <c r="J41">
        <v>135784</v>
      </c>
      <c r="K41" s="23">
        <v>600.36076807975769</v>
      </c>
      <c r="L41">
        <v>2.0979272014313157E-7</v>
      </c>
      <c r="M41">
        <v>1.9831457042543231E-4</v>
      </c>
      <c r="N41">
        <v>1.4447610908798383E-6</v>
      </c>
      <c r="O41" t="s">
        <v>537</v>
      </c>
      <c r="P41" t="s">
        <v>544</v>
      </c>
      <c r="Q41" s="1" t="s">
        <v>179</v>
      </c>
      <c r="R41">
        <v>106380</v>
      </c>
      <c r="S41">
        <v>483.74426293373108</v>
      </c>
      <c r="T41">
        <v>3.8247750314798334E-7</v>
      </c>
      <c r="U41">
        <v>9.7036206413831019E-7</v>
      </c>
      <c r="V41">
        <v>6.0408239387065881E-8</v>
      </c>
      <c r="W41" t="s">
        <v>536</v>
      </c>
      <c r="Y41" t="s">
        <v>179</v>
      </c>
      <c r="Z41">
        <v>136601</v>
      </c>
      <c r="AA41">
        <v>600.00385499000549</v>
      </c>
      <c r="AB41">
        <v>2.1012257703834511E-7</v>
      </c>
      <c r="AC41">
        <v>1.8832193220053996E-4</v>
      </c>
      <c r="AD41">
        <v>1.3660218967738751E-6</v>
      </c>
      <c r="AE41" t="s">
        <v>537</v>
      </c>
      <c r="AG41" t="s">
        <v>179</v>
      </c>
      <c r="AH41">
        <v>137853</v>
      </c>
      <c r="AI41">
        <v>600.00004196166992</v>
      </c>
      <c r="AJ41">
        <v>5.0148653859116312E-6</v>
      </c>
      <c r="AK41">
        <v>3.1681333114549244E-10</v>
      </c>
      <c r="AL41">
        <v>1.2617935573460788E-7</v>
      </c>
      <c r="AM41" t="s">
        <v>537</v>
      </c>
      <c r="AO41" t="s">
        <v>179</v>
      </c>
      <c r="AP41">
        <v>106380</v>
      </c>
      <c r="AQ41">
        <v>483.0032799243927</v>
      </c>
      <c r="AR41">
        <v>3.8247750314798334E-7</v>
      </c>
      <c r="AS41">
        <v>9.7036206413831019E-7</v>
      </c>
      <c r="AT41">
        <v>6.0408239387065881E-8</v>
      </c>
      <c r="AU41" t="s">
        <v>536</v>
      </c>
    </row>
    <row r="42" spans="1:47" x14ac:dyDescent="0.45">
      <c r="A42" s="1" t="s">
        <v>187</v>
      </c>
      <c r="B42">
        <v>34614</v>
      </c>
      <c r="C42">
        <v>194.50752401351929</v>
      </c>
      <c r="D42">
        <v>2.4058583908919734E-7</v>
      </c>
      <c r="E42">
        <v>0</v>
      </c>
      <c r="F42">
        <v>4.4196925523990538E-7</v>
      </c>
      <c r="G42" t="s">
        <v>536</v>
      </c>
      <c r="I42" s="1" t="s">
        <v>187</v>
      </c>
      <c r="J42">
        <v>33353</v>
      </c>
      <c r="K42" s="23">
        <v>171.20135903358459</v>
      </c>
      <c r="L42">
        <v>5.3335303042765436E-9</v>
      </c>
      <c r="M42">
        <v>0</v>
      </c>
      <c r="N42">
        <v>1.5561314545172E-7</v>
      </c>
      <c r="O42" t="s">
        <v>536</v>
      </c>
      <c r="Q42" s="1" t="s">
        <v>187</v>
      </c>
      <c r="R42">
        <v>24076</v>
      </c>
      <c r="S42">
        <v>134.64716601371765</v>
      </c>
      <c r="T42">
        <v>2.3249652708107698E-10</v>
      </c>
      <c r="U42">
        <v>0</v>
      </c>
      <c r="V42">
        <v>7.1210043116001173E-7</v>
      </c>
      <c r="W42" t="s">
        <v>536</v>
      </c>
      <c r="Y42" t="s">
        <v>187</v>
      </c>
      <c r="Z42">
        <v>33353</v>
      </c>
      <c r="AA42">
        <v>179.49268698692322</v>
      </c>
      <c r="AB42">
        <v>5.3335303042765436E-9</v>
      </c>
      <c r="AC42">
        <v>0</v>
      </c>
      <c r="AD42">
        <v>1.5561314545172E-7</v>
      </c>
      <c r="AE42" t="s">
        <v>536</v>
      </c>
      <c r="AG42" t="s">
        <v>187</v>
      </c>
      <c r="AH42">
        <v>24076</v>
      </c>
      <c r="AI42">
        <v>132.84155607223511</v>
      </c>
      <c r="AJ42">
        <v>2.3249652708107698E-10</v>
      </c>
      <c r="AK42">
        <v>0</v>
      </c>
      <c r="AL42">
        <v>7.1210043116001173E-7</v>
      </c>
      <c r="AM42" t="s">
        <v>536</v>
      </c>
      <c r="AO42" t="s">
        <v>187</v>
      </c>
      <c r="AP42">
        <v>34614</v>
      </c>
      <c r="AQ42">
        <v>171.25051093101501</v>
      </c>
      <c r="AR42">
        <v>2.4058583908919734E-7</v>
      </c>
      <c r="AS42">
        <v>0</v>
      </c>
      <c r="AT42">
        <v>4.4196925523990538E-7</v>
      </c>
      <c r="AU42" t="s">
        <v>536</v>
      </c>
    </row>
    <row r="43" spans="1:47" x14ac:dyDescent="0.45">
      <c r="A43" s="1" t="s">
        <v>189</v>
      </c>
      <c r="B43">
        <v>242</v>
      </c>
      <c r="C43">
        <v>0.74231100082397461</v>
      </c>
      <c r="D43">
        <v>5.1900386491668815E-9</v>
      </c>
      <c r="E43">
        <v>0</v>
      </c>
      <c r="F43">
        <v>2.6406721592595309E-7</v>
      </c>
      <c r="G43" t="s">
        <v>536</v>
      </c>
      <c r="I43" s="1" t="s">
        <v>189</v>
      </c>
      <c r="J43">
        <v>242</v>
      </c>
      <c r="K43" s="23">
        <v>0.90905499458312988</v>
      </c>
      <c r="L43">
        <v>5.1900386491668815E-9</v>
      </c>
      <c r="M43">
        <v>0</v>
      </c>
      <c r="N43">
        <v>2.6406721592595309E-7</v>
      </c>
      <c r="O43" t="s">
        <v>536</v>
      </c>
      <c r="Q43" s="1" t="s">
        <v>189</v>
      </c>
      <c r="R43">
        <v>242</v>
      </c>
      <c r="S43">
        <v>0.70611000061035156</v>
      </c>
      <c r="T43">
        <v>5.1900386491668815E-9</v>
      </c>
      <c r="U43">
        <v>0</v>
      </c>
      <c r="V43">
        <v>2.6406721592595309E-7</v>
      </c>
      <c r="W43" t="s">
        <v>536</v>
      </c>
      <c r="Y43" t="s">
        <v>189</v>
      </c>
      <c r="Z43">
        <v>242</v>
      </c>
      <c r="AA43">
        <v>0.90470194816589355</v>
      </c>
      <c r="AB43">
        <v>5.1900386491668815E-9</v>
      </c>
      <c r="AC43">
        <v>0</v>
      </c>
      <c r="AD43">
        <v>2.6406721592595309E-7</v>
      </c>
      <c r="AE43" t="s">
        <v>536</v>
      </c>
      <c r="AG43" t="s">
        <v>189</v>
      </c>
      <c r="AH43">
        <v>242</v>
      </c>
      <c r="AI43">
        <v>0.7025749683380127</v>
      </c>
      <c r="AJ43">
        <v>5.1900386491668815E-9</v>
      </c>
      <c r="AK43">
        <v>0</v>
      </c>
      <c r="AL43">
        <v>2.6406721592595309E-7</v>
      </c>
      <c r="AM43" t="s">
        <v>536</v>
      </c>
      <c r="AO43" t="s">
        <v>189</v>
      </c>
      <c r="AP43">
        <v>242</v>
      </c>
      <c r="AQ43">
        <v>0.70130300521850586</v>
      </c>
      <c r="AR43">
        <v>5.1900386491668815E-9</v>
      </c>
      <c r="AS43">
        <v>0</v>
      </c>
      <c r="AT43">
        <v>2.6406721592595309E-7</v>
      </c>
      <c r="AU43" t="s">
        <v>536</v>
      </c>
    </row>
    <row r="44" spans="1:47" x14ac:dyDescent="0.45">
      <c r="A44" s="1" t="s">
        <v>191</v>
      </c>
      <c r="B44">
        <v>401</v>
      </c>
      <c r="C44">
        <v>1.1185219287872314</v>
      </c>
      <c r="D44">
        <v>7.7838204489329621E-7</v>
      </c>
      <c r="E44">
        <v>0</v>
      </c>
      <c r="F44">
        <v>1.6152715385089392E-7</v>
      </c>
      <c r="G44" t="s">
        <v>536</v>
      </c>
      <c r="I44" s="1" t="s">
        <v>191</v>
      </c>
      <c r="J44">
        <v>513</v>
      </c>
      <c r="K44" s="23">
        <v>2.5729579925537109</v>
      </c>
      <c r="L44">
        <v>1.3785167822059444E-7</v>
      </c>
      <c r="M44">
        <v>0</v>
      </c>
      <c r="N44">
        <v>9.5629834920863237E-7</v>
      </c>
      <c r="O44" t="s">
        <v>536</v>
      </c>
      <c r="Q44" s="1" t="s">
        <v>191</v>
      </c>
      <c r="R44">
        <v>401</v>
      </c>
      <c r="S44">
        <v>1.061427116394043</v>
      </c>
      <c r="T44">
        <v>7.7838204489329621E-7</v>
      </c>
      <c r="U44">
        <v>0</v>
      </c>
      <c r="V44">
        <v>1.6152715385089392E-7</v>
      </c>
      <c r="W44" t="s">
        <v>536</v>
      </c>
      <c r="Y44" t="s">
        <v>191</v>
      </c>
      <c r="Z44">
        <v>513</v>
      </c>
      <c r="AA44">
        <v>2.533250093460083</v>
      </c>
      <c r="AB44">
        <v>1.3785167822059444E-7</v>
      </c>
      <c r="AC44">
        <v>0</v>
      </c>
      <c r="AD44">
        <v>9.5629834920863237E-7</v>
      </c>
      <c r="AE44" t="s">
        <v>536</v>
      </c>
      <c r="AG44" t="s">
        <v>191</v>
      </c>
      <c r="AH44">
        <v>401</v>
      </c>
      <c r="AI44">
        <v>1.0612030029296875</v>
      </c>
      <c r="AJ44">
        <v>7.7838204489329621E-7</v>
      </c>
      <c r="AK44">
        <v>0</v>
      </c>
      <c r="AL44">
        <v>1.6152715385089392E-7</v>
      </c>
      <c r="AM44" t="s">
        <v>536</v>
      </c>
      <c r="AO44" t="s">
        <v>191</v>
      </c>
      <c r="AP44">
        <v>401</v>
      </c>
      <c r="AQ44">
        <v>1.0295500755310059</v>
      </c>
      <c r="AR44">
        <v>7.7838204489329621E-7</v>
      </c>
      <c r="AS44">
        <v>0</v>
      </c>
      <c r="AT44">
        <v>1.6152715385089392E-7</v>
      </c>
      <c r="AU44" t="s">
        <v>536</v>
      </c>
    </row>
    <row r="45" spans="1:47" x14ac:dyDescent="0.45">
      <c r="A45" s="1" t="s">
        <v>192</v>
      </c>
      <c r="B45">
        <v>369</v>
      </c>
      <c r="C45">
        <v>1.1371040344238281</v>
      </c>
      <c r="D45">
        <v>8.0521689841176244E-7</v>
      </c>
      <c r="E45">
        <v>0</v>
      </c>
      <c r="F45">
        <v>9.6242163970630703E-7</v>
      </c>
      <c r="G45" t="s">
        <v>536</v>
      </c>
      <c r="I45" s="1" t="s">
        <v>192</v>
      </c>
      <c r="J45">
        <v>465</v>
      </c>
      <c r="K45" s="23">
        <v>2.2024869918823242</v>
      </c>
      <c r="L45">
        <v>3.0525656372996458E-8</v>
      </c>
      <c r="M45">
        <v>0</v>
      </c>
      <c r="N45">
        <v>9.788192094293959E-7</v>
      </c>
      <c r="O45" t="s">
        <v>536</v>
      </c>
      <c r="Q45" s="1" t="s">
        <v>192</v>
      </c>
      <c r="R45">
        <v>369</v>
      </c>
      <c r="S45">
        <v>0.97894501686096191</v>
      </c>
      <c r="T45">
        <v>8.0521689841176244E-7</v>
      </c>
      <c r="U45">
        <v>0</v>
      </c>
      <c r="V45">
        <v>9.6242163970630703E-7</v>
      </c>
      <c r="W45" t="s">
        <v>536</v>
      </c>
      <c r="Y45" t="s">
        <v>192</v>
      </c>
      <c r="Z45">
        <v>465</v>
      </c>
      <c r="AA45">
        <v>2.1884598731994629</v>
      </c>
      <c r="AB45">
        <v>3.0525656372996458E-8</v>
      </c>
      <c r="AC45">
        <v>0</v>
      </c>
      <c r="AD45">
        <v>9.788192094293959E-7</v>
      </c>
      <c r="AE45" t="s">
        <v>536</v>
      </c>
      <c r="AG45" t="s">
        <v>192</v>
      </c>
      <c r="AH45">
        <v>369</v>
      </c>
      <c r="AI45">
        <v>1.072512149810791</v>
      </c>
      <c r="AJ45">
        <v>8.0521689841176244E-7</v>
      </c>
      <c r="AK45">
        <v>0</v>
      </c>
      <c r="AL45">
        <v>9.6242163970630703E-7</v>
      </c>
      <c r="AM45" t="s">
        <v>536</v>
      </c>
      <c r="AO45" t="s">
        <v>192</v>
      </c>
      <c r="AP45">
        <v>369</v>
      </c>
      <c r="AQ45">
        <v>1.0423948764801025</v>
      </c>
      <c r="AR45">
        <v>8.0521689841176244E-7</v>
      </c>
      <c r="AS45">
        <v>0</v>
      </c>
      <c r="AT45">
        <v>9.6242163970630703E-7</v>
      </c>
      <c r="AU45" t="s">
        <v>536</v>
      </c>
    </row>
    <row r="46" spans="1:47" x14ac:dyDescent="0.45">
      <c r="A46" s="1" t="s">
        <v>193</v>
      </c>
      <c r="B46">
        <v>427</v>
      </c>
      <c r="C46">
        <v>1.1843850612640381</v>
      </c>
      <c r="D46">
        <v>4.4471341356663922E-7</v>
      </c>
      <c r="E46">
        <v>0</v>
      </c>
      <c r="F46">
        <v>8.846929942749403E-7</v>
      </c>
      <c r="G46" t="s">
        <v>536</v>
      </c>
      <c r="I46" s="1" t="s">
        <v>193</v>
      </c>
      <c r="J46">
        <v>624</v>
      </c>
      <c r="K46" s="23">
        <v>2.9210882186889648</v>
      </c>
      <c r="L46">
        <v>8.9230289058915005E-9</v>
      </c>
      <c r="M46">
        <v>0</v>
      </c>
      <c r="N46">
        <v>9.9795643570963325E-7</v>
      </c>
      <c r="O46" t="s">
        <v>536</v>
      </c>
      <c r="Q46" s="1" t="s">
        <v>193</v>
      </c>
      <c r="R46">
        <v>427</v>
      </c>
      <c r="S46">
        <v>1.1276581287384033</v>
      </c>
      <c r="T46">
        <v>4.4471341356663922E-7</v>
      </c>
      <c r="U46">
        <v>0</v>
      </c>
      <c r="V46">
        <v>8.846929942749403E-7</v>
      </c>
      <c r="W46" t="s">
        <v>536</v>
      </c>
      <c r="Y46" t="s">
        <v>193</v>
      </c>
      <c r="Z46">
        <v>624</v>
      </c>
      <c r="AA46">
        <v>2.8935949802398682</v>
      </c>
      <c r="AB46">
        <v>8.9230289058915005E-9</v>
      </c>
      <c r="AC46">
        <v>0</v>
      </c>
      <c r="AD46">
        <v>9.9795643570963325E-7</v>
      </c>
      <c r="AE46" t="s">
        <v>536</v>
      </c>
      <c r="AG46" t="s">
        <v>193</v>
      </c>
      <c r="AH46">
        <v>427</v>
      </c>
      <c r="AI46">
        <v>1.2341940402984619</v>
      </c>
      <c r="AJ46">
        <v>4.4471341356663922E-7</v>
      </c>
      <c r="AK46">
        <v>0</v>
      </c>
      <c r="AL46">
        <v>8.846929942749403E-7</v>
      </c>
      <c r="AM46" t="s">
        <v>536</v>
      </c>
      <c r="AO46" t="s">
        <v>193</v>
      </c>
      <c r="AP46">
        <v>427</v>
      </c>
      <c r="AQ46">
        <v>1.0858590602874756</v>
      </c>
      <c r="AR46">
        <v>4.4471341356663922E-7</v>
      </c>
      <c r="AS46">
        <v>0</v>
      </c>
      <c r="AT46">
        <v>8.846929942749403E-7</v>
      </c>
      <c r="AU46" t="s">
        <v>536</v>
      </c>
    </row>
    <row r="47" spans="1:47" x14ac:dyDescent="0.45">
      <c r="A47" s="1" t="s">
        <v>194</v>
      </c>
      <c r="B47">
        <v>209</v>
      </c>
      <c r="C47">
        <v>0.86656904220581055</v>
      </c>
      <c r="D47">
        <v>3.2661141215731883E-10</v>
      </c>
      <c r="E47">
        <v>5.9311514922503678E-18</v>
      </c>
      <c r="F47">
        <v>5.1112343760412133E-7</v>
      </c>
      <c r="G47" t="s">
        <v>536</v>
      </c>
      <c r="I47" s="1" t="s">
        <v>194</v>
      </c>
      <c r="J47">
        <v>209</v>
      </c>
      <c r="K47" s="23">
        <v>0.57966303825378418</v>
      </c>
      <c r="L47">
        <v>3.2661141215731883E-10</v>
      </c>
      <c r="M47">
        <v>5.9311514922503678E-18</v>
      </c>
      <c r="N47">
        <v>5.1112343760412133E-7</v>
      </c>
      <c r="O47" t="s">
        <v>536</v>
      </c>
      <c r="Q47" s="1" t="s">
        <v>194</v>
      </c>
      <c r="R47">
        <v>209</v>
      </c>
      <c r="S47">
        <v>0.57439208030700684</v>
      </c>
      <c r="T47">
        <v>3.2661141215731883E-10</v>
      </c>
      <c r="U47">
        <v>5.9311514922503678E-18</v>
      </c>
      <c r="V47">
        <v>5.1112343760412133E-7</v>
      </c>
      <c r="W47" t="s">
        <v>536</v>
      </c>
      <c r="Y47" t="s">
        <v>194</v>
      </c>
      <c r="Z47">
        <v>209</v>
      </c>
      <c r="AA47">
        <v>0.57105517387390137</v>
      </c>
      <c r="AB47">
        <v>3.2661141215731883E-10</v>
      </c>
      <c r="AC47">
        <v>5.9311514922503678E-18</v>
      </c>
      <c r="AD47">
        <v>5.1112343760412133E-7</v>
      </c>
      <c r="AE47" t="s">
        <v>536</v>
      </c>
      <c r="AG47" t="s">
        <v>194</v>
      </c>
      <c r="AH47">
        <v>209</v>
      </c>
      <c r="AI47">
        <v>0.56909704208374023</v>
      </c>
      <c r="AJ47">
        <v>3.2661141215731883E-10</v>
      </c>
      <c r="AK47">
        <v>5.9311514922503678E-18</v>
      </c>
      <c r="AL47">
        <v>5.1112343760412133E-7</v>
      </c>
      <c r="AM47" t="s">
        <v>536</v>
      </c>
      <c r="AO47" t="s">
        <v>194</v>
      </c>
      <c r="AP47">
        <v>209</v>
      </c>
      <c r="AQ47">
        <v>0.56277799606323242</v>
      </c>
      <c r="AR47">
        <v>3.2661141215731883E-10</v>
      </c>
      <c r="AS47">
        <v>5.9311514922503678E-18</v>
      </c>
      <c r="AT47">
        <v>5.1112343760412133E-7</v>
      </c>
      <c r="AU47" t="s">
        <v>536</v>
      </c>
    </row>
    <row r="48" spans="1:47" x14ac:dyDescent="0.45">
      <c r="A48" s="1" t="s">
        <v>211</v>
      </c>
      <c r="B48">
        <v>38090</v>
      </c>
      <c r="C48">
        <v>224.3830668926239</v>
      </c>
      <c r="D48">
        <v>9.9876034052896635E-7</v>
      </c>
      <c r="E48">
        <v>0</v>
      </c>
      <c r="F48">
        <v>3.2410557268599572E-7</v>
      </c>
      <c r="G48" t="s">
        <v>536</v>
      </c>
      <c r="I48" s="1" t="s">
        <v>211</v>
      </c>
      <c r="J48">
        <v>38090</v>
      </c>
      <c r="K48" s="23">
        <v>227.77644491195679</v>
      </c>
      <c r="L48">
        <v>9.9876034052896635E-7</v>
      </c>
      <c r="M48">
        <v>0</v>
      </c>
      <c r="N48">
        <v>3.2410557268599572E-7</v>
      </c>
      <c r="O48" t="s">
        <v>536</v>
      </c>
      <c r="Q48" s="1" t="s">
        <v>211</v>
      </c>
      <c r="R48">
        <v>38090</v>
      </c>
      <c r="S48">
        <v>225.38590097427368</v>
      </c>
      <c r="T48">
        <v>9.9876034052896635E-7</v>
      </c>
      <c r="U48">
        <v>0</v>
      </c>
      <c r="V48">
        <v>3.2410557268599572E-7</v>
      </c>
      <c r="W48" t="s">
        <v>536</v>
      </c>
      <c r="Y48" t="s">
        <v>211</v>
      </c>
      <c r="Z48">
        <v>19760</v>
      </c>
      <c r="AA48">
        <v>506.27840518951416</v>
      </c>
      <c r="AB48">
        <v>9.993283458276879E-7</v>
      </c>
      <c r="AC48">
        <v>0</v>
      </c>
      <c r="AD48">
        <v>1.6792612950318025E-7</v>
      </c>
      <c r="AE48" t="s">
        <v>536</v>
      </c>
      <c r="AG48" t="s">
        <v>211</v>
      </c>
      <c r="AH48">
        <v>1187</v>
      </c>
      <c r="AI48">
        <v>607.64589715003967</v>
      </c>
      <c r="AJ48">
        <v>1.5577000528773925E-3</v>
      </c>
      <c r="AK48">
        <v>0</v>
      </c>
      <c r="AL48">
        <v>6.7814245082363223E-2</v>
      </c>
      <c r="AM48" t="s">
        <v>537</v>
      </c>
      <c r="AO48" t="s">
        <v>211</v>
      </c>
      <c r="AP48">
        <v>19594</v>
      </c>
      <c r="AQ48">
        <v>377.29735898971558</v>
      </c>
      <c r="AR48">
        <v>9.9825951897866964E-7</v>
      </c>
      <c r="AS48">
        <v>0</v>
      </c>
      <c r="AT48">
        <v>1.1355990011427177E-7</v>
      </c>
      <c r="AU48" t="s">
        <v>536</v>
      </c>
    </row>
    <row r="49" spans="1:47" x14ac:dyDescent="0.45">
      <c r="A49" s="1" t="s">
        <v>212</v>
      </c>
      <c r="B49">
        <v>37299</v>
      </c>
      <c r="C49">
        <v>220.45421695709229</v>
      </c>
      <c r="D49">
        <v>9.9725111275270828E-7</v>
      </c>
      <c r="E49">
        <v>0</v>
      </c>
      <c r="F49">
        <v>7.8722129563922465E-7</v>
      </c>
      <c r="G49" t="s">
        <v>536</v>
      </c>
      <c r="I49" s="1" t="s">
        <v>212</v>
      </c>
      <c r="J49">
        <v>37299</v>
      </c>
      <c r="K49" s="23">
        <v>222.66303396224976</v>
      </c>
      <c r="L49">
        <v>9.9725111275270828E-7</v>
      </c>
      <c r="M49">
        <v>0</v>
      </c>
      <c r="N49">
        <v>7.8722129563922465E-7</v>
      </c>
      <c r="O49" t="s">
        <v>536</v>
      </c>
      <c r="Q49" s="1" t="s">
        <v>212</v>
      </c>
      <c r="R49">
        <v>37299</v>
      </c>
      <c r="S49">
        <v>220.58174610137939</v>
      </c>
      <c r="T49">
        <v>9.9725111275270828E-7</v>
      </c>
      <c r="U49">
        <v>0</v>
      </c>
      <c r="V49">
        <v>7.8722129563922465E-7</v>
      </c>
      <c r="W49" t="s">
        <v>536</v>
      </c>
      <c r="Y49" t="s">
        <v>212</v>
      </c>
      <c r="Z49">
        <v>28136</v>
      </c>
      <c r="AA49">
        <v>200.4822199344635</v>
      </c>
      <c r="AB49">
        <v>9.9769792373842128E-7</v>
      </c>
      <c r="AC49">
        <v>0</v>
      </c>
      <c r="AD49">
        <v>8.3462008913835272E-7</v>
      </c>
      <c r="AE49" t="s">
        <v>536</v>
      </c>
      <c r="AG49" t="s">
        <v>212</v>
      </c>
      <c r="AH49">
        <v>27884</v>
      </c>
      <c r="AI49">
        <v>173.68995785713196</v>
      </c>
      <c r="AJ49">
        <v>6.8701771393764579E-8</v>
      </c>
      <c r="AK49">
        <v>0</v>
      </c>
      <c r="AL49">
        <v>9.9984995200287555E-7</v>
      </c>
      <c r="AM49" t="s">
        <v>536</v>
      </c>
      <c r="AO49" t="s">
        <v>212</v>
      </c>
      <c r="AP49">
        <v>37299</v>
      </c>
      <c r="AQ49">
        <v>214.60253095626831</v>
      </c>
      <c r="AR49">
        <v>9.9725111275270828E-7</v>
      </c>
      <c r="AS49">
        <v>0</v>
      </c>
      <c r="AT49">
        <v>7.8722129563922465E-7</v>
      </c>
      <c r="AU49" t="s">
        <v>536</v>
      </c>
    </row>
    <row r="50" spans="1:47" x14ac:dyDescent="0.45">
      <c r="A50" s="1" t="s">
        <v>214</v>
      </c>
      <c r="B50">
        <v>397</v>
      </c>
      <c r="C50">
        <v>1.1094980239868164</v>
      </c>
      <c r="D50">
        <v>2.797614654338087E-10</v>
      </c>
      <c r="E50">
        <v>9.805417226721682E-7</v>
      </c>
      <c r="F50">
        <v>7.1241243186101136E-8</v>
      </c>
      <c r="G50" t="s">
        <v>536</v>
      </c>
      <c r="I50" s="1" t="s">
        <v>214</v>
      </c>
      <c r="J50">
        <v>286</v>
      </c>
      <c r="K50" s="23">
        <v>3.9238388538360596</v>
      </c>
      <c r="L50">
        <v>8.6306544449878938E-9</v>
      </c>
      <c r="M50">
        <v>8.7802690161879279E-7</v>
      </c>
      <c r="N50">
        <v>1.0340133620138366E-7</v>
      </c>
      <c r="O50" t="s">
        <v>536</v>
      </c>
      <c r="Q50" s="1" t="s">
        <v>214</v>
      </c>
      <c r="R50">
        <v>397</v>
      </c>
      <c r="S50">
        <v>1.048335075378418</v>
      </c>
      <c r="T50">
        <v>2.797614654338087E-10</v>
      </c>
      <c r="U50">
        <v>9.805417226721682E-7</v>
      </c>
      <c r="V50">
        <v>7.1241243186101136E-8</v>
      </c>
      <c r="W50" t="s">
        <v>536</v>
      </c>
      <c r="Y50" t="s">
        <v>214</v>
      </c>
      <c r="Z50">
        <v>286</v>
      </c>
      <c r="AA50">
        <v>3.8968870639801025</v>
      </c>
      <c r="AB50">
        <v>8.6306544449878938E-9</v>
      </c>
      <c r="AC50">
        <v>8.7802690161879279E-7</v>
      </c>
      <c r="AD50">
        <v>1.0340133620138366E-7</v>
      </c>
      <c r="AE50" t="s">
        <v>536</v>
      </c>
      <c r="AG50" t="s">
        <v>214</v>
      </c>
      <c r="AH50">
        <v>397</v>
      </c>
      <c r="AI50">
        <v>1.1580419540405273</v>
      </c>
      <c r="AJ50">
        <v>2.797614654338087E-10</v>
      </c>
      <c r="AK50">
        <v>9.805417226721682E-7</v>
      </c>
      <c r="AL50">
        <v>7.1241243186101136E-8</v>
      </c>
      <c r="AM50" t="s">
        <v>536</v>
      </c>
      <c r="AO50" t="s">
        <v>214</v>
      </c>
      <c r="AP50">
        <v>397</v>
      </c>
      <c r="AQ50">
        <v>1.1308078765869141</v>
      </c>
      <c r="AR50">
        <v>2.797614654338087E-10</v>
      </c>
      <c r="AS50">
        <v>9.805417226721682E-7</v>
      </c>
      <c r="AT50">
        <v>7.1241243186101136E-8</v>
      </c>
      <c r="AU50" t="s">
        <v>536</v>
      </c>
    </row>
    <row r="51" spans="1:47" x14ac:dyDescent="0.45">
      <c r="A51" s="1" t="s">
        <v>215</v>
      </c>
      <c r="B51">
        <v>64</v>
      </c>
      <c r="C51">
        <v>0.17807102203369141</v>
      </c>
      <c r="D51">
        <v>2.2065555794518399E-9</v>
      </c>
      <c r="E51">
        <v>0</v>
      </c>
      <c r="F51">
        <v>2.3455504299770065E-7</v>
      </c>
      <c r="G51" t="s">
        <v>536</v>
      </c>
      <c r="I51" s="1" t="s">
        <v>215</v>
      </c>
      <c r="J51">
        <v>64</v>
      </c>
      <c r="K51" s="23">
        <v>0.17598080635070801</v>
      </c>
      <c r="L51">
        <v>2.2065555794518399E-9</v>
      </c>
      <c r="M51">
        <v>0</v>
      </c>
      <c r="N51">
        <v>2.3455504299770065E-7</v>
      </c>
      <c r="O51" t="s">
        <v>536</v>
      </c>
      <c r="Q51" s="1" t="s">
        <v>215</v>
      </c>
      <c r="R51">
        <v>64</v>
      </c>
      <c r="S51">
        <v>0.16815710067749023</v>
      </c>
      <c r="T51">
        <v>2.2065555794518399E-9</v>
      </c>
      <c r="U51">
        <v>0</v>
      </c>
      <c r="V51">
        <v>2.3455504299770065E-7</v>
      </c>
      <c r="W51" t="s">
        <v>536</v>
      </c>
      <c r="Y51" t="s">
        <v>215</v>
      </c>
      <c r="Z51">
        <v>64</v>
      </c>
      <c r="AA51">
        <v>0.17513394355773926</v>
      </c>
      <c r="AB51">
        <v>2.2065555794518399E-9</v>
      </c>
      <c r="AC51">
        <v>0</v>
      </c>
      <c r="AD51">
        <v>2.3455504299770065E-7</v>
      </c>
      <c r="AE51" t="s">
        <v>536</v>
      </c>
      <c r="AG51" t="s">
        <v>215</v>
      </c>
      <c r="AH51">
        <v>64</v>
      </c>
      <c r="AI51">
        <v>0.16866493225097656</v>
      </c>
      <c r="AJ51">
        <v>2.2065555794518399E-9</v>
      </c>
      <c r="AK51">
        <v>0</v>
      </c>
      <c r="AL51">
        <v>2.3455504299770065E-7</v>
      </c>
      <c r="AM51" t="s">
        <v>536</v>
      </c>
      <c r="AO51" t="s">
        <v>215</v>
      </c>
      <c r="AP51">
        <v>64</v>
      </c>
      <c r="AQ51">
        <v>0.16798806190490723</v>
      </c>
      <c r="AR51">
        <v>2.2065555794518399E-9</v>
      </c>
      <c r="AS51">
        <v>0</v>
      </c>
      <c r="AT51">
        <v>2.3455504299770065E-7</v>
      </c>
      <c r="AU51" t="s">
        <v>536</v>
      </c>
    </row>
    <row r="52" spans="1:47" x14ac:dyDescent="0.45">
      <c r="A52" s="1" t="s">
        <v>216</v>
      </c>
      <c r="B52">
        <v>84</v>
      </c>
      <c r="C52">
        <v>0.2343590259552002</v>
      </c>
      <c r="D52">
        <v>1.017129923004031E-10</v>
      </c>
      <c r="E52">
        <v>0</v>
      </c>
      <c r="F52">
        <v>5.6878033356180764E-8</v>
      </c>
      <c r="G52" t="s">
        <v>536</v>
      </c>
      <c r="I52" s="1" t="s">
        <v>216</v>
      </c>
      <c r="J52">
        <v>84</v>
      </c>
      <c r="K52" s="23">
        <v>0.24149894714355469</v>
      </c>
      <c r="L52">
        <v>1.017129923004031E-10</v>
      </c>
      <c r="M52">
        <v>0</v>
      </c>
      <c r="N52">
        <v>5.6878033356180764E-8</v>
      </c>
      <c r="O52" t="s">
        <v>536</v>
      </c>
      <c r="Q52" s="1" t="s">
        <v>216</v>
      </c>
      <c r="R52">
        <v>84</v>
      </c>
      <c r="S52">
        <v>0.45751595497131348</v>
      </c>
      <c r="T52">
        <v>1.017129923004031E-10</v>
      </c>
      <c r="U52">
        <v>0</v>
      </c>
      <c r="V52">
        <v>5.6878033356180764E-8</v>
      </c>
      <c r="W52" t="s">
        <v>536</v>
      </c>
      <c r="Y52" t="s">
        <v>216</v>
      </c>
      <c r="Z52">
        <v>84</v>
      </c>
      <c r="AA52">
        <v>0.2286839485168457</v>
      </c>
      <c r="AB52">
        <v>1.017129923004031E-10</v>
      </c>
      <c r="AC52">
        <v>0</v>
      </c>
      <c r="AD52">
        <v>5.6878033356180764E-8</v>
      </c>
      <c r="AE52" t="s">
        <v>536</v>
      </c>
      <c r="AG52" t="s">
        <v>216</v>
      </c>
      <c r="AH52">
        <v>84</v>
      </c>
      <c r="AI52">
        <v>0.22640395164489746</v>
      </c>
      <c r="AJ52">
        <v>1.017129923004031E-10</v>
      </c>
      <c r="AK52">
        <v>0</v>
      </c>
      <c r="AL52">
        <v>5.6878033356180764E-8</v>
      </c>
      <c r="AM52" t="s">
        <v>536</v>
      </c>
      <c r="AO52" t="s">
        <v>216</v>
      </c>
      <c r="AP52">
        <v>84</v>
      </c>
      <c r="AQ52">
        <v>0.22618389129638672</v>
      </c>
      <c r="AR52">
        <v>1.017129923004031E-10</v>
      </c>
      <c r="AS52">
        <v>0</v>
      </c>
      <c r="AT52">
        <v>5.6878033356180764E-8</v>
      </c>
      <c r="AU52" t="s">
        <v>536</v>
      </c>
    </row>
    <row r="53" spans="1:47" x14ac:dyDescent="0.45">
      <c r="A53" s="1" t="s">
        <v>225</v>
      </c>
      <c r="B53">
        <v>423</v>
      </c>
      <c r="C53">
        <v>1.1930160522460938</v>
      </c>
      <c r="D53">
        <v>1.8703771344065325E-7</v>
      </c>
      <c r="E53">
        <v>0</v>
      </c>
      <c r="F53">
        <v>9.3178028373653556E-7</v>
      </c>
      <c r="G53" t="s">
        <v>536</v>
      </c>
      <c r="I53" s="1" t="s">
        <v>225</v>
      </c>
      <c r="J53">
        <v>510</v>
      </c>
      <c r="K53" s="23">
        <v>5.3345229625701904</v>
      </c>
      <c r="L53">
        <v>3.2071913477246293E-7</v>
      </c>
      <c r="M53">
        <v>0</v>
      </c>
      <c r="N53">
        <v>9.9563914648310637E-9</v>
      </c>
      <c r="O53" t="s">
        <v>536</v>
      </c>
      <c r="Q53" s="1" t="s">
        <v>225</v>
      </c>
      <c r="R53">
        <v>423</v>
      </c>
      <c r="S53">
        <v>1.1345968246459961</v>
      </c>
      <c r="T53">
        <v>1.8703771344065325E-7</v>
      </c>
      <c r="U53">
        <v>0</v>
      </c>
      <c r="V53">
        <v>9.3178028373653556E-7</v>
      </c>
      <c r="W53" t="s">
        <v>536</v>
      </c>
      <c r="Y53" t="s">
        <v>225</v>
      </c>
      <c r="Z53">
        <v>510</v>
      </c>
      <c r="AA53">
        <v>5.280177116394043</v>
      </c>
      <c r="AB53">
        <v>3.2071913477246293E-7</v>
      </c>
      <c r="AC53">
        <v>0</v>
      </c>
      <c r="AD53">
        <v>9.9563914648310637E-9</v>
      </c>
      <c r="AE53" t="s">
        <v>536</v>
      </c>
      <c r="AG53" t="s">
        <v>225</v>
      </c>
      <c r="AH53">
        <v>423</v>
      </c>
      <c r="AI53">
        <v>1.1282639503479004</v>
      </c>
      <c r="AJ53">
        <v>1.8703771344065325E-7</v>
      </c>
      <c r="AK53">
        <v>0</v>
      </c>
      <c r="AL53">
        <v>9.3178028373653556E-7</v>
      </c>
      <c r="AM53" t="s">
        <v>536</v>
      </c>
      <c r="AO53" t="s">
        <v>225</v>
      </c>
      <c r="AP53">
        <v>423</v>
      </c>
      <c r="AQ53">
        <v>1.0967199802398682</v>
      </c>
      <c r="AR53">
        <v>1.8703771344065325E-7</v>
      </c>
      <c r="AS53">
        <v>0</v>
      </c>
      <c r="AT53">
        <v>9.3178028373653556E-7</v>
      </c>
      <c r="AU53" t="s">
        <v>536</v>
      </c>
    </row>
    <row r="54" spans="1:47" x14ac:dyDescent="0.45">
      <c r="A54" s="1" t="s">
        <v>235</v>
      </c>
      <c r="B54">
        <v>34487</v>
      </c>
      <c r="C54">
        <v>266.31250286102295</v>
      </c>
      <c r="D54">
        <v>4.9065350003047509E-7</v>
      </c>
      <c r="E54">
        <v>7.2834694302826913E-10</v>
      </c>
      <c r="F54">
        <v>9.9956907051313188E-7</v>
      </c>
      <c r="G54" t="s">
        <v>536</v>
      </c>
      <c r="I54" s="1" t="s">
        <v>235</v>
      </c>
      <c r="J54">
        <v>34487</v>
      </c>
      <c r="K54" s="23">
        <v>269.07033705711365</v>
      </c>
      <c r="L54">
        <v>4.9065350003047509E-7</v>
      </c>
      <c r="M54">
        <v>7.2834694302826913E-10</v>
      </c>
      <c r="N54">
        <v>9.9956907051313188E-7</v>
      </c>
      <c r="O54" t="s">
        <v>536</v>
      </c>
      <c r="Q54" s="1" t="s">
        <v>235</v>
      </c>
      <c r="R54">
        <v>34487</v>
      </c>
      <c r="S54">
        <v>263.98731899261475</v>
      </c>
      <c r="T54">
        <v>4.9065350003047509E-7</v>
      </c>
      <c r="U54">
        <v>7.2834694302826913E-10</v>
      </c>
      <c r="V54">
        <v>9.9956907051313188E-7</v>
      </c>
      <c r="W54" t="s">
        <v>536</v>
      </c>
      <c r="Y54" t="s">
        <v>235</v>
      </c>
      <c r="Z54">
        <v>64660</v>
      </c>
      <c r="AA54">
        <v>499.82767105102539</v>
      </c>
      <c r="AB54">
        <v>8.6782190924484942E-7</v>
      </c>
      <c r="AC54">
        <v>3.8311867193482036E-10</v>
      </c>
      <c r="AD54">
        <v>5.5899510025761954E-7</v>
      </c>
      <c r="AE54" t="s">
        <v>536</v>
      </c>
      <c r="AG54" t="s">
        <v>235</v>
      </c>
      <c r="AH54">
        <v>72275</v>
      </c>
      <c r="AI54">
        <v>553.11883783340454</v>
      </c>
      <c r="AJ54">
        <v>1.4008983666960302E-7</v>
      </c>
      <c r="AK54">
        <v>1.3138949821907655E-9</v>
      </c>
      <c r="AL54">
        <v>9.229737186016141E-7</v>
      </c>
      <c r="AM54" t="s">
        <v>536</v>
      </c>
      <c r="AO54" t="s">
        <v>235</v>
      </c>
      <c r="AP54">
        <v>34487</v>
      </c>
      <c r="AQ54">
        <v>261.3660888671875</v>
      </c>
      <c r="AR54">
        <v>4.9065350003047509E-7</v>
      </c>
      <c r="AS54">
        <v>7.2834694302826913E-10</v>
      </c>
      <c r="AT54">
        <v>9.9956907051313188E-7</v>
      </c>
      <c r="AU54" t="s">
        <v>536</v>
      </c>
    </row>
    <row r="55" spans="1:47" x14ac:dyDescent="0.45">
      <c r="A55" s="1" t="s">
        <v>241</v>
      </c>
      <c r="B55">
        <v>192</v>
      </c>
      <c r="C55">
        <v>0.55160284042358398</v>
      </c>
      <c r="D55">
        <v>7.9045063812917726E-7</v>
      </c>
      <c r="E55">
        <v>0</v>
      </c>
      <c r="F55">
        <v>6.3709554369622904E-7</v>
      </c>
      <c r="G55" t="s">
        <v>536</v>
      </c>
      <c r="I55" s="1" t="s">
        <v>241</v>
      </c>
      <c r="J55">
        <v>158</v>
      </c>
      <c r="K55" s="23">
        <v>2.9405920505523682</v>
      </c>
      <c r="L55">
        <v>1.9486543504735701E-7</v>
      </c>
      <c r="M55">
        <v>0</v>
      </c>
      <c r="N55">
        <v>5.7152006965400145E-7</v>
      </c>
      <c r="O55" t="s">
        <v>536</v>
      </c>
      <c r="Q55" s="1" t="s">
        <v>241</v>
      </c>
      <c r="R55">
        <v>192</v>
      </c>
      <c r="S55">
        <v>0.53166484832763672</v>
      </c>
      <c r="T55">
        <v>7.9045063812917726E-7</v>
      </c>
      <c r="U55">
        <v>0</v>
      </c>
      <c r="V55">
        <v>6.3709554369622904E-7</v>
      </c>
      <c r="W55" t="s">
        <v>536</v>
      </c>
      <c r="Y55" t="s">
        <v>241</v>
      </c>
      <c r="Z55">
        <v>158</v>
      </c>
      <c r="AA55">
        <v>2.919713020324707</v>
      </c>
      <c r="AB55">
        <v>1.9486543504735701E-7</v>
      </c>
      <c r="AC55">
        <v>0</v>
      </c>
      <c r="AD55">
        <v>5.7152006965400145E-7</v>
      </c>
      <c r="AE55" t="s">
        <v>536</v>
      </c>
      <c r="AG55" t="s">
        <v>241</v>
      </c>
      <c r="AH55">
        <v>192</v>
      </c>
      <c r="AI55">
        <v>0.79569005966186523</v>
      </c>
      <c r="AJ55">
        <v>7.9045063812917726E-7</v>
      </c>
      <c r="AK55">
        <v>0</v>
      </c>
      <c r="AL55">
        <v>6.3709554369622904E-7</v>
      </c>
      <c r="AM55" t="s">
        <v>536</v>
      </c>
      <c r="AO55" t="s">
        <v>241</v>
      </c>
      <c r="AP55">
        <v>192</v>
      </c>
      <c r="AQ55">
        <v>0.76157784461975098</v>
      </c>
      <c r="AR55">
        <v>7.9045063812917726E-7</v>
      </c>
      <c r="AS55">
        <v>0</v>
      </c>
      <c r="AT55">
        <v>6.3709554369622904E-7</v>
      </c>
      <c r="AU55" t="s">
        <v>536</v>
      </c>
    </row>
    <row r="56" spans="1:47" x14ac:dyDescent="0.45">
      <c r="A56" s="1" t="s">
        <v>244</v>
      </c>
      <c r="B56">
        <v>124</v>
      </c>
      <c r="C56">
        <v>0.35194301605224609</v>
      </c>
      <c r="D56">
        <v>4.6208986243361943E-12</v>
      </c>
      <c r="E56">
        <v>5.0268603488173775E-10</v>
      </c>
      <c r="F56">
        <v>1.2754120398495377E-7</v>
      </c>
      <c r="G56" t="s">
        <v>536</v>
      </c>
      <c r="I56" s="1" t="s">
        <v>244</v>
      </c>
      <c r="J56">
        <v>133</v>
      </c>
      <c r="K56" s="23">
        <v>6.0182180404663086</v>
      </c>
      <c r="L56">
        <v>4.7161031878496651E-11</v>
      </c>
      <c r="M56">
        <v>2.4964291776924294E-10</v>
      </c>
      <c r="N56">
        <v>6.3339281804390274E-8</v>
      </c>
      <c r="O56" t="s">
        <v>536</v>
      </c>
      <c r="Q56" s="1" t="s">
        <v>244</v>
      </c>
      <c r="R56">
        <v>124</v>
      </c>
      <c r="S56">
        <v>0.33684015274047852</v>
      </c>
      <c r="T56">
        <v>4.6208986243361943E-12</v>
      </c>
      <c r="U56">
        <v>5.0268603488173775E-10</v>
      </c>
      <c r="V56">
        <v>1.2754120398495377E-7</v>
      </c>
      <c r="W56" t="s">
        <v>536</v>
      </c>
      <c r="Y56" t="s">
        <v>244</v>
      </c>
      <c r="Z56">
        <v>133</v>
      </c>
      <c r="AA56">
        <v>6.3400042057037354</v>
      </c>
      <c r="AB56">
        <v>4.7161031878496651E-11</v>
      </c>
      <c r="AC56">
        <v>2.4964291776924294E-10</v>
      </c>
      <c r="AD56">
        <v>6.3339281804390274E-8</v>
      </c>
      <c r="AE56" t="s">
        <v>536</v>
      </c>
      <c r="AG56" t="s">
        <v>244</v>
      </c>
      <c r="AH56">
        <v>124</v>
      </c>
      <c r="AI56">
        <v>0.32719302177429199</v>
      </c>
      <c r="AJ56">
        <v>4.6208986243361943E-12</v>
      </c>
      <c r="AK56">
        <v>5.0268603488173775E-10</v>
      </c>
      <c r="AL56">
        <v>1.2754120398495377E-7</v>
      </c>
      <c r="AM56" t="s">
        <v>536</v>
      </c>
      <c r="AO56" t="s">
        <v>244</v>
      </c>
      <c r="AP56">
        <v>124</v>
      </c>
      <c r="AQ56">
        <v>0.32677197456359863</v>
      </c>
      <c r="AR56">
        <v>4.6208986243361943E-12</v>
      </c>
      <c r="AS56">
        <v>5.0268603488173775E-10</v>
      </c>
      <c r="AT56">
        <v>1.2754120398495377E-7</v>
      </c>
      <c r="AU56" t="s">
        <v>536</v>
      </c>
    </row>
    <row r="57" spans="1:47" x14ac:dyDescent="0.45">
      <c r="A57" s="1" t="s">
        <v>245</v>
      </c>
      <c r="B57">
        <v>57</v>
      </c>
      <c r="C57">
        <v>0.16087985038757324</v>
      </c>
      <c r="D57">
        <v>1.5616141566554892E-8</v>
      </c>
      <c r="E57">
        <v>5.0528357464037996E-10</v>
      </c>
      <c r="F57">
        <v>1.2837425545495411E-7</v>
      </c>
      <c r="G57" t="s">
        <v>536</v>
      </c>
      <c r="I57" s="1" t="s">
        <v>245</v>
      </c>
      <c r="J57">
        <v>57</v>
      </c>
      <c r="K57" s="23">
        <v>0.15798687934875488</v>
      </c>
      <c r="L57">
        <v>1.5616141566554892E-8</v>
      </c>
      <c r="M57">
        <v>5.0528357464037996E-10</v>
      </c>
      <c r="N57">
        <v>1.2837425545495411E-7</v>
      </c>
      <c r="O57" t="s">
        <v>536</v>
      </c>
      <c r="Q57" s="1" t="s">
        <v>245</v>
      </c>
      <c r="R57">
        <v>57</v>
      </c>
      <c r="S57">
        <v>0.15310215950012207</v>
      </c>
      <c r="T57">
        <v>1.5616141566554892E-8</v>
      </c>
      <c r="U57">
        <v>5.0528357464037996E-10</v>
      </c>
      <c r="V57">
        <v>1.2837425545495411E-7</v>
      </c>
      <c r="W57" t="s">
        <v>536</v>
      </c>
      <c r="Y57" t="s">
        <v>245</v>
      </c>
      <c r="Z57">
        <v>57</v>
      </c>
      <c r="AA57">
        <v>0.15692901611328125</v>
      </c>
      <c r="AB57">
        <v>1.5616141566554892E-8</v>
      </c>
      <c r="AC57">
        <v>5.0528357464037996E-10</v>
      </c>
      <c r="AD57">
        <v>1.2837425545495411E-7</v>
      </c>
      <c r="AE57" t="s">
        <v>536</v>
      </c>
      <c r="AG57" t="s">
        <v>245</v>
      </c>
      <c r="AH57">
        <v>57</v>
      </c>
      <c r="AI57">
        <v>0.15315604209899902</v>
      </c>
      <c r="AJ57">
        <v>1.5616141566554892E-8</v>
      </c>
      <c r="AK57">
        <v>5.0528357464037996E-10</v>
      </c>
      <c r="AL57">
        <v>1.2837425545495411E-7</v>
      </c>
      <c r="AM57" t="s">
        <v>536</v>
      </c>
      <c r="AO57" t="s">
        <v>245</v>
      </c>
      <c r="AP57">
        <v>57</v>
      </c>
      <c r="AQ57">
        <v>0.15715217590332031</v>
      </c>
      <c r="AR57">
        <v>1.5616141566554892E-8</v>
      </c>
      <c r="AS57">
        <v>5.0528357464037996E-10</v>
      </c>
      <c r="AT57">
        <v>1.2837425545495411E-7</v>
      </c>
      <c r="AU57" t="s">
        <v>536</v>
      </c>
    </row>
    <row r="58" spans="1:47" x14ac:dyDescent="0.45">
      <c r="A58" s="1" t="s">
        <v>259</v>
      </c>
      <c r="B58">
        <v>47792</v>
      </c>
      <c r="C58">
        <v>206.91407990455627</v>
      </c>
      <c r="D58">
        <v>9.9931225991042977E-7</v>
      </c>
      <c r="E58">
        <v>0</v>
      </c>
      <c r="F58">
        <v>7.9220426699896549E-8</v>
      </c>
      <c r="G58" t="s">
        <v>536</v>
      </c>
      <c r="I58" s="1" t="s">
        <v>259</v>
      </c>
      <c r="J58">
        <v>47792</v>
      </c>
      <c r="K58" s="23">
        <v>316.71935200691223</v>
      </c>
      <c r="L58">
        <v>9.9931225991042977E-7</v>
      </c>
      <c r="M58">
        <v>0</v>
      </c>
      <c r="N58">
        <v>7.9220426699896549E-8</v>
      </c>
      <c r="O58" t="s">
        <v>536</v>
      </c>
      <c r="Q58" s="1" t="s">
        <v>259</v>
      </c>
      <c r="R58">
        <v>47792</v>
      </c>
      <c r="S58">
        <v>150.72310495376587</v>
      </c>
      <c r="T58">
        <v>9.9931225991042977E-7</v>
      </c>
      <c r="U58">
        <v>0</v>
      </c>
      <c r="V58">
        <v>7.9220426699896549E-8</v>
      </c>
      <c r="W58" t="s">
        <v>536</v>
      </c>
      <c r="Y58" t="s">
        <v>259</v>
      </c>
      <c r="Z58">
        <v>40365</v>
      </c>
      <c r="AA58">
        <v>171.0325448513031</v>
      </c>
      <c r="AB58">
        <v>9.9834816470046369E-7</v>
      </c>
      <c r="AC58">
        <v>0</v>
      </c>
      <c r="AD58">
        <v>2.790124534959566E-7</v>
      </c>
      <c r="AE58" t="s">
        <v>536</v>
      </c>
      <c r="AG58" t="s">
        <v>259</v>
      </c>
      <c r="AH58">
        <v>26284</v>
      </c>
      <c r="AI58">
        <v>102.82765007019043</v>
      </c>
      <c r="AJ58">
        <v>9.9839467259984141E-7</v>
      </c>
      <c r="AK58">
        <v>0</v>
      </c>
      <c r="AL58">
        <v>4.648127259366363E-7</v>
      </c>
      <c r="AM58" t="s">
        <v>536</v>
      </c>
      <c r="AO58" t="s">
        <v>259</v>
      </c>
      <c r="AP58">
        <v>47792</v>
      </c>
      <c r="AQ58">
        <v>186.26399087905884</v>
      </c>
      <c r="AR58">
        <v>9.9931225991042977E-7</v>
      </c>
      <c r="AS58">
        <v>0</v>
      </c>
      <c r="AT58">
        <v>7.9220426699896549E-8</v>
      </c>
      <c r="AU58" t="s">
        <v>536</v>
      </c>
    </row>
    <row r="59" spans="1:47" x14ac:dyDescent="0.45">
      <c r="A59" s="1" t="s">
        <v>263</v>
      </c>
      <c r="B59">
        <v>44163</v>
      </c>
      <c r="C59">
        <v>325.13831901550293</v>
      </c>
      <c r="D59">
        <v>9.5714985109191409E-7</v>
      </c>
      <c r="E59">
        <v>0</v>
      </c>
      <c r="F59">
        <v>3.6779431847879808E-11</v>
      </c>
      <c r="G59" t="s">
        <v>536</v>
      </c>
      <c r="I59" s="1" t="s">
        <v>263</v>
      </c>
      <c r="J59">
        <v>80291</v>
      </c>
      <c r="K59" s="23">
        <v>600.00132203102112</v>
      </c>
      <c r="L59">
        <v>2.5418888023445227E-5</v>
      </c>
      <c r="M59">
        <v>0</v>
      </c>
      <c r="N59">
        <v>6.285708462173142E-9</v>
      </c>
      <c r="O59" t="s">
        <v>537</v>
      </c>
      <c r="P59" t="s">
        <v>545</v>
      </c>
      <c r="Q59" s="1" t="s">
        <v>263</v>
      </c>
      <c r="R59">
        <v>101780</v>
      </c>
      <c r="S59">
        <v>600.00173401832581</v>
      </c>
      <c r="T59">
        <v>2.1509609026349619E-5</v>
      </c>
      <c r="U59">
        <v>0</v>
      </c>
      <c r="V59">
        <v>3.4614595183132212E-8</v>
      </c>
      <c r="W59" t="s">
        <v>537</v>
      </c>
      <c r="Y59" t="s">
        <v>263</v>
      </c>
      <c r="Z59">
        <v>81515</v>
      </c>
      <c r="AA59">
        <v>600.00332498550415</v>
      </c>
      <c r="AB59">
        <v>2.541888802372528E-5</v>
      </c>
      <c r="AC59">
        <v>0</v>
      </c>
      <c r="AD59">
        <v>6.2857357096963353E-9</v>
      </c>
      <c r="AE59" t="s">
        <v>537</v>
      </c>
      <c r="AG59" t="s">
        <v>263</v>
      </c>
      <c r="AH59">
        <v>106974</v>
      </c>
      <c r="AI59">
        <v>600.00493288040161</v>
      </c>
      <c r="AJ59">
        <v>1.9300074740642774E-5</v>
      </c>
      <c r="AK59">
        <v>0</v>
      </c>
      <c r="AL59">
        <v>3.4615050948090753E-8</v>
      </c>
      <c r="AM59" t="s">
        <v>537</v>
      </c>
      <c r="AO59" t="s">
        <v>263</v>
      </c>
      <c r="AP59">
        <v>44163</v>
      </c>
      <c r="AQ59">
        <v>311.13173508644104</v>
      </c>
      <c r="AR59">
        <v>9.5714985109191409E-7</v>
      </c>
      <c r="AS59">
        <v>0</v>
      </c>
      <c r="AT59">
        <v>3.6779431847879808E-11</v>
      </c>
      <c r="AU59" t="s">
        <v>536</v>
      </c>
    </row>
    <row r="60" spans="1:47" x14ac:dyDescent="0.45">
      <c r="A60" s="1" t="s">
        <v>270</v>
      </c>
      <c r="B60">
        <v>47674</v>
      </c>
      <c r="C60">
        <v>361.06818103790283</v>
      </c>
      <c r="D60">
        <v>9.8450968119169012E-10</v>
      </c>
      <c r="E60">
        <v>0</v>
      </c>
      <c r="F60">
        <v>9.9647232904400676E-7</v>
      </c>
      <c r="G60" t="s">
        <v>536</v>
      </c>
      <c r="I60" t="s">
        <v>270</v>
      </c>
      <c r="J60">
        <v>47674</v>
      </c>
      <c r="K60" s="23">
        <v>371.71830987930298</v>
      </c>
      <c r="L60">
        <v>9.8450968119169012E-10</v>
      </c>
      <c r="M60">
        <v>0</v>
      </c>
      <c r="N60">
        <v>9.9647232904400676E-7</v>
      </c>
      <c r="O60" t="s">
        <v>536</v>
      </c>
      <c r="Q60" s="1" t="s">
        <v>270</v>
      </c>
      <c r="R60">
        <v>47674</v>
      </c>
      <c r="S60">
        <v>361.96974205970764</v>
      </c>
      <c r="T60">
        <v>9.8450968119169012E-10</v>
      </c>
      <c r="U60">
        <v>0</v>
      </c>
      <c r="V60">
        <v>9.9647232904400676E-7</v>
      </c>
      <c r="W60" t="s">
        <v>536</v>
      </c>
      <c r="Y60" t="s">
        <v>270</v>
      </c>
      <c r="Z60">
        <v>75986</v>
      </c>
      <c r="AA60">
        <v>598.77331399917603</v>
      </c>
      <c r="AB60">
        <v>1.2195707400461728E-9</v>
      </c>
      <c r="AC60">
        <v>0</v>
      </c>
      <c r="AD60">
        <v>9.9729353809892014E-7</v>
      </c>
      <c r="AE60" t="s">
        <v>536</v>
      </c>
      <c r="AG60" t="s">
        <v>270</v>
      </c>
      <c r="AH60">
        <v>13510</v>
      </c>
      <c r="AI60">
        <v>265.08773803710938</v>
      </c>
      <c r="AJ60">
        <v>5.6643913158273543E-7</v>
      </c>
      <c r="AK60">
        <v>0</v>
      </c>
      <c r="AL60">
        <v>2.8473393807157669E-7</v>
      </c>
      <c r="AM60" t="s">
        <v>536</v>
      </c>
      <c r="AO60" t="s">
        <v>270</v>
      </c>
      <c r="AP60">
        <v>47674</v>
      </c>
      <c r="AQ60">
        <v>359.91811299324036</v>
      </c>
      <c r="AR60">
        <v>9.8450968119169012E-10</v>
      </c>
      <c r="AS60">
        <v>0</v>
      </c>
      <c r="AT60">
        <v>9.9647232904400676E-7</v>
      </c>
      <c r="AU60" t="s">
        <v>536</v>
      </c>
    </row>
    <row r="61" spans="1:47" x14ac:dyDescent="0.45">
      <c r="A61" s="1" t="s">
        <v>277</v>
      </c>
      <c r="B61">
        <v>25594</v>
      </c>
      <c r="C61">
        <v>183.21033406257629</v>
      </c>
      <c r="D61">
        <v>3.9020840483272384E-9</v>
      </c>
      <c r="E61">
        <v>0</v>
      </c>
      <c r="F61">
        <v>9.9975587127801215E-7</v>
      </c>
      <c r="G61" t="s">
        <v>536</v>
      </c>
      <c r="I61" s="1" t="s">
        <v>277</v>
      </c>
      <c r="J61">
        <v>25594</v>
      </c>
      <c r="K61" s="23">
        <v>120.67584896087646</v>
      </c>
      <c r="L61">
        <v>3.9020840483272384E-9</v>
      </c>
      <c r="M61">
        <v>0</v>
      </c>
      <c r="N61">
        <v>9.9975587127801215E-7</v>
      </c>
      <c r="O61" t="s">
        <v>536</v>
      </c>
      <c r="Q61" s="1" t="s">
        <v>277</v>
      </c>
      <c r="R61">
        <v>25594</v>
      </c>
      <c r="S61">
        <v>105.55852699279785</v>
      </c>
      <c r="T61">
        <v>3.9020840483272384E-9</v>
      </c>
      <c r="U61">
        <v>0</v>
      </c>
      <c r="V61">
        <v>9.9975587127801215E-7</v>
      </c>
      <c r="W61" t="s">
        <v>536</v>
      </c>
      <c r="Y61" t="s">
        <v>277</v>
      </c>
      <c r="Z61">
        <v>14253</v>
      </c>
      <c r="AA61">
        <v>92.68612813949585</v>
      </c>
      <c r="AB61">
        <v>3.3457389530058939E-8</v>
      </c>
      <c r="AC61">
        <v>0</v>
      </c>
      <c r="AD61">
        <v>3.631099391552241E-7</v>
      </c>
      <c r="AE61" t="s">
        <v>536</v>
      </c>
      <c r="AG61" t="s">
        <v>277</v>
      </c>
      <c r="AH61">
        <v>30477</v>
      </c>
      <c r="AI61">
        <v>156.32884788513184</v>
      </c>
      <c r="AJ61">
        <v>3.2780821097690545E-9</v>
      </c>
      <c r="AK61">
        <v>0</v>
      </c>
      <c r="AL61">
        <v>9.776714423193341E-7</v>
      </c>
      <c r="AM61" t="s">
        <v>536</v>
      </c>
      <c r="AO61" t="s">
        <v>277</v>
      </c>
      <c r="AP61">
        <v>25594</v>
      </c>
      <c r="AQ61">
        <v>178.27360606193542</v>
      </c>
      <c r="AR61">
        <v>3.9020840483272384E-9</v>
      </c>
      <c r="AS61">
        <v>0</v>
      </c>
      <c r="AT61">
        <v>9.9975587127801215E-7</v>
      </c>
      <c r="AU61" t="s">
        <v>536</v>
      </c>
    </row>
    <row r="62" spans="1:47" x14ac:dyDescent="0.45">
      <c r="A62" s="1" t="s">
        <v>296</v>
      </c>
      <c r="B62">
        <v>71169</v>
      </c>
      <c r="C62">
        <v>574.64136600494385</v>
      </c>
      <c r="D62">
        <v>8.6685839095994586E-9</v>
      </c>
      <c r="E62">
        <v>0</v>
      </c>
      <c r="F62">
        <v>3.5570663678962023E-7</v>
      </c>
      <c r="G62" t="s">
        <v>536</v>
      </c>
      <c r="I62" s="1" t="s">
        <v>296</v>
      </c>
      <c r="J62">
        <v>71169</v>
      </c>
      <c r="K62" s="23">
        <v>526.27915215492249</v>
      </c>
      <c r="L62">
        <v>8.6685839095994586E-9</v>
      </c>
      <c r="M62">
        <v>0</v>
      </c>
      <c r="N62">
        <v>3.5570663678962023E-7</v>
      </c>
      <c r="O62" t="s">
        <v>536</v>
      </c>
      <c r="Q62" s="1" t="s">
        <v>296</v>
      </c>
      <c r="R62">
        <v>71169</v>
      </c>
      <c r="S62">
        <v>529.25576090812683</v>
      </c>
      <c r="T62">
        <v>8.6685839095994586E-9</v>
      </c>
      <c r="U62">
        <v>0</v>
      </c>
      <c r="V62">
        <v>3.5570663678962023E-7</v>
      </c>
      <c r="W62" t="s">
        <v>536</v>
      </c>
      <c r="Y62" t="s">
        <v>296</v>
      </c>
      <c r="Z62">
        <v>8981</v>
      </c>
      <c r="AA62">
        <v>78.999108076095581</v>
      </c>
      <c r="AB62">
        <v>5.1176985962663844E-8</v>
      </c>
      <c r="AC62">
        <v>0</v>
      </c>
      <c r="AD62">
        <v>9.5803155324883602E-7</v>
      </c>
      <c r="AE62" t="s">
        <v>536</v>
      </c>
      <c r="AG62" t="s">
        <v>296</v>
      </c>
      <c r="AH62">
        <v>25515</v>
      </c>
      <c r="AI62">
        <v>271.38789296150208</v>
      </c>
      <c r="AJ62">
        <v>3.1838780779838149E-8</v>
      </c>
      <c r="AK62">
        <v>0</v>
      </c>
      <c r="AL62">
        <v>3.7612155267284811E-7</v>
      </c>
      <c r="AM62" t="s">
        <v>536</v>
      </c>
      <c r="AO62" t="s">
        <v>296</v>
      </c>
      <c r="AP62">
        <v>71169</v>
      </c>
      <c r="AQ62">
        <v>518.85174417495728</v>
      </c>
      <c r="AR62">
        <v>8.6685839095994586E-9</v>
      </c>
      <c r="AS62">
        <v>0</v>
      </c>
      <c r="AT62">
        <v>3.5570663678962023E-7</v>
      </c>
      <c r="AU62" t="s">
        <v>536</v>
      </c>
    </row>
    <row r="63" spans="1:47" x14ac:dyDescent="0.45">
      <c r="A63" s="1" t="s">
        <v>297</v>
      </c>
      <c r="B63">
        <v>23038</v>
      </c>
      <c r="C63">
        <v>70.691729068756104</v>
      </c>
      <c r="D63">
        <v>1.4432637574434952E-12</v>
      </c>
      <c r="E63">
        <v>1.1326838257203046E-13</v>
      </c>
      <c r="F63">
        <v>9.9585268288396925E-7</v>
      </c>
      <c r="G63" t="s">
        <v>536</v>
      </c>
      <c r="I63" s="1" t="s">
        <v>297</v>
      </c>
      <c r="J63">
        <v>23038</v>
      </c>
      <c r="K63" s="23">
        <v>73.869163036346436</v>
      </c>
      <c r="L63">
        <v>1.4432637574434952E-12</v>
      </c>
      <c r="M63">
        <v>1.1326838257203046E-13</v>
      </c>
      <c r="N63">
        <v>9.9585268288396925E-7</v>
      </c>
      <c r="O63" t="s">
        <v>536</v>
      </c>
      <c r="Q63" s="1" t="s">
        <v>297</v>
      </c>
      <c r="R63">
        <v>23038</v>
      </c>
      <c r="S63">
        <v>76.793097019195557</v>
      </c>
      <c r="T63">
        <v>1.4432637574434952E-12</v>
      </c>
      <c r="U63">
        <v>1.1326838257203046E-13</v>
      </c>
      <c r="V63">
        <v>9.9585268288396925E-7</v>
      </c>
      <c r="W63" t="s">
        <v>536</v>
      </c>
      <c r="Y63" t="s">
        <v>297</v>
      </c>
      <c r="Z63">
        <v>12377</v>
      </c>
      <c r="AA63">
        <v>47.625219106674194</v>
      </c>
      <c r="AB63">
        <v>1.0457159709535298E-11</v>
      </c>
      <c r="AC63">
        <v>7.2791723680340678E-15</v>
      </c>
      <c r="AD63">
        <v>9.9162059558090263E-7</v>
      </c>
      <c r="AE63" t="s">
        <v>536</v>
      </c>
      <c r="AG63" t="s">
        <v>297</v>
      </c>
      <c r="AH63">
        <v>12377</v>
      </c>
      <c r="AI63">
        <v>46.111508131027222</v>
      </c>
      <c r="AJ63">
        <v>1.0457159709535298E-11</v>
      </c>
      <c r="AK63">
        <v>7.2791723680340678E-15</v>
      </c>
      <c r="AL63">
        <v>9.9162059558090263E-7</v>
      </c>
      <c r="AM63" t="s">
        <v>536</v>
      </c>
      <c r="AO63" t="s">
        <v>297</v>
      </c>
      <c r="AP63">
        <v>23038</v>
      </c>
      <c r="AQ63">
        <v>173.11647605895996</v>
      </c>
      <c r="AR63">
        <v>1.4432637574434952E-12</v>
      </c>
      <c r="AS63">
        <v>1.1326838257203046E-13</v>
      </c>
      <c r="AT63">
        <v>9.9585268288396925E-7</v>
      </c>
      <c r="AU63" t="s">
        <v>536</v>
      </c>
    </row>
    <row r="64" spans="1:47" x14ac:dyDescent="0.45">
      <c r="A64" s="1" t="s">
        <v>305</v>
      </c>
      <c r="B64">
        <v>29255</v>
      </c>
      <c r="C64">
        <v>109.4750120639801</v>
      </c>
      <c r="D64">
        <v>1.01001919106114E-7</v>
      </c>
      <c r="E64">
        <v>0</v>
      </c>
      <c r="F64">
        <v>8.824825381754239E-7</v>
      </c>
      <c r="G64" t="s">
        <v>536</v>
      </c>
      <c r="I64" s="1" t="s">
        <v>305</v>
      </c>
      <c r="J64">
        <v>29255</v>
      </c>
      <c r="K64" s="23">
        <v>97.549468040466309</v>
      </c>
      <c r="L64">
        <v>1.01001919106114E-7</v>
      </c>
      <c r="M64">
        <v>0</v>
      </c>
      <c r="N64">
        <v>8.824825381754239E-7</v>
      </c>
      <c r="O64" t="s">
        <v>536</v>
      </c>
      <c r="Q64" s="1" t="s">
        <v>305</v>
      </c>
      <c r="R64">
        <v>29255</v>
      </c>
      <c r="S64">
        <v>96.628135919570923</v>
      </c>
      <c r="T64">
        <v>1.01001919106114E-7</v>
      </c>
      <c r="U64">
        <v>0</v>
      </c>
      <c r="V64">
        <v>8.824825381754239E-7</v>
      </c>
      <c r="W64" t="s">
        <v>536</v>
      </c>
      <c r="Y64" t="s">
        <v>305</v>
      </c>
      <c r="Z64">
        <v>18168</v>
      </c>
      <c r="AA64">
        <v>81.439158916473389</v>
      </c>
      <c r="AB64">
        <v>9.9976925904687874E-7</v>
      </c>
      <c r="AC64">
        <v>0</v>
      </c>
      <c r="AD64">
        <v>5.434964930199247E-7</v>
      </c>
      <c r="AE64" t="s">
        <v>536</v>
      </c>
      <c r="AG64" t="s">
        <v>305</v>
      </c>
      <c r="AH64">
        <v>25711</v>
      </c>
      <c r="AI64">
        <v>220.67176008224487</v>
      </c>
      <c r="AJ64">
        <v>6.1763069714171337E-8</v>
      </c>
      <c r="AK64">
        <v>0</v>
      </c>
      <c r="AL64">
        <v>9.9963209148091034E-7</v>
      </c>
      <c r="AM64" t="s">
        <v>536</v>
      </c>
      <c r="AO64" t="s">
        <v>305</v>
      </c>
      <c r="AP64">
        <v>29255</v>
      </c>
      <c r="AQ64">
        <v>172.62186312675476</v>
      </c>
      <c r="AR64">
        <v>1.01001919106114E-7</v>
      </c>
      <c r="AS64">
        <v>0</v>
      </c>
      <c r="AT64">
        <v>8.824825381754239E-7</v>
      </c>
      <c r="AU64" t="s">
        <v>536</v>
      </c>
    </row>
    <row r="65" spans="1:47" x14ac:dyDescent="0.45">
      <c r="A65" s="1" t="s">
        <v>310</v>
      </c>
      <c r="B65">
        <v>27076</v>
      </c>
      <c r="C65">
        <v>207.57796597480774</v>
      </c>
      <c r="D65">
        <v>1.0090384635774104E-7</v>
      </c>
      <c r="E65">
        <v>3.2030650344532629E-10</v>
      </c>
      <c r="F65">
        <v>2.218070457525758E-7</v>
      </c>
      <c r="G65" t="s">
        <v>536</v>
      </c>
      <c r="I65" s="1" t="s">
        <v>310</v>
      </c>
      <c r="J65">
        <v>27076</v>
      </c>
      <c r="K65" s="23">
        <v>205.24674296379089</v>
      </c>
      <c r="L65">
        <v>1.0090384635774104E-7</v>
      </c>
      <c r="M65">
        <v>3.2030650344532629E-10</v>
      </c>
      <c r="N65">
        <v>2.218070457525758E-7</v>
      </c>
      <c r="O65" t="s">
        <v>536</v>
      </c>
      <c r="Q65" s="1" t="s">
        <v>310</v>
      </c>
      <c r="R65">
        <v>27076</v>
      </c>
      <c r="S65">
        <v>204.82726097106934</v>
      </c>
      <c r="T65">
        <v>1.0090384635774104E-7</v>
      </c>
      <c r="U65">
        <v>3.2030650344532629E-10</v>
      </c>
      <c r="V65">
        <v>2.218070457525758E-7</v>
      </c>
      <c r="W65" t="s">
        <v>536</v>
      </c>
      <c r="Y65" t="s">
        <v>310</v>
      </c>
      <c r="Z65">
        <v>38824</v>
      </c>
      <c r="AA65">
        <v>304.1261990070343</v>
      </c>
      <c r="AB65">
        <v>5.177065718640813E-8</v>
      </c>
      <c r="AC65">
        <v>3.8744311186692949E-10</v>
      </c>
      <c r="AD65">
        <v>9.36212466762907E-8</v>
      </c>
      <c r="AE65" t="s">
        <v>536</v>
      </c>
      <c r="AG65" t="s">
        <v>310</v>
      </c>
      <c r="AH65">
        <v>14279</v>
      </c>
      <c r="AI65">
        <v>119.33731484413147</v>
      </c>
      <c r="AJ65">
        <v>6.6914086026133366E-7</v>
      </c>
      <c r="AK65">
        <v>2.7605667433534182E-8</v>
      </c>
      <c r="AL65">
        <v>2.4279786987319809E-7</v>
      </c>
      <c r="AM65" t="s">
        <v>536</v>
      </c>
      <c r="AO65" t="s">
        <v>310</v>
      </c>
      <c r="AP65">
        <v>27076</v>
      </c>
      <c r="AQ65">
        <v>203.07008218765259</v>
      </c>
      <c r="AR65">
        <v>1.0090384635774104E-7</v>
      </c>
      <c r="AS65">
        <v>3.2030650344532629E-10</v>
      </c>
      <c r="AT65">
        <v>2.218070457525758E-7</v>
      </c>
      <c r="AU65" t="s">
        <v>536</v>
      </c>
    </row>
    <row r="66" spans="1:47" x14ac:dyDescent="0.45">
      <c r="A66" s="1" t="s">
        <v>325</v>
      </c>
      <c r="B66">
        <v>39</v>
      </c>
      <c r="C66">
        <v>0.1110079288482666</v>
      </c>
      <c r="D66">
        <v>7.2018247432303895E-7</v>
      </c>
      <c r="E66">
        <v>0</v>
      </c>
      <c r="F66">
        <v>7.2142916562479295E-8</v>
      </c>
      <c r="G66" t="s">
        <v>536</v>
      </c>
      <c r="I66" s="1" t="s">
        <v>325</v>
      </c>
      <c r="J66">
        <v>39</v>
      </c>
      <c r="K66" s="23">
        <v>0.1092221736907959</v>
      </c>
      <c r="L66">
        <v>7.2018247432303895E-7</v>
      </c>
      <c r="M66">
        <v>0</v>
      </c>
      <c r="N66">
        <v>7.2142916562479295E-8</v>
      </c>
      <c r="O66" t="s">
        <v>536</v>
      </c>
      <c r="Q66" s="1" t="s">
        <v>325</v>
      </c>
      <c r="R66">
        <v>39</v>
      </c>
      <c r="S66">
        <v>0.10486602783203125</v>
      </c>
      <c r="T66">
        <v>7.2018247432303895E-7</v>
      </c>
      <c r="U66">
        <v>0</v>
      </c>
      <c r="V66">
        <v>7.2142916562479295E-8</v>
      </c>
      <c r="W66" t="s">
        <v>536</v>
      </c>
      <c r="Y66" t="s">
        <v>325</v>
      </c>
      <c r="Z66">
        <v>39</v>
      </c>
      <c r="AA66">
        <v>0.10907411575317383</v>
      </c>
      <c r="AB66">
        <v>7.2018247432303895E-7</v>
      </c>
      <c r="AC66">
        <v>0</v>
      </c>
      <c r="AD66">
        <v>7.2142916562479295E-8</v>
      </c>
      <c r="AE66" t="s">
        <v>536</v>
      </c>
      <c r="AG66" t="s">
        <v>325</v>
      </c>
      <c r="AH66">
        <v>39</v>
      </c>
      <c r="AI66">
        <v>0.10519504547119141</v>
      </c>
      <c r="AJ66">
        <v>7.2018247432303895E-7</v>
      </c>
      <c r="AK66">
        <v>0</v>
      </c>
      <c r="AL66">
        <v>7.2142916562479295E-8</v>
      </c>
      <c r="AM66" t="s">
        <v>536</v>
      </c>
      <c r="AO66" t="s">
        <v>325</v>
      </c>
      <c r="AP66">
        <v>39</v>
      </c>
      <c r="AQ66">
        <v>0.10576796531677246</v>
      </c>
      <c r="AR66">
        <v>7.2018247432303895E-7</v>
      </c>
      <c r="AS66">
        <v>0</v>
      </c>
      <c r="AT66">
        <v>7.2142916562479295E-8</v>
      </c>
      <c r="AU66" t="s">
        <v>536</v>
      </c>
    </row>
    <row r="67" spans="1:47" x14ac:dyDescent="0.45">
      <c r="A67" s="1" t="s">
        <v>326</v>
      </c>
      <c r="B67">
        <v>46</v>
      </c>
      <c r="C67">
        <v>0.14057803153991699</v>
      </c>
      <c r="D67">
        <v>6.9136745906028807E-7</v>
      </c>
      <c r="E67">
        <v>0</v>
      </c>
      <c r="F67">
        <v>2.6092035803204466E-8</v>
      </c>
      <c r="G67" t="s">
        <v>536</v>
      </c>
      <c r="I67" s="1" t="s">
        <v>326</v>
      </c>
      <c r="J67">
        <v>46</v>
      </c>
      <c r="K67" s="23">
        <v>0.14075207710266113</v>
      </c>
      <c r="L67">
        <v>6.9136745906028807E-7</v>
      </c>
      <c r="M67">
        <v>0</v>
      </c>
      <c r="N67">
        <v>2.6092035803204466E-8</v>
      </c>
      <c r="O67" t="s">
        <v>536</v>
      </c>
      <c r="Q67" s="1" t="s">
        <v>326</v>
      </c>
      <c r="R67">
        <v>46</v>
      </c>
      <c r="S67">
        <v>0.13461112976074219</v>
      </c>
      <c r="T67">
        <v>6.9136745906028807E-7</v>
      </c>
      <c r="U67">
        <v>0</v>
      </c>
      <c r="V67">
        <v>2.6092035803204466E-8</v>
      </c>
      <c r="W67" t="s">
        <v>536</v>
      </c>
      <c r="Y67" t="s">
        <v>326</v>
      </c>
      <c r="Z67">
        <v>46</v>
      </c>
      <c r="AA67">
        <v>0.1380918025970459</v>
      </c>
      <c r="AB67">
        <v>6.9136745906028807E-7</v>
      </c>
      <c r="AC67">
        <v>0</v>
      </c>
      <c r="AD67">
        <v>2.6092035803204466E-8</v>
      </c>
      <c r="AE67" t="s">
        <v>536</v>
      </c>
      <c r="AG67" t="s">
        <v>326</v>
      </c>
      <c r="AH67">
        <v>46</v>
      </c>
      <c r="AI67">
        <v>0.1334989070892334</v>
      </c>
      <c r="AJ67">
        <v>6.9136745906028807E-7</v>
      </c>
      <c r="AK67">
        <v>0</v>
      </c>
      <c r="AL67">
        <v>2.6092035803204466E-8</v>
      </c>
      <c r="AM67" t="s">
        <v>536</v>
      </c>
      <c r="AO67" t="s">
        <v>326</v>
      </c>
      <c r="AP67">
        <v>46</v>
      </c>
      <c r="AQ67">
        <v>0.13185381889343262</v>
      </c>
      <c r="AR67">
        <v>6.9136745906028807E-7</v>
      </c>
      <c r="AS67">
        <v>0</v>
      </c>
      <c r="AT67">
        <v>2.6092035803204466E-8</v>
      </c>
      <c r="AU67" t="s">
        <v>536</v>
      </c>
    </row>
    <row r="68" spans="1:47" x14ac:dyDescent="0.45">
      <c r="A68" s="1" t="s">
        <v>327</v>
      </c>
      <c r="B68">
        <v>41</v>
      </c>
      <c r="C68">
        <v>0.11518597602844238</v>
      </c>
      <c r="D68">
        <v>1.7951267472504639E-8</v>
      </c>
      <c r="E68">
        <v>0</v>
      </c>
      <c r="F68">
        <v>1.6495485180923149E-9</v>
      </c>
      <c r="G68" t="s">
        <v>536</v>
      </c>
      <c r="I68" s="1" t="s">
        <v>327</v>
      </c>
      <c r="J68">
        <v>41</v>
      </c>
      <c r="K68" s="23">
        <v>0.11339807510375977</v>
      </c>
      <c r="L68">
        <v>1.7951267472504639E-8</v>
      </c>
      <c r="M68">
        <v>0</v>
      </c>
      <c r="N68">
        <v>1.6495485180923149E-9</v>
      </c>
      <c r="O68" t="s">
        <v>536</v>
      </c>
      <c r="Q68" s="1" t="s">
        <v>327</v>
      </c>
      <c r="R68">
        <v>41</v>
      </c>
      <c r="S68">
        <v>0.10926008224487305</v>
      </c>
      <c r="T68">
        <v>1.7951267472504639E-8</v>
      </c>
      <c r="U68">
        <v>0</v>
      </c>
      <c r="V68">
        <v>1.6495485180923149E-9</v>
      </c>
      <c r="W68" t="s">
        <v>536</v>
      </c>
      <c r="Y68" t="s">
        <v>327</v>
      </c>
      <c r="Z68">
        <v>41</v>
      </c>
      <c r="AA68">
        <v>0.1122291088104248</v>
      </c>
      <c r="AB68">
        <v>1.7951267472504639E-8</v>
      </c>
      <c r="AC68">
        <v>0</v>
      </c>
      <c r="AD68">
        <v>1.6495485180923149E-9</v>
      </c>
      <c r="AE68" t="s">
        <v>536</v>
      </c>
      <c r="AG68" t="s">
        <v>327</v>
      </c>
      <c r="AH68">
        <v>41</v>
      </c>
      <c r="AI68">
        <v>0.10986995697021484</v>
      </c>
      <c r="AJ68">
        <v>1.7951267472504639E-8</v>
      </c>
      <c r="AK68">
        <v>0</v>
      </c>
      <c r="AL68">
        <v>1.6495485180923149E-9</v>
      </c>
      <c r="AM68" t="s">
        <v>536</v>
      </c>
      <c r="AO68" t="s">
        <v>327</v>
      </c>
      <c r="AP68">
        <v>41</v>
      </c>
      <c r="AQ68">
        <v>0.10955619812011719</v>
      </c>
      <c r="AR68">
        <v>1.7951267472504639E-8</v>
      </c>
      <c r="AS68">
        <v>0</v>
      </c>
      <c r="AT68">
        <v>1.6495485180923149E-9</v>
      </c>
      <c r="AU68" t="s">
        <v>536</v>
      </c>
    </row>
    <row r="69" spans="1:47" x14ac:dyDescent="0.45">
      <c r="A69" s="1" t="s">
        <v>329</v>
      </c>
      <c r="B69">
        <v>32214</v>
      </c>
      <c r="C69">
        <v>243.04601502418518</v>
      </c>
      <c r="D69">
        <v>9.9168351951908424E-7</v>
      </c>
      <c r="E69">
        <v>0</v>
      </c>
      <c r="F69">
        <v>3.5674565561667723E-7</v>
      </c>
      <c r="G69" t="s">
        <v>536</v>
      </c>
      <c r="I69" s="1" t="s">
        <v>329</v>
      </c>
      <c r="J69">
        <v>32214</v>
      </c>
      <c r="K69" s="23">
        <v>247.07199597358704</v>
      </c>
      <c r="L69">
        <v>9.9168351951908424E-7</v>
      </c>
      <c r="M69">
        <v>0</v>
      </c>
      <c r="N69">
        <v>3.5674565561667723E-7</v>
      </c>
      <c r="O69" t="s">
        <v>536</v>
      </c>
      <c r="Q69" s="1" t="s">
        <v>329</v>
      </c>
      <c r="R69">
        <v>32214</v>
      </c>
      <c r="S69">
        <v>244.61682415008545</v>
      </c>
      <c r="T69">
        <v>9.9168351951908424E-7</v>
      </c>
      <c r="U69">
        <v>0</v>
      </c>
      <c r="V69">
        <v>3.5674565561667723E-7</v>
      </c>
      <c r="W69" t="s">
        <v>536</v>
      </c>
      <c r="Y69" t="s">
        <v>329</v>
      </c>
      <c r="Z69">
        <v>39782</v>
      </c>
      <c r="AA69">
        <v>324.91244983673096</v>
      </c>
      <c r="AB69">
        <v>9.9125892792684666E-7</v>
      </c>
      <c r="AC69">
        <v>0</v>
      </c>
      <c r="AD69">
        <v>1.5057462862997298E-7</v>
      </c>
      <c r="AE69" t="s">
        <v>536</v>
      </c>
      <c r="AG69" t="s">
        <v>329</v>
      </c>
      <c r="AH69">
        <v>42309</v>
      </c>
      <c r="AI69">
        <v>350.57738304138184</v>
      </c>
      <c r="AJ69">
        <v>9.9890187975924287E-7</v>
      </c>
      <c r="AK69">
        <v>0</v>
      </c>
      <c r="AL69">
        <v>1.9090719737626826E-7</v>
      </c>
      <c r="AM69" t="s">
        <v>536</v>
      </c>
      <c r="AO69" t="s">
        <v>329</v>
      </c>
      <c r="AP69">
        <v>32214</v>
      </c>
      <c r="AQ69">
        <v>239.23312497138977</v>
      </c>
      <c r="AR69">
        <v>9.9168351951908424E-7</v>
      </c>
      <c r="AS69">
        <v>0</v>
      </c>
      <c r="AT69">
        <v>3.5674565561667723E-7</v>
      </c>
      <c r="AU69" t="s">
        <v>536</v>
      </c>
    </row>
    <row r="70" spans="1:47" x14ac:dyDescent="0.45">
      <c r="A70" s="1" t="s">
        <v>334</v>
      </c>
      <c r="B70">
        <v>56731</v>
      </c>
      <c r="C70">
        <v>187.53347492218018</v>
      </c>
      <c r="D70">
        <v>2.635630883540685E-7</v>
      </c>
      <c r="E70">
        <v>1.3953342556836937E-7</v>
      </c>
      <c r="F70">
        <v>9.9790091309100166E-7</v>
      </c>
      <c r="G70" t="s">
        <v>536</v>
      </c>
      <c r="I70" s="1" t="s">
        <v>334</v>
      </c>
      <c r="J70">
        <v>56731</v>
      </c>
      <c r="K70" s="23">
        <v>188.32965016365051</v>
      </c>
      <c r="L70">
        <v>2.635630883540685E-7</v>
      </c>
      <c r="M70">
        <v>1.3953342556836937E-7</v>
      </c>
      <c r="N70">
        <v>9.9790091309100166E-7</v>
      </c>
      <c r="O70" t="s">
        <v>536</v>
      </c>
      <c r="Q70" s="1" t="s">
        <v>334</v>
      </c>
      <c r="R70">
        <v>56731</v>
      </c>
      <c r="S70">
        <v>187.15078711509705</v>
      </c>
      <c r="T70">
        <v>2.635630883540685E-7</v>
      </c>
      <c r="U70">
        <v>1.3953342556836937E-7</v>
      </c>
      <c r="V70">
        <v>9.9790091309100166E-7</v>
      </c>
      <c r="W70" t="s">
        <v>536</v>
      </c>
      <c r="Y70" t="s">
        <v>334</v>
      </c>
      <c r="Z70">
        <v>73215</v>
      </c>
      <c r="AA70">
        <v>373.20545887947083</v>
      </c>
      <c r="AB70">
        <v>7.2271437795423665E-7</v>
      </c>
      <c r="AC70">
        <v>3.7624567714382311E-7</v>
      </c>
      <c r="AD70">
        <v>8.0301307782396028E-7</v>
      </c>
      <c r="AE70" t="s">
        <v>536</v>
      </c>
      <c r="AG70" t="s">
        <v>334</v>
      </c>
      <c r="AH70">
        <v>66289</v>
      </c>
      <c r="AI70">
        <v>413.44805598258972</v>
      </c>
      <c r="AJ70">
        <v>3.1918816001397232E-7</v>
      </c>
      <c r="AK70">
        <v>9.9803406190657509E-8</v>
      </c>
      <c r="AL70">
        <v>9.9714375850989083E-7</v>
      </c>
      <c r="AM70" t="s">
        <v>536</v>
      </c>
      <c r="AO70" t="s">
        <v>334</v>
      </c>
      <c r="AP70">
        <v>56731</v>
      </c>
      <c r="AQ70">
        <v>180.37681818008423</v>
      </c>
      <c r="AR70">
        <v>2.635630883540685E-7</v>
      </c>
      <c r="AS70">
        <v>1.3953342556836937E-7</v>
      </c>
      <c r="AT70">
        <v>9.9790091309100166E-7</v>
      </c>
      <c r="AU70" t="s">
        <v>536</v>
      </c>
    </row>
    <row r="71" spans="1:47" x14ac:dyDescent="0.45">
      <c r="A71" s="1" t="s">
        <v>340</v>
      </c>
      <c r="B71">
        <v>32843</v>
      </c>
      <c r="C71">
        <v>218.23389506340027</v>
      </c>
      <c r="D71">
        <v>1.0319466688280463E-7</v>
      </c>
      <c r="E71">
        <v>0</v>
      </c>
      <c r="F71">
        <v>9.7299955571347937E-7</v>
      </c>
      <c r="G71" t="s">
        <v>536</v>
      </c>
      <c r="I71" s="1" t="s">
        <v>340</v>
      </c>
      <c r="J71">
        <v>47326</v>
      </c>
      <c r="K71" s="23">
        <v>313.77159214019775</v>
      </c>
      <c r="L71">
        <v>1.2073003746675674E-7</v>
      </c>
      <c r="M71">
        <v>0</v>
      </c>
      <c r="N71">
        <v>9.9921621231801666E-7</v>
      </c>
      <c r="O71" t="s">
        <v>536</v>
      </c>
      <c r="Q71" s="1" t="s">
        <v>340</v>
      </c>
      <c r="R71">
        <v>32843</v>
      </c>
      <c r="S71">
        <v>218.31143283843994</v>
      </c>
      <c r="T71">
        <v>1.0319466688280463E-7</v>
      </c>
      <c r="U71">
        <v>0</v>
      </c>
      <c r="V71">
        <v>9.7299955571347937E-7</v>
      </c>
      <c r="W71" t="s">
        <v>536</v>
      </c>
      <c r="Y71" t="s">
        <v>340</v>
      </c>
      <c r="Z71">
        <v>37244</v>
      </c>
      <c r="AA71">
        <v>254.39674282073975</v>
      </c>
      <c r="AB71">
        <v>3.366733838691665E-7</v>
      </c>
      <c r="AC71">
        <v>0</v>
      </c>
      <c r="AD71">
        <v>9.9956972706573623E-7</v>
      </c>
      <c r="AE71" t="s">
        <v>536</v>
      </c>
      <c r="AG71" t="s">
        <v>340</v>
      </c>
      <c r="AH71">
        <v>45295</v>
      </c>
      <c r="AI71">
        <v>322.91416478157043</v>
      </c>
      <c r="AJ71">
        <v>9.9935055896363203E-7</v>
      </c>
      <c r="AK71">
        <v>0</v>
      </c>
      <c r="AL71">
        <v>8.7355920925324902E-7</v>
      </c>
      <c r="AM71" t="s">
        <v>536</v>
      </c>
      <c r="AO71" t="s">
        <v>340</v>
      </c>
      <c r="AP71">
        <v>32843</v>
      </c>
      <c r="AQ71">
        <v>210.62921190261841</v>
      </c>
      <c r="AR71">
        <v>1.0319466688280463E-7</v>
      </c>
      <c r="AS71">
        <v>0</v>
      </c>
      <c r="AT71">
        <v>9.7299955571347937E-7</v>
      </c>
      <c r="AU71" t="s">
        <v>536</v>
      </c>
    </row>
    <row r="72" spans="1:47" x14ac:dyDescent="0.45">
      <c r="A72" s="1" t="s">
        <v>350</v>
      </c>
      <c r="B72">
        <v>349</v>
      </c>
      <c r="C72">
        <v>1.1842610836029053</v>
      </c>
      <c r="D72">
        <v>1.8417463613972655E-9</v>
      </c>
      <c r="E72">
        <v>0</v>
      </c>
      <c r="F72">
        <v>8.6509105070172044E-7</v>
      </c>
      <c r="G72" t="s">
        <v>536</v>
      </c>
      <c r="I72" s="1" t="s">
        <v>350</v>
      </c>
      <c r="J72">
        <v>241</v>
      </c>
      <c r="K72" s="23">
        <v>1.7706620693206787</v>
      </c>
      <c r="L72">
        <v>2.7436475781148782E-9</v>
      </c>
      <c r="M72">
        <v>0</v>
      </c>
      <c r="N72">
        <v>5.7827141786263562E-7</v>
      </c>
      <c r="O72" t="s">
        <v>536</v>
      </c>
      <c r="Q72" s="1" t="s">
        <v>350</v>
      </c>
      <c r="R72">
        <v>349</v>
      </c>
      <c r="S72">
        <v>1.1362080574035645</v>
      </c>
      <c r="T72">
        <v>1.8417463613972655E-9</v>
      </c>
      <c r="U72">
        <v>0</v>
      </c>
      <c r="V72">
        <v>8.6509105070172044E-7</v>
      </c>
      <c r="W72" t="s">
        <v>536</v>
      </c>
      <c r="Y72" t="s">
        <v>350</v>
      </c>
      <c r="Z72">
        <v>241</v>
      </c>
      <c r="AA72">
        <v>1.7698190212249756</v>
      </c>
      <c r="AB72">
        <v>2.7436475781148782E-9</v>
      </c>
      <c r="AC72">
        <v>0</v>
      </c>
      <c r="AD72">
        <v>5.7827141786263562E-7</v>
      </c>
      <c r="AE72" t="s">
        <v>536</v>
      </c>
      <c r="AG72" t="s">
        <v>350</v>
      </c>
      <c r="AH72">
        <v>349</v>
      </c>
      <c r="AI72">
        <v>1.146277904510498</v>
      </c>
      <c r="AJ72">
        <v>1.8417463613972655E-9</v>
      </c>
      <c r="AK72">
        <v>0</v>
      </c>
      <c r="AL72">
        <v>8.6509105070172044E-7</v>
      </c>
      <c r="AM72" t="s">
        <v>536</v>
      </c>
      <c r="AO72" t="s">
        <v>350</v>
      </c>
      <c r="AP72">
        <v>349</v>
      </c>
      <c r="AQ72">
        <v>1.0844440460205078</v>
      </c>
      <c r="AR72">
        <v>1.8417463613972655E-9</v>
      </c>
      <c r="AS72">
        <v>0</v>
      </c>
      <c r="AT72">
        <v>8.6509105070172044E-7</v>
      </c>
      <c r="AU72" t="s">
        <v>536</v>
      </c>
    </row>
    <row r="73" spans="1:47" x14ac:dyDescent="0.45">
      <c r="A73" s="1" t="s">
        <v>354</v>
      </c>
      <c r="B73">
        <v>54569</v>
      </c>
      <c r="C73">
        <v>373.94517803192139</v>
      </c>
      <c r="D73">
        <v>6.9161215943136511E-7</v>
      </c>
      <c r="E73">
        <v>0</v>
      </c>
      <c r="F73">
        <v>9.9931382919776333E-7</v>
      </c>
      <c r="G73" t="s">
        <v>536</v>
      </c>
      <c r="I73" s="1" t="s">
        <v>354</v>
      </c>
      <c r="J73">
        <v>23735</v>
      </c>
      <c r="K73" s="23">
        <v>163.1608030796051</v>
      </c>
      <c r="L73">
        <v>6.9035781891102488E-7</v>
      </c>
      <c r="M73">
        <v>0</v>
      </c>
      <c r="N73">
        <v>9.9972444981830985E-7</v>
      </c>
      <c r="O73" t="s">
        <v>536</v>
      </c>
      <c r="Q73" s="1" t="s">
        <v>354</v>
      </c>
      <c r="R73">
        <v>88322</v>
      </c>
      <c r="S73">
        <v>600.00058794021606</v>
      </c>
      <c r="T73">
        <v>1.8105704752691132E-6</v>
      </c>
      <c r="U73">
        <v>0</v>
      </c>
      <c r="V73">
        <v>1.2590500974640217E-7</v>
      </c>
      <c r="W73" t="s">
        <v>537</v>
      </c>
      <c r="Y73" t="s">
        <v>354</v>
      </c>
      <c r="Z73">
        <v>23735</v>
      </c>
      <c r="AA73">
        <v>160.98678684234619</v>
      </c>
      <c r="AB73">
        <v>6.9035781891102488E-7</v>
      </c>
      <c r="AC73">
        <v>0</v>
      </c>
      <c r="AD73">
        <v>9.9972444981830985E-7</v>
      </c>
      <c r="AE73" t="s">
        <v>536</v>
      </c>
      <c r="AG73" t="s">
        <v>354</v>
      </c>
      <c r="AH73">
        <v>86610</v>
      </c>
      <c r="AI73">
        <v>600.00121593475342</v>
      </c>
      <c r="AJ73">
        <v>1.8407272875387015E-6</v>
      </c>
      <c r="AK73">
        <v>0</v>
      </c>
      <c r="AL73">
        <v>1.1262039419586942E-7</v>
      </c>
      <c r="AM73" t="s">
        <v>537</v>
      </c>
      <c r="AO73" t="s">
        <v>354</v>
      </c>
      <c r="AP73">
        <v>50883</v>
      </c>
      <c r="AQ73">
        <v>351.14284491539001</v>
      </c>
      <c r="AR73">
        <v>1.227720728413928E-7</v>
      </c>
      <c r="AS73">
        <v>0</v>
      </c>
      <c r="AT73">
        <v>9.9983705789595694E-7</v>
      </c>
      <c r="AU73" t="s">
        <v>536</v>
      </c>
    </row>
    <row r="74" spans="1:47" x14ac:dyDescent="0.45">
      <c r="A74" s="1" t="s">
        <v>359</v>
      </c>
      <c r="B74">
        <v>82876</v>
      </c>
      <c r="C74">
        <v>459.34489512443542</v>
      </c>
      <c r="D74">
        <v>1.3391124738444058E-7</v>
      </c>
      <c r="E74">
        <v>0</v>
      </c>
      <c r="F74">
        <v>3.2312263718052825E-8</v>
      </c>
      <c r="G74" t="s">
        <v>536</v>
      </c>
      <c r="I74" s="1" t="s">
        <v>359</v>
      </c>
      <c r="J74">
        <v>46938</v>
      </c>
      <c r="K74" s="23">
        <v>276.92648792266846</v>
      </c>
      <c r="L74">
        <v>1.9669478698184202E-7</v>
      </c>
      <c r="M74">
        <v>0</v>
      </c>
      <c r="N74">
        <v>9.5708366125301068E-7</v>
      </c>
      <c r="O74" t="s">
        <v>536</v>
      </c>
      <c r="Q74" s="1" t="s">
        <v>359</v>
      </c>
      <c r="R74">
        <v>82876</v>
      </c>
      <c r="S74">
        <v>461.87456011772156</v>
      </c>
      <c r="T74">
        <v>1.3391124738444058E-7</v>
      </c>
      <c r="U74">
        <v>0</v>
      </c>
      <c r="V74">
        <v>3.2312263718052825E-8</v>
      </c>
      <c r="W74" t="s">
        <v>536</v>
      </c>
      <c r="Y74" t="s">
        <v>359</v>
      </c>
      <c r="Z74">
        <v>49260</v>
      </c>
      <c r="AA74">
        <v>287.57187604904175</v>
      </c>
      <c r="AB74">
        <v>9.5229268185345213E-8</v>
      </c>
      <c r="AC74">
        <v>0</v>
      </c>
      <c r="AD74">
        <v>5.7734959542916828E-7</v>
      </c>
      <c r="AE74" t="s">
        <v>536</v>
      </c>
      <c r="AG74" t="s">
        <v>359</v>
      </c>
      <c r="AH74">
        <v>92091</v>
      </c>
      <c r="AI74">
        <v>547.63683986663818</v>
      </c>
      <c r="AJ74">
        <v>5.3919074783005455E-7</v>
      </c>
      <c r="AK74">
        <v>0</v>
      </c>
      <c r="AL74">
        <v>6.2289481346095123E-7</v>
      </c>
      <c r="AM74" t="s">
        <v>536</v>
      </c>
      <c r="AO74" t="s">
        <v>359</v>
      </c>
      <c r="AP74">
        <v>82876</v>
      </c>
      <c r="AQ74">
        <v>439.77864909172058</v>
      </c>
      <c r="AR74">
        <v>1.3391124738444058E-7</v>
      </c>
      <c r="AS74">
        <v>0</v>
      </c>
      <c r="AT74">
        <v>3.2312263718052825E-8</v>
      </c>
      <c r="AU74" t="s">
        <v>536</v>
      </c>
    </row>
    <row r="75" spans="1:47" x14ac:dyDescent="0.45">
      <c r="A75" s="1" t="s">
        <v>368</v>
      </c>
      <c r="B75">
        <v>20243</v>
      </c>
      <c r="C75">
        <v>61.220185995101929</v>
      </c>
      <c r="D75">
        <v>9.9998823490981296E-7</v>
      </c>
      <c r="E75">
        <v>2.5599817976053961E-8</v>
      </c>
      <c r="F75">
        <v>7.0482533252872951E-7</v>
      </c>
      <c r="G75" t="s">
        <v>536</v>
      </c>
      <c r="I75" s="1" t="s">
        <v>368</v>
      </c>
      <c r="J75">
        <v>95181</v>
      </c>
      <c r="K75" s="23">
        <v>295.97470593452454</v>
      </c>
      <c r="L75">
        <v>4.3354491450464026E-8</v>
      </c>
      <c r="M75">
        <v>3.1096001664152452E-8</v>
      </c>
      <c r="N75">
        <v>9.8222438644341946E-7</v>
      </c>
      <c r="O75" t="s">
        <v>536</v>
      </c>
      <c r="Q75" s="1" t="s">
        <v>368</v>
      </c>
      <c r="R75">
        <v>20243</v>
      </c>
      <c r="S75">
        <v>75.853621959686279</v>
      </c>
      <c r="T75">
        <v>9.9998823490981296E-7</v>
      </c>
      <c r="U75">
        <v>2.5599817976053961E-8</v>
      </c>
      <c r="V75">
        <v>7.0482533252872951E-7</v>
      </c>
      <c r="W75" t="s">
        <v>536</v>
      </c>
      <c r="Y75" t="s">
        <v>368</v>
      </c>
      <c r="Z75">
        <v>95181</v>
      </c>
      <c r="AA75">
        <v>302.51009082794189</v>
      </c>
      <c r="AB75">
        <v>4.3354491450464026E-8</v>
      </c>
      <c r="AC75">
        <v>3.1096001664152452E-8</v>
      </c>
      <c r="AD75">
        <v>9.8222438644341946E-7</v>
      </c>
      <c r="AE75" t="s">
        <v>536</v>
      </c>
      <c r="AG75" t="s">
        <v>368</v>
      </c>
      <c r="AH75">
        <v>28737</v>
      </c>
      <c r="AI75">
        <v>111.73659992218018</v>
      </c>
      <c r="AJ75">
        <v>9.9899901879264678E-7</v>
      </c>
      <c r="AK75">
        <v>8.6625103704180896E-9</v>
      </c>
      <c r="AL75">
        <v>3.2387208562368983E-7</v>
      </c>
      <c r="AM75" t="s">
        <v>536</v>
      </c>
      <c r="AO75" t="s">
        <v>368</v>
      </c>
      <c r="AP75">
        <v>20243</v>
      </c>
      <c r="AQ75">
        <v>151.57416391372681</v>
      </c>
      <c r="AR75">
        <v>9.9998823490981296E-7</v>
      </c>
      <c r="AS75">
        <v>2.5599817976053961E-8</v>
      </c>
      <c r="AT75">
        <v>7.0482533252872951E-7</v>
      </c>
      <c r="AU75" t="s">
        <v>536</v>
      </c>
    </row>
    <row r="76" spans="1:47" x14ac:dyDescent="0.45">
      <c r="A76" s="1" t="s">
        <v>370</v>
      </c>
      <c r="B76">
        <v>29296</v>
      </c>
      <c r="C76">
        <v>224.94874000549316</v>
      </c>
      <c r="D76">
        <v>9.9636077128200204E-7</v>
      </c>
      <c r="E76">
        <v>3.9981654828836525E-8</v>
      </c>
      <c r="F76">
        <v>4.6776256995306448E-7</v>
      </c>
      <c r="G76" t="s">
        <v>536</v>
      </c>
      <c r="I76" s="1" t="s">
        <v>370</v>
      </c>
      <c r="J76">
        <v>9695</v>
      </c>
      <c r="K76" s="23">
        <v>79.117274045944214</v>
      </c>
      <c r="L76">
        <v>3.2374343639812844E-7</v>
      </c>
      <c r="M76">
        <v>5.4018400081314815E-7</v>
      </c>
      <c r="N76">
        <v>9.9838305100303902E-7</v>
      </c>
      <c r="O76" t="s">
        <v>536</v>
      </c>
      <c r="Q76" s="1" t="s">
        <v>370</v>
      </c>
      <c r="R76">
        <v>29296</v>
      </c>
      <c r="S76">
        <v>224.14203691482544</v>
      </c>
      <c r="T76">
        <v>9.9636077128200204E-7</v>
      </c>
      <c r="U76">
        <v>3.9981654828836525E-8</v>
      </c>
      <c r="V76">
        <v>4.6776256995306448E-7</v>
      </c>
      <c r="W76" t="s">
        <v>536</v>
      </c>
      <c r="Y76" t="s">
        <v>370</v>
      </c>
      <c r="Z76">
        <v>9681</v>
      </c>
      <c r="AA76">
        <v>79.373786926269531</v>
      </c>
      <c r="AB76">
        <v>3.0189125717425963E-7</v>
      </c>
      <c r="AC76">
        <v>1.0132452155623329E-7</v>
      </c>
      <c r="AD76">
        <v>9.9803386518058185E-7</v>
      </c>
      <c r="AE76" t="s">
        <v>536</v>
      </c>
      <c r="AG76" t="s">
        <v>370</v>
      </c>
      <c r="AH76">
        <v>8639</v>
      </c>
      <c r="AI76">
        <v>76.76717209815979</v>
      </c>
      <c r="AJ76">
        <v>9.9943007344423537E-7</v>
      </c>
      <c r="AK76">
        <v>2.0002718289345138E-8</v>
      </c>
      <c r="AL76">
        <v>2.0366835880206928E-7</v>
      </c>
      <c r="AM76" t="s">
        <v>536</v>
      </c>
      <c r="AO76" t="s">
        <v>370</v>
      </c>
      <c r="AP76">
        <v>29296</v>
      </c>
      <c r="AQ76">
        <v>219.90212202072144</v>
      </c>
      <c r="AR76">
        <v>9.9636077128200204E-7</v>
      </c>
      <c r="AS76">
        <v>3.9981654828836525E-8</v>
      </c>
      <c r="AT76">
        <v>4.6776256995306448E-7</v>
      </c>
      <c r="AU76" t="s">
        <v>536</v>
      </c>
    </row>
    <row r="77" spans="1:47" x14ac:dyDescent="0.45">
      <c r="A77" s="1" t="s">
        <v>374</v>
      </c>
      <c r="B77">
        <v>34409</v>
      </c>
      <c r="C77">
        <v>263.13722515106201</v>
      </c>
      <c r="D77">
        <v>1.0184495672827595E-9</v>
      </c>
      <c r="E77">
        <v>0</v>
      </c>
      <c r="F77">
        <v>9.6317535151564655E-7</v>
      </c>
      <c r="G77" t="s">
        <v>536</v>
      </c>
      <c r="I77" s="1" t="s">
        <v>374</v>
      </c>
      <c r="J77">
        <v>34409</v>
      </c>
      <c r="K77" s="23">
        <v>265.63292503356934</v>
      </c>
      <c r="L77">
        <v>1.0184495672827595E-9</v>
      </c>
      <c r="M77">
        <v>0</v>
      </c>
      <c r="N77">
        <v>9.6317535151564655E-7</v>
      </c>
      <c r="O77" t="s">
        <v>536</v>
      </c>
      <c r="Q77" s="1" t="s">
        <v>374</v>
      </c>
      <c r="R77">
        <v>34409</v>
      </c>
      <c r="S77">
        <v>259.95011901855469</v>
      </c>
      <c r="T77">
        <v>1.0184495672827595E-9</v>
      </c>
      <c r="U77">
        <v>0</v>
      </c>
      <c r="V77">
        <v>9.6317535151564655E-7</v>
      </c>
      <c r="W77" t="s">
        <v>536</v>
      </c>
      <c r="Y77" t="s">
        <v>374</v>
      </c>
      <c r="Z77">
        <v>75279</v>
      </c>
      <c r="AA77">
        <v>600.00200295448303</v>
      </c>
      <c r="AB77">
        <v>3.0372655559182824E-10</v>
      </c>
      <c r="AC77">
        <v>0</v>
      </c>
      <c r="AD77">
        <v>5.9654124928019813E-3</v>
      </c>
      <c r="AE77" t="s">
        <v>537</v>
      </c>
      <c r="AG77" t="s">
        <v>374</v>
      </c>
      <c r="AH77">
        <v>68897</v>
      </c>
      <c r="AI77">
        <v>547.65385293960571</v>
      </c>
      <c r="AJ77">
        <v>2.9790321601990623E-10</v>
      </c>
      <c r="AK77">
        <v>0</v>
      </c>
      <c r="AL77">
        <v>9.9915550950664976E-7</v>
      </c>
      <c r="AM77" t="s">
        <v>536</v>
      </c>
      <c r="AO77" t="s">
        <v>374</v>
      </c>
      <c r="AP77">
        <v>34409</v>
      </c>
      <c r="AQ77">
        <v>257.33162403106689</v>
      </c>
      <c r="AR77">
        <v>1.0184495672827595E-9</v>
      </c>
      <c r="AS77">
        <v>0</v>
      </c>
      <c r="AT77">
        <v>9.6317535151564655E-7</v>
      </c>
      <c r="AU77" t="s">
        <v>536</v>
      </c>
    </row>
    <row r="78" spans="1:47" x14ac:dyDescent="0.45">
      <c r="I78" s="1"/>
      <c r="K78" s="23"/>
    </row>
    <row r="91" spans="9:16" x14ac:dyDescent="0.45">
      <c r="I91" s="1" t="s">
        <v>104</v>
      </c>
      <c r="J91">
        <v>2430</v>
      </c>
      <c r="K91" s="23">
        <v>12.744695901870728</v>
      </c>
      <c r="L91">
        <v>6.0331183945550041E-7</v>
      </c>
      <c r="M91">
        <v>0</v>
      </c>
      <c r="N91">
        <v>7.5445679547235037E-7</v>
      </c>
      <c r="O91" t="s">
        <v>536</v>
      </c>
      <c r="P91">
        <f t="shared" ref="P91:P96" si="0">MAX(L91:N91)</f>
        <v>7.5445679547235037E-7</v>
      </c>
    </row>
    <row r="92" spans="9:16" x14ac:dyDescent="0.45">
      <c r="I92" s="1" t="s">
        <v>105</v>
      </c>
      <c r="J92">
        <v>123</v>
      </c>
      <c r="K92" s="23">
        <v>600.69825410842896</v>
      </c>
      <c r="L92">
        <v>0.20589006671291554</v>
      </c>
      <c r="M92">
        <v>0</v>
      </c>
      <c r="N92">
        <v>0.99999982199800364</v>
      </c>
      <c r="O92" t="s">
        <v>537</v>
      </c>
      <c r="P92">
        <f t="shared" si="0"/>
        <v>0.99999982199800364</v>
      </c>
    </row>
    <row r="93" spans="9:16" x14ac:dyDescent="0.45">
      <c r="I93" s="1" t="s">
        <v>227</v>
      </c>
      <c r="J93">
        <v>7484</v>
      </c>
      <c r="K93" s="23">
        <v>28.005826950073242</v>
      </c>
      <c r="L93">
        <v>7.7266845645377181E-7</v>
      </c>
      <c r="M93">
        <v>0</v>
      </c>
      <c r="N93">
        <v>9.9054107155627988E-7</v>
      </c>
      <c r="O93" t="s">
        <v>536</v>
      </c>
      <c r="P93">
        <f t="shared" si="0"/>
        <v>9.9054107155627988E-7</v>
      </c>
    </row>
    <row r="94" spans="9:16" x14ac:dyDescent="0.45">
      <c r="I94" s="1" t="s">
        <v>185</v>
      </c>
      <c r="J94">
        <v>738</v>
      </c>
      <c r="K94" s="23">
        <v>18.696596145629883</v>
      </c>
      <c r="L94">
        <v>9.9075499503247378E-7</v>
      </c>
      <c r="M94">
        <v>9.4451842364023985E-7</v>
      </c>
      <c r="N94">
        <v>3.9958480994266339E-8</v>
      </c>
      <c r="O94" t="s">
        <v>536</v>
      </c>
      <c r="P94">
        <f t="shared" si="0"/>
        <v>9.9075499503247378E-7</v>
      </c>
    </row>
    <row r="95" spans="9:16" x14ac:dyDescent="0.45">
      <c r="I95" s="1" t="s">
        <v>288</v>
      </c>
      <c r="J95">
        <v>7014</v>
      </c>
      <c r="K95" s="23">
        <v>28.071361064910889</v>
      </c>
      <c r="L95">
        <v>9.9740062976912013E-7</v>
      </c>
      <c r="M95">
        <v>9.5076500915980796E-10</v>
      </c>
      <c r="N95">
        <v>8.1407687303989401E-7</v>
      </c>
      <c r="O95" t="s">
        <v>536</v>
      </c>
      <c r="P95">
        <f t="shared" si="0"/>
        <v>9.9740062976912013E-7</v>
      </c>
    </row>
    <row r="96" spans="9:16" x14ac:dyDescent="0.45">
      <c r="I96" s="1" t="s">
        <v>313</v>
      </c>
      <c r="J96">
        <v>23868</v>
      </c>
      <c r="K96" s="23">
        <v>101.57030916213989</v>
      </c>
      <c r="L96">
        <v>4.0051061998459696E-8</v>
      </c>
      <c r="M96">
        <v>9.9996384170263731E-7</v>
      </c>
      <c r="N96">
        <v>8.9705474692666962E-7</v>
      </c>
      <c r="O96" t="s">
        <v>536</v>
      </c>
      <c r="P96">
        <f t="shared" si="0"/>
        <v>9.9996384170263731E-7</v>
      </c>
    </row>
  </sheetData>
  <mergeCells count="4">
    <mergeCell ref="Z1:AE1"/>
    <mergeCell ref="R1:V1"/>
    <mergeCell ref="AH1:AM1"/>
    <mergeCell ref="AO1:AT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10EE-0C93-46CC-89C1-52EA9F769EBE}">
  <dimension ref="A1:G76"/>
  <sheetViews>
    <sheetView topLeftCell="A55" workbookViewId="0">
      <selection sqref="A1:G76"/>
    </sheetView>
  </sheetViews>
  <sheetFormatPr defaultRowHeight="14.25" x14ac:dyDescent="0.45"/>
  <cols>
    <col min="1" max="1" width="20" bestFit="1" customWidth="1"/>
    <col min="2" max="2" width="6.73046875" bestFit="1" customWidth="1"/>
    <col min="3" max="3" width="11.73046875" bestFit="1" customWidth="1"/>
    <col min="4" max="4" width="14.3984375" bestFit="1" customWidth="1"/>
    <col min="5" max="5" width="12.73046875" bestFit="1" customWidth="1"/>
    <col min="6" max="6" width="12.1328125" bestFit="1" customWidth="1"/>
    <col min="7" max="7" width="12.19921875" bestFit="1" customWidth="1"/>
  </cols>
  <sheetData>
    <row r="1" spans="1:7" x14ac:dyDescent="0.45">
      <c r="A1" t="s">
        <v>0</v>
      </c>
      <c r="B1" t="s">
        <v>487</v>
      </c>
      <c r="C1" t="s">
        <v>518</v>
      </c>
      <c r="D1" t="s">
        <v>532</v>
      </c>
      <c r="E1" t="s">
        <v>533</v>
      </c>
      <c r="F1" t="s">
        <v>534</v>
      </c>
      <c r="G1" t="s">
        <v>535</v>
      </c>
    </row>
    <row r="2" spans="1:7" x14ac:dyDescent="0.45">
      <c r="A2" t="s">
        <v>7</v>
      </c>
      <c r="B2">
        <v>53661</v>
      </c>
      <c r="C2">
        <v>405.64137482643127</v>
      </c>
      <c r="D2">
        <v>1.3419724479779194E-7</v>
      </c>
      <c r="E2">
        <v>0</v>
      </c>
      <c r="F2">
        <v>9.9959520899789408E-7</v>
      </c>
      <c r="G2" t="s">
        <v>536</v>
      </c>
    </row>
    <row r="3" spans="1:7" x14ac:dyDescent="0.45">
      <c r="A3" t="s">
        <v>15</v>
      </c>
      <c r="B3">
        <v>33518</v>
      </c>
      <c r="C3">
        <v>252.8837718963623</v>
      </c>
      <c r="D3">
        <v>9.9999872592742028E-7</v>
      </c>
      <c r="E3">
        <v>0</v>
      </c>
      <c r="F3">
        <v>7.0955389213995926E-7</v>
      </c>
      <c r="G3" t="s">
        <v>536</v>
      </c>
    </row>
    <row r="4" spans="1:7" x14ac:dyDescent="0.45">
      <c r="A4" t="s">
        <v>24</v>
      </c>
      <c r="B4">
        <v>37</v>
      </c>
      <c r="C4">
        <v>0.10196900367736816</v>
      </c>
      <c r="D4">
        <v>1.2089964263051201E-7</v>
      </c>
      <c r="E4">
        <v>0</v>
      </c>
      <c r="F4">
        <v>9.4320350299143197E-7</v>
      </c>
      <c r="G4" t="s">
        <v>536</v>
      </c>
    </row>
    <row r="5" spans="1:7" x14ac:dyDescent="0.45">
      <c r="A5" t="s">
        <v>25</v>
      </c>
      <c r="B5">
        <v>170</v>
      </c>
      <c r="C5">
        <v>0.48325800895690918</v>
      </c>
      <c r="D5">
        <v>5.6640005390178793E-8</v>
      </c>
      <c r="E5">
        <v>0</v>
      </c>
      <c r="F5">
        <v>7.7571772803297084E-7</v>
      </c>
      <c r="G5" t="s">
        <v>536</v>
      </c>
    </row>
    <row r="6" spans="1:7" x14ac:dyDescent="0.45">
      <c r="A6" t="s">
        <v>26</v>
      </c>
      <c r="B6">
        <v>161</v>
      </c>
      <c r="C6">
        <v>0.44919800758361816</v>
      </c>
      <c r="D6">
        <v>7.5051276149373791E-7</v>
      </c>
      <c r="E6">
        <v>0</v>
      </c>
      <c r="F6">
        <v>1.932778346058833E-7</v>
      </c>
      <c r="G6" t="s">
        <v>536</v>
      </c>
    </row>
    <row r="7" spans="1:7" x14ac:dyDescent="0.45">
      <c r="A7" t="s">
        <v>28</v>
      </c>
      <c r="B7">
        <v>352</v>
      </c>
      <c r="C7">
        <v>1.0884749889373779</v>
      </c>
      <c r="D7">
        <v>4.9996626005573941E-7</v>
      </c>
      <c r="E7">
        <v>0</v>
      </c>
      <c r="F7">
        <v>9.4831613258484063E-7</v>
      </c>
      <c r="G7" t="s">
        <v>536</v>
      </c>
    </row>
    <row r="8" spans="1:7" x14ac:dyDescent="0.45">
      <c r="A8" t="s">
        <v>29</v>
      </c>
      <c r="B8">
        <v>28295</v>
      </c>
      <c r="C8">
        <v>208.43989491462708</v>
      </c>
      <c r="D8">
        <v>9.9693372210413282E-7</v>
      </c>
      <c r="E8">
        <v>0</v>
      </c>
      <c r="F8">
        <v>5.2064404546264446E-7</v>
      </c>
      <c r="G8" t="s">
        <v>536</v>
      </c>
    </row>
    <row r="9" spans="1:7" x14ac:dyDescent="0.45">
      <c r="A9" t="s">
        <v>30</v>
      </c>
      <c r="B9">
        <v>28585</v>
      </c>
      <c r="C9">
        <v>216.64890885353088</v>
      </c>
      <c r="D9">
        <v>9.9946428212069177E-7</v>
      </c>
      <c r="E9">
        <v>0</v>
      </c>
      <c r="F9">
        <v>7.0195069079260597E-7</v>
      </c>
      <c r="G9" t="s">
        <v>536</v>
      </c>
    </row>
    <row r="10" spans="1:7" x14ac:dyDescent="0.45">
      <c r="A10" t="s">
        <v>39</v>
      </c>
      <c r="B10">
        <v>51297</v>
      </c>
      <c r="C10">
        <v>381.66847586631775</v>
      </c>
      <c r="D10">
        <v>8.6921543163143156E-7</v>
      </c>
      <c r="E10">
        <v>0</v>
      </c>
      <c r="F10">
        <v>9.9991447052121E-7</v>
      </c>
      <c r="G10" t="s">
        <v>536</v>
      </c>
    </row>
    <row r="11" spans="1:7" x14ac:dyDescent="0.45">
      <c r="A11" t="s">
        <v>41</v>
      </c>
      <c r="B11">
        <v>213</v>
      </c>
      <c r="C11">
        <v>0.63875007629394531</v>
      </c>
      <c r="D11">
        <v>2.9591213748197537E-9</v>
      </c>
      <c r="E11">
        <v>1.2875949741456665E-16</v>
      </c>
      <c r="F11">
        <v>6.4106289749511114E-8</v>
      </c>
      <c r="G11" t="s">
        <v>536</v>
      </c>
    </row>
    <row r="12" spans="1:7" x14ac:dyDescent="0.45">
      <c r="A12" t="s">
        <v>43</v>
      </c>
      <c r="B12">
        <v>155</v>
      </c>
      <c r="C12">
        <v>0.43997883796691895</v>
      </c>
      <c r="D12">
        <v>2.5294702884111401E-10</v>
      </c>
      <c r="E12">
        <v>8.6472351491143794E-11</v>
      </c>
      <c r="F12">
        <v>8.7141450949122875E-7</v>
      </c>
      <c r="G12" t="s">
        <v>536</v>
      </c>
    </row>
    <row r="13" spans="1:7" x14ac:dyDescent="0.45">
      <c r="A13" t="s">
        <v>44</v>
      </c>
      <c r="B13">
        <v>225</v>
      </c>
      <c r="C13">
        <v>0.68883681297302246</v>
      </c>
      <c r="D13">
        <v>4.2500249006544402E-8</v>
      </c>
      <c r="E13">
        <v>4.9118452511656645E-13</v>
      </c>
      <c r="F13">
        <v>8.1416063136570318E-7</v>
      </c>
      <c r="G13" t="s">
        <v>536</v>
      </c>
    </row>
    <row r="14" spans="1:7" x14ac:dyDescent="0.45">
      <c r="A14" t="s">
        <v>48</v>
      </c>
      <c r="B14">
        <v>422</v>
      </c>
      <c r="C14">
        <v>1.3256969451904297</v>
      </c>
      <c r="D14">
        <v>9.3764822528541458E-7</v>
      </c>
      <c r="E14">
        <v>0</v>
      </c>
      <c r="F14">
        <v>8.3564765610665793E-7</v>
      </c>
      <c r="G14" t="s">
        <v>536</v>
      </c>
    </row>
    <row r="15" spans="1:7" x14ac:dyDescent="0.45">
      <c r="A15" t="s">
        <v>50</v>
      </c>
      <c r="B15">
        <v>336</v>
      </c>
      <c r="C15">
        <v>1.0478551387786865</v>
      </c>
      <c r="D15">
        <v>2.2290699908111833E-7</v>
      </c>
      <c r="E15">
        <v>0</v>
      </c>
      <c r="F15">
        <v>9.2300617295924961E-7</v>
      </c>
      <c r="G15" t="s">
        <v>536</v>
      </c>
    </row>
    <row r="16" spans="1:7" x14ac:dyDescent="0.45">
      <c r="A16" t="s">
        <v>58</v>
      </c>
      <c r="B16">
        <v>121</v>
      </c>
      <c r="C16">
        <v>0.34144496917724609</v>
      </c>
      <c r="D16">
        <v>2.7480840891806568E-19</v>
      </c>
      <c r="E16">
        <v>0</v>
      </c>
      <c r="F16">
        <v>4.0132626179143815E-8</v>
      </c>
      <c r="G16" t="s">
        <v>536</v>
      </c>
    </row>
    <row r="17" spans="1:7" x14ac:dyDescent="0.45">
      <c r="A17" t="s">
        <v>59</v>
      </c>
      <c r="B17">
        <v>191</v>
      </c>
      <c r="C17">
        <v>0.55916690826416016</v>
      </c>
      <c r="D17">
        <v>1.1046998669104289E-18</v>
      </c>
      <c r="E17">
        <v>0</v>
      </c>
      <c r="F17">
        <v>9.568902028386176E-7</v>
      </c>
      <c r="G17" t="s">
        <v>536</v>
      </c>
    </row>
    <row r="18" spans="1:7" x14ac:dyDescent="0.45">
      <c r="A18" t="s">
        <v>60</v>
      </c>
      <c r="B18">
        <v>251</v>
      </c>
      <c r="C18">
        <v>0.77679204940795898</v>
      </c>
      <c r="D18">
        <v>5.3296421385418695E-16</v>
      </c>
      <c r="E18">
        <v>0</v>
      </c>
      <c r="F18">
        <v>0</v>
      </c>
      <c r="G18" t="s">
        <v>536</v>
      </c>
    </row>
    <row r="19" spans="1:7" x14ac:dyDescent="0.45">
      <c r="A19" t="s">
        <v>61</v>
      </c>
      <c r="B19">
        <v>388</v>
      </c>
      <c r="C19">
        <v>1.3145201206207275</v>
      </c>
      <c r="D19">
        <v>6.2174027525685644E-16</v>
      </c>
      <c r="E19">
        <v>0</v>
      </c>
      <c r="F19">
        <v>0</v>
      </c>
      <c r="G19" t="s">
        <v>536</v>
      </c>
    </row>
    <row r="20" spans="1:7" x14ac:dyDescent="0.45">
      <c r="A20" t="s">
        <v>63</v>
      </c>
      <c r="B20">
        <v>136</v>
      </c>
      <c r="C20">
        <v>0.38233804702758789</v>
      </c>
      <c r="D20">
        <v>7.5609465699510991E-7</v>
      </c>
      <c r="E20">
        <v>0</v>
      </c>
      <c r="F20">
        <v>1.8007205444668948E-7</v>
      </c>
      <c r="G20" t="s">
        <v>536</v>
      </c>
    </row>
    <row r="21" spans="1:7" x14ac:dyDescent="0.45">
      <c r="A21" t="s">
        <v>64</v>
      </c>
      <c r="B21">
        <v>56053</v>
      </c>
      <c r="C21">
        <v>402.14151787757874</v>
      </c>
      <c r="D21">
        <v>5.5510442050696175E-9</v>
      </c>
      <c r="E21">
        <v>4.2384156855995923E-7</v>
      </c>
      <c r="F21">
        <v>9.999410841922912E-7</v>
      </c>
      <c r="G21" t="s">
        <v>536</v>
      </c>
    </row>
    <row r="22" spans="1:7" x14ac:dyDescent="0.45">
      <c r="A22" t="s">
        <v>71</v>
      </c>
      <c r="B22">
        <v>311</v>
      </c>
      <c r="C22">
        <v>0.95830607414245605</v>
      </c>
      <c r="D22">
        <v>8.7133258637924393E-7</v>
      </c>
      <c r="E22">
        <v>0</v>
      </c>
      <c r="F22">
        <v>1.9635121411599435E-7</v>
      </c>
      <c r="G22" t="s">
        <v>536</v>
      </c>
    </row>
    <row r="23" spans="1:7" x14ac:dyDescent="0.45">
      <c r="A23" t="s">
        <v>72</v>
      </c>
      <c r="B23">
        <v>305</v>
      </c>
      <c r="C23">
        <v>0.95694589614868164</v>
      </c>
      <c r="D23">
        <v>3.5906042672451122E-7</v>
      </c>
      <c r="E23">
        <v>0</v>
      </c>
      <c r="F23">
        <v>2.4516289942438229E-7</v>
      </c>
      <c r="G23" t="s">
        <v>536</v>
      </c>
    </row>
    <row r="24" spans="1:7" x14ac:dyDescent="0.45">
      <c r="A24" t="s">
        <v>73</v>
      </c>
      <c r="B24">
        <v>399</v>
      </c>
      <c r="C24">
        <v>1.1900439262390137</v>
      </c>
      <c r="D24">
        <v>8.3854934651572677E-7</v>
      </c>
      <c r="E24">
        <v>0</v>
      </c>
      <c r="F24">
        <v>8.1879888273664831E-9</v>
      </c>
      <c r="G24" t="s">
        <v>536</v>
      </c>
    </row>
    <row r="25" spans="1:7" x14ac:dyDescent="0.45">
      <c r="A25" t="s">
        <v>86</v>
      </c>
      <c r="B25">
        <v>27335</v>
      </c>
      <c r="C25">
        <v>173.43196797370911</v>
      </c>
      <c r="D25">
        <v>9.9684719048335449E-7</v>
      </c>
      <c r="E25">
        <v>0</v>
      </c>
      <c r="F25">
        <v>9.1346959754127727E-8</v>
      </c>
      <c r="G25" t="s">
        <v>536</v>
      </c>
    </row>
    <row r="26" spans="1:7" x14ac:dyDescent="0.45">
      <c r="A26" t="s">
        <v>107</v>
      </c>
      <c r="B26">
        <v>324</v>
      </c>
      <c r="C26">
        <v>0.99388384819030762</v>
      </c>
      <c r="D26">
        <v>3.3071412822630111E-8</v>
      </c>
      <c r="E26">
        <v>8.9255814182589929E-7</v>
      </c>
      <c r="F26">
        <v>8.3816059902274421E-9</v>
      </c>
      <c r="G26" t="s">
        <v>536</v>
      </c>
    </row>
    <row r="27" spans="1:7" x14ac:dyDescent="0.45">
      <c r="A27" t="s">
        <v>111</v>
      </c>
      <c r="B27">
        <v>34</v>
      </c>
      <c r="C27">
        <v>1.5803539752960205</v>
      </c>
      <c r="D27">
        <v>8.2858856725875896E-7</v>
      </c>
      <c r="E27">
        <v>0</v>
      </c>
      <c r="F27">
        <v>1.3711917058882077E-8</v>
      </c>
      <c r="G27" t="s">
        <v>536</v>
      </c>
    </row>
    <row r="28" spans="1:7" x14ac:dyDescent="0.45">
      <c r="A28" t="s">
        <v>116</v>
      </c>
      <c r="B28">
        <v>148</v>
      </c>
      <c r="C28">
        <v>0.43267607688903809</v>
      </c>
      <c r="D28">
        <v>9.0908448905443383E-9</v>
      </c>
      <c r="E28">
        <v>0</v>
      </c>
      <c r="F28">
        <v>2.2713356901206859E-8</v>
      </c>
      <c r="G28" t="s">
        <v>536</v>
      </c>
    </row>
    <row r="29" spans="1:7" x14ac:dyDescent="0.45">
      <c r="A29" t="s">
        <v>122</v>
      </c>
      <c r="B29">
        <v>80</v>
      </c>
      <c r="C29">
        <v>0.2275090217590332</v>
      </c>
      <c r="D29">
        <v>2.948734073227834E-10</v>
      </c>
      <c r="E29">
        <v>0</v>
      </c>
      <c r="F29">
        <v>4.5692488687763326E-7</v>
      </c>
      <c r="G29" t="s">
        <v>536</v>
      </c>
    </row>
    <row r="30" spans="1:7" x14ac:dyDescent="0.45">
      <c r="A30" t="s">
        <v>131</v>
      </c>
      <c r="B30">
        <v>430</v>
      </c>
      <c r="C30">
        <v>1.2390038967132568</v>
      </c>
      <c r="D30">
        <v>1.1698786174868862E-8</v>
      </c>
      <c r="E30">
        <v>0</v>
      </c>
      <c r="F30">
        <v>1.8184786288679437E-7</v>
      </c>
      <c r="G30" t="s">
        <v>536</v>
      </c>
    </row>
    <row r="31" spans="1:7" x14ac:dyDescent="0.45">
      <c r="A31" t="s">
        <v>132</v>
      </c>
      <c r="B31">
        <v>189</v>
      </c>
      <c r="C31">
        <v>0.54796385765075684</v>
      </c>
      <c r="D31">
        <v>5.7897120622522223E-8</v>
      </c>
      <c r="E31">
        <v>0</v>
      </c>
      <c r="F31">
        <v>8.6887143873325556E-7</v>
      </c>
      <c r="G31" t="s">
        <v>536</v>
      </c>
    </row>
    <row r="32" spans="1:7" x14ac:dyDescent="0.45">
      <c r="A32" t="s">
        <v>146</v>
      </c>
      <c r="B32">
        <v>30460</v>
      </c>
      <c r="C32">
        <v>171.58757495880127</v>
      </c>
      <c r="D32">
        <v>8.0066981745585323E-7</v>
      </c>
      <c r="E32">
        <v>1.736856974235291E-8</v>
      </c>
      <c r="F32">
        <v>9.9824393297631489E-7</v>
      </c>
      <c r="G32" t="s">
        <v>536</v>
      </c>
    </row>
    <row r="33" spans="1:7" x14ac:dyDescent="0.45">
      <c r="A33" t="s">
        <v>153</v>
      </c>
      <c r="B33">
        <v>78173</v>
      </c>
      <c r="C33">
        <v>335.68506598472595</v>
      </c>
      <c r="D33">
        <v>9.9039677394215974E-7</v>
      </c>
      <c r="E33">
        <v>2.0229512265177588E-12</v>
      </c>
      <c r="F33">
        <v>3.3537761654882982E-7</v>
      </c>
      <c r="G33" t="s">
        <v>536</v>
      </c>
    </row>
    <row r="34" spans="1:7" x14ac:dyDescent="0.45">
      <c r="A34" t="s">
        <v>154</v>
      </c>
      <c r="B34">
        <v>27064</v>
      </c>
      <c r="C34">
        <v>205.34711790084839</v>
      </c>
      <c r="D34">
        <v>9.4804020486818475E-7</v>
      </c>
      <c r="E34">
        <v>2.5599271064654994E-10</v>
      </c>
      <c r="F34">
        <v>3.7006603028291893E-7</v>
      </c>
      <c r="G34" t="s">
        <v>536</v>
      </c>
    </row>
    <row r="35" spans="1:7" x14ac:dyDescent="0.45">
      <c r="A35" t="s">
        <v>156</v>
      </c>
      <c r="B35">
        <v>24308</v>
      </c>
      <c r="C35">
        <v>185.72331404685974</v>
      </c>
      <c r="D35">
        <v>8.1333079908962596E-8</v>
      </c>
      <c r="E35">
        <v>2.8298225460277537E-8</v>
      </c>
      <c r="F35">
        <v>9.9049241860752306E-7</v>
      </c>
      <c r="G35" t="s">
        <v>536</v>
      </c>
    </row>
    <row r="36" spans="1:7" x14ac:dyDescent="0.45">
      <c r="A36" t="s">
        <v>158</v>
      </c>
      <c r="B36">
        <v>83593</v>
      </c>
      <c r="C36">
        <v>513.15197396278381</v>
      </c>
      <c r="D36">
        <v>1.7443411553218332E-8</v>
      </c>
      <c r="E36">
        <v>3.1301352634862549E-9</v>
      </c>
      <c r="F36">
        <v>9.9900492902181181E-7</v>
      </c>
      <c r="G36" t="s">
        <v>536</v>
      </c>
    </row>
    <row r="37" spans="1:7" x14ac:dyDescent="0.45">
      <c r="A37" t="s">
        <v>167</v>
      </c>
      <c r="B37">
        <v>69993</v>
      </c>
      <c r="C37">
        <v>331.87338805198669</v>
      </c>
      <c r="D37">
        <v>5.8584466292361212E-7</v>
      </c>
      <c r="E37">
        <v>9.9984513239942068E-7</v>
      </c>
      <c r="F37">
        <v>8.8490601713568208E-7</v>
      </c>
      <c r="G37" t="s">
        <v>536</v>
      </c>
    </row>
    <row r="38" spans="1:7" x14ac:dyDescent="0.45">
      <c r="A38" t="s">
        <v>172</v>
      </c>
      <c r="B38">
        <v>41370</v>
      </c>
      <c r="C38">
        <v>123.43879985809326</v>
      </c>
      <c r="D38">
        <v>9.9979739742739326E-7</v>
      </c>
      <c r="E38">
        <v>0</v>
      </c>
      <c r="F38">
        <v>1.3727868700057013E-7</v>
      </c>
      <c r="G38" t="s">
        <v>536</v>
      </c>
    </row>
    <row r="39" spans="1:7" x14ac:dyDescent="0.45">
      <c r="A39" t="s">
        <v>175</v>
      </c>
      <c r="B39">
        <v>244</v>
      </c>
      <c r="C39">
        <v>0.73535895347595215</v>
      </c>
      <c r="D39">
        <v>1.2950156312981796E-8</v>
      </c>
      <c r="E39">
        <v>6.6848483584762611E-14</v>
      </c>
      <c r="F39">
        <v>7.7507976047422342E-7</v>
      </c>
      <c r="G39" t="s">
        <v>536</v>
      </c>
    </row>
    <row r="40" spans="1:7" x14ac:dyDescent="0.45">
      <c r="A40" t="s">
        <v>179</v>
      </c>
      <c r="B40">
        <v>106380</v>
      </c>
      <c r="C40">
        <v>518.4661340713501</v>
      </c>
      <c r="D40">
        <v>3.8247750314798334E-7</v>
      </c>
      <c r="E40">
        <v>9.7036206413831019E-7</v>
      </c>
      <c r="F40">
        <v>6.0408239387065881E-8</v>
      </c>
      <c r="G40" t="s">
        <v>536</v>
      </c>
    </row>
    <row r="41" spans="1:7" x14ac:dyDescent="0.45">
      <c r="A41" t="s">
        <v>187</v>
      </c>
      <c r="B41">
        <v>34614</v>
      </c>
      <c r="C41">
        <v>194.50752401351929</v>
      </c>
      <c r="D41">
        <v>2.4058583908919734E-7</v>
      </c>
      <c r="E41">
        <v>0</v>
      </c>
      <c r="F41">
        <v>4.4196925523990538E-7</v>
      </c>
      <c r="G41" t="s">
        <v>536</v>
      </c>
    </row>
    <row r="42" spans="1:7" x14ac:dyDescent="0.45">
      <c r="A42" t="s">
        <v>189</v>
      </c>
      <c r="B42">
        <v>242</v>
      </c>
      <c r="C42">
        <v>0.74231100082397461</v>
      </c>
      <c r="D42">
        <v>5.1900386491668815E-9</v>
      </c>
      <c r="E42">
        <v>0</v>
      </c>
      <c r="F42">
        <v>2.6406721592595309E-7</v>
      </c>
      <c r="G42" t="s">
        <v>536</v>
      </c>
    </row>
    <row r="43" spans="1:7" x14ac:dyDescent="0.45">
      <c r="A43" t="s">
        <v>191</v>
      </c>
      <c r="B43">
        <v>401</v>
      </c>
      <c r="C43">
        <v>1.1185219287872314</v>
      </c>
      <c r="D43">
        <v>7.7838204489329621E-7</v>
      </c>
      <c r="E43">
        <v>0</v>
      </c>
      <c r="F43">
        <v>1.6152715385089392E-7</v>
      </c>
      <c r="G43" t="s">
        <v>536</v>
      </c>
    </row>
    <row r="44" spans="1:7" x14ac:dyDescent="0.45">
      <c r="A44" t="s">
        <v>192</v>
      </c>
      <c r="B44">
        <v>369</v>
      </c>
      <c r="C44">
        <v>1.1371040344238281</v>
      </c>
      <c r="D44">
        <v>8.0521689841176244E-7</v>
      </c>
      <c r="E44">
        <v>0</v>
      </c>
      <c r="F44">
        <v>9.6242163970630703E-7</v>
      </c>
      <c r="G44" t="s">
        <v>536</v>
      </c>
    </row>
    <row r="45" spans="1:7" x14ac:dyDescent="0.45">
      <c r="A45" t="s">
        <v>193</v>
      </c>
      <c r="B45">
        <v>427</v>
      </c>
      <c r="C45">
        <v>1.1843850612640381</v>
      </c>
      <c r="D45">
        <v>4.4471341356663922E-7</v>
      </c>
      <c r="E45">
        <v>0</v>
      </c>
      <c r="F45">
        <v>8.846929942749403E-7</v>
      </c>
      <c r="G45" t="s">
        <v>536</v>
      </c>
    </row>
    <row r="46" spans="1:7" x14ac:dyDescent="0.45">
      <c r="A46" t="s">
        <v>194</v>
      </c>
      <c r="B46">
        <v>209</v>
      </c>
      <c r="C46">
        <v>0.86656904220581055</v>
      </c>
      <c r="D46">
        <v>3.2661141215731883E-10</v>
      </c>
      <c r="E46">
        <v>5.9311514922503678E-18</v>
      </c>
      <c r="F46">
        <v>5.1112343760412133E-7</v>
      </c>
      <c r="G46" t="s">
        <v>536</v>
      </c>
    </row>
    <row r="47" spans="1:7" x14ac:dyDescent="0.45">
      <c r="A47" t="s">
        <v>211</v>
      </c>
      <c r="B47">
        <v>38090</v>
      </c>
      <c r="C47">
        <v>224.3830668926239</v>
      </c>
      <c r="D47">
        <v>9.9876034052896635E-7</v>
      </c>
      <c r="E47">
        <v>0</v>
      </c>
      <c r="F47">
        <v>3.2410557268599572E-7</v>
      </c>
      <c r="G47" t="s">
        <v>536</v>
      </c>
    </row>
    <row r="48" spans="1:7" x14ac:dyDescent="0.45">
      <c r="A48" t="s">
        <v>212</v>
      </c>
      <c r="B48">
        <v>37299</v>
      </c>
      <c r="C48">
        <v>220.45421695709229</v>
      </c>
      <c r="D48">
        <v>9.9725111275270828E-7</v>
      </c>
      <c r="E48">
        <v>0</v>
      </c>
      <c r="F48">
        <v>7.8722129563922465E-7</v>
      </c>
      <c r="G48" t="s">
        <v>536</v>
      </c>
    </row>
    <row r="49" spans="1:7" x14ac:dyDescent="0.45">
      <c r="A49" t="s">
        <v>214</v>
      </c>
      <c r="B49">
        <v>397</v>
      </c>
      <c r="C49">
        <v>1.1094980239868164</v>
      </c>
      <c r="D49">
        <v>2.797614654338087E-10</v>
      </c>
      <c r="E49">
        <v>9.805417226721682E-7</v>
      </c>
      <c r="F49">
        <v>7.1241243186101136E-8</v>
      </c>
      <c r="G49" t="s">
        <v>536</v>
      </c>
    </row>
    <row r="50" spans="1:7" x14ac:dyDescent="0.45">
      <c r="A50" t="s">
        <v>215</v>
      </c>
      <c r="B50">
        <v>64</v>
      </c>
      <c r="C50">
        <v>0.17807102203369141</v>
      </c>
      <c r="D50">
        <v>2.2065555794518399E-9</v>
      </c>
      <c r="E50">
        <v>0</v>
      </c>
      <c r="F50">
        <v>2.3455504299770065E-7</v>
      </c>
      <c r="G50" t="s">
        <v>536</v>
      </c>
    </row>
    <row r="51" spans="1:7" x14ac:dyDescent="0.45">
      <c r="A51" t="s">
        <v>216</v>
      </c>
      <c r="B51">
        <v>84</v>
      </c>
      <c r="C51">
        <v>0.2343590259552002</v>
      </c>
      <c r="D51">
        <v>1.017129923004031E-10</v>
      </c>
      <c r="E51">
        <v>0</v>
      </c>
      <c r="F51">
        <v>5.6878033356180764E-8</v>
      </c>
      <c r="G51" t="s">
        <v>536</v>
      </c>
    </row>
    <row r="52" spans="1:7" x14ac:dyDescent="0.45">
      <c r="A52" t="s">
        <v>225</v>
      </c>
      <c r="B52">
        <v>423</v>
      </c>
      <c r="C52">
        <v>1.1930160522460938</v>
      </c>
      <c r="D52">
        <v>1.8703771344065325E-7</v>
      </c>
      <c r="E52">
        <v>0</v>
      </c>
      <c r="F52">
        <v>9.3178028373653556E-7</v>
      </c>
      <c r="G52" t="s">
        <v>536</v>
      </c>
    </row>
    <row r="53" spans="1:7" x14ac:dyDescent="0.45">
      <c r="A53" t="s">
        <v>235</v>
      </c>
      <c r="B53">
        <v>34487</v>
      </c>
      <c r="C53">
        <v>266.31250286102295</v>
      </c>
      <c r="D53">
        <v>4.9065350003047509E-7</v>
      </c>
      <c r="E53">
        <v>7.2834694302826913E-10</v>
      </c>
      <c r="F53">
        <v>9.9956907051313188E-7</v>
      </c>
      <c r="G53" t="s">
        <v>536</v>
      </c>
    </row>
    <row r="54" spans="1:7" x14ac:dyDescent="0.45">
      <c r="A54" t="s">
        <v>241</v>
      </c>
      <c r="B54">
        <v>192</v>
      </c>
      <c r="C54">
        <v>0.55160284042358398</v>
      </c>
      <c r="D54">
        <v>7.9045063812917726E-7</v>
      </c>
      <c r="E54">
        <v>0</v>
      </c>
      <c r="F54">
        <v>6.3709554369622904E-7</v>
      </c>
      <c r="G54" t="s">
        <v>536</v>
      </c>
    </row>
    <row r="55" spans="1:7" x14ac:dyDescent="0.45">
      <c r="A55" t="s">
        <v>244</v>
      </c>
      <c r="B55">
        <v>124</v>
      </c>
      <c r="C55">
        <v>0.35194301605224609</v>
      </c>
      <c r="D55">
        <v>4.6208986243361943E-12</v>
      </c>
      <c r="E55">
        <v>5.0268603488173775E-10</v>
      </c>
      <c r="F55">
        <v>1.2754120398495377E-7</v>
      </c>
      <c r="G55" t="s">
        <v>536</v>
      </c>
    </row>
    <row r="56" spans="1:7" x14ac:dyDescent="0.45">
      <c r="A56" t="s">
        <v>245</v>
      </c>
      <c r="B56">
        <v>57</v>
      </c>
      <c r="C56">
        <v>0.16087985038757324</v>
      </c>
      <c r="D56">
        <v>1.5616141566554892E-8</v>
      </c>
      <c r="E56">
        <v>5.0528357464037996E-10</v>
      </c>
      <c r="F56">
        <v>1.2837425545495411E-7</v>
      </c>
      <c r="G56" t="s">
        <v>536</v>
      </c>
    </row>
    <row r="57" spans="1:7" x14ac:dyDescent="0.45">
      <c r="A57" t="s">
        <v>259</v>
      </c>
      <c r="B57">
        <v>47792</v>
      </c>
      <c r="C57">
        <v>206.91407990455627</v>
      </c>
      <c r="D57">
        <v>9.9931225991042977E-7</v>
      </c>
      <c r="E57">
        <v>0</v>
      </c>
      <c r="F57">
        <v>7.9220426699896549E-8</v>
      </c>
      <c r="G57" t="s">
        <v>536</v>
      </c>
    </row>
    <row r="58" spans="1:7" x14ac:dyDescent="0.45">
      <c r="A58" t="s">
        <v>263</v>
      </c>
      <c r="B58">
        <v>44163</v>
      </c>
      <c r="C58">
        <v>325.13831901550293</v>
      </c>
      <c r="D58">
        <v>9.5714985109191409E-7</v>
      </c>
      <c r="E58">
        <v>0</v>
      </c>
      <c r="F58">
        <v>3.6779431847879808E-11</v>
      </c>
      <c r="G58" t="s">
        <v>536</v>
      </c>
    </row>
    <row r="59" spans="1:7" x14ac:dyDescent="0.45">
      <c r="A59" t="s">
        <v>270</v>
      </c>
      <c r="B59">
        <v>47674</v>
      </c>
      <c r="C59">
        <v>361.06818103790283</v>
      </c>
      <c r="D59">
        <v>9.8450968119169012E-10</v>
      </c>
      <c r="E59">
        <v>0</v>
      </c>
      <c r="F59">
        <v>9.9647232904400676E-7</v>
      </c>
      <c r="G59" t="s">
        <v>536</v>
      </c>
    </row>
    <row r="60" spans="1:7" x14ac:dyDescent="0.45">
      <c r="A60" t="s">
        <v>277</v>
      </c>
      <c r="B60">
        <v>25594</v>
      </c>
      <c r="C60">
        <v>183.21033406257629</v>
      </c>
      <c r="D60">
        <v>3.9020840483272384E-9</v>
      </c>
      <c r="E60">
        <v>0</v>
      </c>
      <c r="F60">
        <v>9.9975587127801215E-7</v>
      </c>
      <c r="G60" t="s">
        <v>536</v>
      </c>
    </row>
    <row r="61" spans="1:7" x14ac:dyDescent="0.45">
      <c r="A61" t="s">
        <v>296</v>
      </c>
      <c r="B61">
        <v>71169</v>
      </c>
      <c r="C61">
        <v>574.64136600494385</v>
      </c>
      <c r="D61">
        <v>8.6685839095994586E-9</v>
      </c>
      <c r="E61">
        <v>0</v>
      </c>
      <c r="F61">
        <v>3.5570663678962023E-7</v>
      </c>
      <c r="G61" t="s">
        <v>536</v>
      </c>
    </row>
    <row r="62" spans="1:7" x14ac:dyDescent="0.45">
      <c r="A62" t="s">
        <v>297</v>
      </c>
      <c r="B62">
        <v>23038</v>
      </c>
      <c r="C62">
        <v>70.691729068756104</v>
      </c>
      <c r="D62">
        <v>1.4432637574434952E-12</v>
      </c>
      <c r="E62">
        <v>1.1326838257203046E-13</v>
      </c>
      <c r="F62">
        <v>9.9585268288396925E-7</v>
      </c>
      <c r="G62" t="s">
        <v>536</v>
      </c>
    </row>
    <row r="63" spans="1:7" x14ac:dyDescent="0.45">
      <c r="A63" t="s">
        <v>305</v>
      </c>
      <c r="B63">
        <v>29255</v>
      </c>
      <c r="C63">
        <v>109.4750120639801</v>
      </c>
      <c r="D63">
        <v>1.01001919106114E-7</v>
      </c>
      <c r="E63">
        <v>0</v>
      </c>
      <c r="F63">
        <v>8.824825381754239E-7</v>
      </c>
      <c r="G63" t="s">
        <v>536</v>
      </c>
    </row>
    <row r="64" spans="1:7" x14ac:dyDescent="0.45">
      <c r="A64" t="s">
        <v>310</v>
      </c>
      <c r="B64">
        <v>27076</v>
      </c>
      <c r="C64">
        <v>207.57796597480774</v>
      </c>
      <c r="D64">
        <v>1.0090384635774104E-7</v>
      </c>
      <c r="E64">
        <v>3.2030650344532629E-10</v>
      </c>
      <c r="F64">
        <v>2.218070457525758E-7</v>
      </c>
      <c r="G64" t="s">
        <v>536</v>
      </c>
    </row>
    <row r="65" spans="1:7" x14ac:dyDescent="0.45">
      <c r="A65" t="s">
        <v>325</v>
      </c>
      <c r="B65">
        <v>39</v>
      </c>
      <c r="C65">
        <v>0.1110079288482666</v>
      </c>
      <c r="D65">
        <v>7.2018247432303895E-7</v>
      </c>
      <c r="E65">
        <v>0</v>
      </c>
      <c r="F65">
        <v>7.2142916562479295E-8</v>
      </c>
      <c r="G65" t="s">
        <v>536</v>
      </c>
    </row>
    <row r="66" spans="1:7" x14ac:dyDescent="0.45">
      <c r="A66" t="s">
        <v>326</v>
      </c>
      <c r="B66">
        <v>46</v>
      </c>
      <c r="C66">
        <v>0.14057803153991699</v>
      </c>
      <c r="D66">
        <v>6.9136745906028807E-7</v>
      </c>
      <c r="E66">
        <v>0</v>
      </c>
      <c r="F66">
        <v>2.6092035803204466E-8</v>
      </c>
      <c r="G66" t="s">
        <v>536</v>
      </c>
    </row>
    <row r="67" spans="1:7" x14ac:dyDescent="0.45">
      <c r="A67" t="s">
        <v>327</v>
      </c>
      <c r="B67">
        <v>41</v>
      </c>
      <c r="C67">
        <v>0.11518597602844238</v>
      </c>
      <c r="D67">
        <v>1.7951267472504639E-8</v>
      </c>
      <c r="E67">
        <v>0</v>
      </c>
      <c r="F67">
        <v>1.6495485180923149E-9</v>
      </c>
      <c r="G67" t="s">
        <v>536</v>
      </c>
    </row>
    <row r="68" spans="1:7" x14ac:dyDescent="0.45">
      <c r="A68" t="s">
        <v>329</v>
      </c>
      <c r="B68">
        <v>32214</v>
      </c>
      <c r="C68">
        <v>243.04601502418518</v>
      </c>
      <c r="D68">
        <v>9.9168351951908424E-7</v>
      </c>
      <c r="E68">
        <v>0</v>
      </c>
      <c r="F68">
        <v>3.5674565561667723E-7</v>
      </c>
      <c r="G68" t="s">
        <v>536</v>
      </c>
    </row>
    <row r="69" spans="1:7" x14ac:dyDescent="0.45">
      <c r="A69" t="s">
        <v>334</v>
      </c>
      <c r="B69">
        <v>56731</v>
      </c>
      <c r="C69">
        <v>187.53347492218018</v>
      </c>
      <c r="D69">
        <v>2.635630883540685E-7</v>
      </c>
      <c r="E69">
        <v>1.3953342556836937E-7</v>
      </c>
      <c r="F69">
        <v>9.9790091309100166E-7</v>
      </c>
      <c r="G69" t="s">
        <v>536</v>
      </c>
    </row>
    <row r="70" spans="1:7" x14ac:dyDescent="0.45">
      <c r="A70" t="s">
        <v>340</v>
      </c>
      <c r="B70">
        <v>32843</v>
      </c>
      <c r="C70">
        <v>218.23389506340027</v>
      </c>
      <c r="D70">
        <v>1.0319466688280463E-7</v>
      </c>
      <c r="E70">
        <v>0</v>
      </c>
      <c r="F70">
        <v>9.7299955571347937E-7</v>
      </c>
      <c r="G70" t="s">
        <v>536</v>
      </c>
    </row>
    <row r="71" spans="1:7" x14ac:dyDescent="0.45">
      <c r="A71" t="s">
        <v>350</v>
      </c>
      <c r="B71">
        <v>349</v>
      </c>
      <c r="C71">
        <v>1.1842610836029053</v>
      </c>
      <c r="D71">
        <v>1.8417463613972655E-9</v>
      </c>
      <c r="E71">
        <v>0</v>
      </c>
      <c r="F71">
        <v>8.6509105070172044E-7</v>
      </c>
      <c r="G71" t="s">
        <v>536</v>
      </c>
    </row>
    <row r="72" spans="1:7" x14ac:dyDescent="0.45">
      <c r="A72" t="s">
        <v>354</v>
      </c>
      <c r="B72">
        <v>54569</v>
      </c>
      <c r="C72">
        <v>373.94517803192139</v>
      </c>
      <c r="D72">
        <v>6.9161215943136511E-7</v>
      </c>
      <c r="E72">
        <v>0</v>
      </c>
      <c r="F72">
        <v>9.9931382919776333E-7</v>
      </c>
      <c r="G72" t="s">
        <v>536</v>
      </c>
    </row>
    <row r="73" spans="1:7" x14ac:dyDescent="0.45">
      <c r="A73" t="s">
        <v>359</v>
      </c>
      <c r="B73">
        <v>82876</v>
      </c>
      <c r="C73">
        <v>459.34489512443542</v>
      </c>
      <c r="D73">
        <v>1.3391124738444058E-7</v>
      </c>
      <c r="E73">
        <v>0</v>
      </c>
      <c r="F73">
        <v>3.2312263718052825E-8</v>
      </c>
      <c r="G73" t="s">
        <v>536</v>
      </c>
    </row>
    <row r="74" spans="1:7" x14ac:dyDescent="0.45">
      <c r="A74" t="s">
        <v>368</v>
      </c>
      <c r="B74">
        <v>20243</v>
      </c>
      <c r="C74">
        <v>61.220185995101929</v>
      </c>
      <c r="D74">
        <v>9.9998823490981296E-7</v>
      </c>
      <c r="E74">
        <v>2.5599817976053961E-8</v>
      </c>
      <c r="F74">
        <v>7.0482533252872951E-7</v>
      </c>
      <c r="G74" t="s">
        <v>536</v>
      </c>
    </row>
    <row r="75" spans="1:7" x14ac:dyDescent="0.45">
      <c r="A75" t="s">
        <v>370</v>
      </c>
      <c r="B75">
        <v>29296</v>
      </c>
      <c r="C75">
        <v>224.94874000549316</v>
      </c>
      <c r="D75">
        <v>9.9636077128200204E-7</v>
      </c>
      <c r="E75">
        <v>3.9981654828836525E-8</v>
      </c>
      <c r="F75">
        <v>4.6776256995306448E-7</v>
      </c>
      <c r="G75" t="s">
        <v>536</v>
      </c>
    </row>
    <row r="76" spans="1:7" x14ac:dyDescent="0.45">
      <c r="A76" t="s">
        <v>374</v>
      </c>
      <c r="B76">
        <v>34409</v>
      </c>
      <c r="C76">
        <v>263.13722515106201</v>
      </c>
      <c r="D76">
        <v>1.0184495672827595E-9</v>
      </c>
      <c r="E76">
        <v>0</v>
      </c>
      <c r="F76">
        <v>9.6317535151564655E-7</v>
      </c>
      <c r="G76" t="s">
        <v>536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BC14-C29C-4896-B483-B658EC59A4FD}">
  <dimension ref="A1:G76"/>
  <sheetViews>
    <sheetView topLeftCell="A55" workbookViewId="0">
      <selection activeCell="A2" sqref="A2:G76"/>
    </sheetView>
  </sheetViews>
  <sheetFormatPr defaultRowHeight="14.25" x14ac:dyDescent="0.45"/>
  <cols>
    <col min="1" max="1" width="20" bestFit="1" customWidth="1"/>
    <col min="2" max="2" width="6.73046875" bestFit="1" customWidth="1"/>
    <col min="3" max="3" width="11.73046875" bestFit="1" customWidth="1"/>
    <col min="4" max="4" width="14.3984375" bestFit="1" customWidth="1"/>
    <col min="5" max="5" width="12.73046875" bestFit="1" customWidth="1"/>
    <col min="6" max="6" width="12.1328125" bestFit="1" customWidth="1"/>
    <col min="7" max="7" width="12.19921875" bestFit="1" customWidth="1"/>
  </cols>
  <sheetData>
    <row r="1" spans="1:7" x14ac:dyDescent="0.45">
      <c r="A1" t="s">
        <v>0</v>
      </c>
      <c r="B1" t="s">
        <v>487</v>
      </c>
      <c r="C1" t="s">
        <v>518</v>
      </c>
      <c r="D1" t="s">
        <v>532</v>
      </c>
      <c r="E1" t="s">
        <v>533</v>
      </c>
      <c r="F1" t="s">
        <v>534</v>
      </c>
      <c r="G1" t="s">
        <v>535</v>
      </c>
    </row>
    <row r="2" spans="1:7" x14ac:dyDescent="0.45">
      <c r="A2" t="s">
        <v>7</v>
      </c>
      <c r="B2">
        <v>57708</v>
      </c>
      <c r="C2">
        <v>454.85649800300598</v>
      </c>
      <c r="D2">
        <v>6.425567523826099E-9</v>
      </c>
      <c r="E2">
        <v>0</v>
      </c>
      <c r="F2">
        <v>8.7004342506017736E-7</v>
      </c>
      <c r="G2" t="s">
        <v>536</v>
      </c>
    </row>
    <row r="3" spans="1:7" x14ac:dyDescent="0.45">
      <c r="A3" t="s">
        <v>15</v>
      </c>
      <c r="B3">
        <v>33518</v>
      </c>
      <c r="C3">
        <v>246.30661702156067</v>
      </c>
      <c r="D3">
        <v>9.9999872592742028E-7</v>
      </c>
      <c r="E3">
        <v>0</v>
      </c>
      <c r="F3">
        <v>7.0955389213995926E-7</v>
      </c>
      <c r="G3" t="s">
        <v>536</v>
      </c>
    </row>
    <row r="4" spans="1:7" x14ac:dyDescent="0.45">
      <c r="A4" t="s">
        <v>24</v>
      </c>
      <c r="B4">
        <v>37</v>
      </c>
      <c r="C4">
        <v>9.8523855209350586E-2</v>
      </c>
      <c r="D4">
        <v>1.2089964263051201E-7</v>
      </c>
      <c r="E4">
        <v>0</v>
      </c>
      <c r="F4">
        <v>9.4320350299143197E-7</v>
      </c>
      <c r="G4" t="s">
        <v>536</v>
      </c>
    </row>
    <row r="5" spans="1:7" x14ac:dyDescent="0.45">
      <c r="A5" t="s">
        <v>25</v>
      </c>
      <c r="B5">
        <v>170</v>
      </c>
      <c r="C5">
        <v>0.45554113388061523</v>
      </c>
      <c r="D5">
        <v>5.6640005390178793E-8</v>
      </c>
      <c r="E5">
        <v>0</v>
      </c>
      <c r="F5">
        <v>7.7571772803297084E-7</v>
      </c>
      <c r="G5" t="s">
        <v>536</v>
      </c>
    </row>
    <row r="6" spans="1:7" x14ac:dyDescent="0.45">
      <c r="A6" t="s">
        <v>26</v>
      </c>
      <c r="B6">
        <v>161</v>
      </c>
      <c r="C6">
        <v>0.4304502010345459</v>
      </c>
      <c r="D6">
        <v>7.5051276149373791E-7</v>
      </c>
      <c r="E6">
        <v>0</v>
      </c>
      <c r="F6">
        <v>1.932778346058833E-7</v>
      </c>
      <c r="G6" t="s">
        <v>536</v>
      </c>
    </row>
    <row r="7" spans="1:7" x14ac:dyDescent="0.45">
      <c r="A7" t="s">
        <v>28</v>
      </c>
      <c r="B7">
        <v>352</v>
      </c>
      <c r="C7">
        <v>1.0033779144287109</v>
      </c>
      <c r="D7">
        <v>4.9996626005573941E-7</v>
      </c>
      <c r="E7">
        <v>0</v>
      </c>
      <c r="F7">
        <v>9.4831613258484063E-7</v>
      </c>
      <c r="G7" t="s">
        <v>536</v>
      </c>
    </row>
    <row r="8" spans="1:7" x14ac:dyDescent="0.45">
      <c r="A8" t="s">
        <v>29</v>
      </c>
      <c r="B8">
        <v>65815</v>
      </c>
      <c r="C8">
        <v>515.25139498710632</v>
      </c>
      <c r="D8">
        <v>1.4994191265941407E-7</v>
      </c>
      <c r="E8">
        <v>0</v>
      </c>
      <c r="F8">
        <v>9.9985708426204713E-7</v>
      </c>
      <c r="G8" t="s">
        <v>536</v>
      </c>
    </row>
    <row r="9" spans="1:7" x14ac:dyDescent="0.45">
      <c r="A9" t="s">
        <v>30</v>
      </c>
      <c r="B9">
        <v>28585</v>
      </c>
      <c r="C9">
        <v>210.3284649848938</v>
      </c>
      <c r="D9">
        <v>9.9946428212069177E-7</v>
      </c>
      <c r="E9">
        <v>0</v>
      </c>
      <c r="F9">
        <v>7.0195069079260597E-7</v>
      </c>
      <c r="G9" t="s">
        <v>536</v>
      </c>
    </row>
    <row r="10" spans="1:7" x14ac:dyDescent="0.45">
      <c r="A10" t="s">
        <v>39</v>
      </c>
      <c r="B10">
        <v>51297</v>
      </c>
      <c r="C10">
        <v>381.03438997268677</v>
      </c>
      <c r="D10">
        <v>8.6921543163143156E-7</v>
      </c>
      <c r="E10">
        <v>0</v>
      </c>
      <c r="F10">
        <v>9.9991447052121E-7</v>
      </c>
      <c r="G10" t="s">
        <v>536</v>
      </c>
    </row>
    <row r="11" spans="1:7" x14ac:dyDescent="0.45">
      <c r="A11" t="s">
        <v>41</v>
      </c>
      <c r="B11">
        <v>213</v>
      </c>
      <c r="C11">
        <v>0.59817814826965332</v>
      </c>
      <c r="D11">
        <v>2.9591213748197537E-9</v>
      </c>
      <c r="E11">
        <v>1.2875949741456665E-16</v>
      </c>
      <c r="F11">
        <v>6.4106289749511114E-8</v>
      </c>
      <c r="G11" t="s">
        <v>536</v>
      </c>
    </row>
    <row r="12" spans="1:7" x14ac:dyDescent="0.45">
      <c r="A12" t="s">
        <v>43</v>
      </c>
      <c r="B12">
        <v>155</v>
      </c>
      <c r="C12">
        <v>0.41840195655822754</v>
      </c>
      <c r="D12">
        <v>2.5294702884111401E-10</v>
      </c>
      <c r="E12">
        <v>8.6472351491143794E-11</v>
      </c>
      <c r="F12">
        <v>8.7141450949122875E-7</v>
      </c>
      <c r="G12" t="s">
        <v>536</v>
      </c>
    </row>
    <row r="13" spans="1:7" x14ac:dyDescent="0.45">
      <c r="A13" t="s">
        <v>44</v>
      </c>
      <c r="B13">
        <v>225</v>
      </c>
      <c r="C13">
        <v>0.65249204635620117</v>
      </c>
      <c r="D13">
        <v>4.2500249006544402E-8</v>
      </c>
      <c r="E13">
        <v>4.9118452511656645E-13</v>
      </c>
      <c r="F13">
        <v>8.1416063136570318E-7</v>
      </c>
      <c r="G13" t="s">
        <v>536</v>
      </c>
    </row>
    <row r="14" spans="1:7" x14ac:dyDescent="0.45">
      <c r="A14" t="s">
        <v>48</v>
      </c>
      <c r="B14">
        <v>422</v>
      </c>
      <c r="C14">
        <v>1.23067307472229</v>
      </c>
      <c r="D14">
        <v>9.3764822528541458E-7</v>
      </c>
      <c r="E14">
        <v>0</v>
      </c>
      <c r="F14">
        <v>8.3564765610665793E-7</v>
      </c>
      <c r="G14" t="s">
        <v>536</v>
      </c>
    </row>
    <row r="15" spans="1:7" x14ac:dyDescent="0.45">
      <c r="A15" t="s">
        <v>50</v>
      </c>
      <c r="B15">
        <v>336</v>
      </c>
      <c r="C15">
        <v>0.97033381462097168</v>
      </c>
      <c r="D15">
        <v>2.2290699908111833E-7</v>
      </c>
      <c r="E15">
        <v>0</v>
      </c>
      <c r="F15">
        <v>9.2300617295924961E-7</v>
      </c>
      <c r="G15" t="s">
        <v>536</v>
      </c>
    </row>
    <row r="16" spans="1:7" x14ac:dyDescent="0.45">
      <c r="A16" t="s">
        <v>58</v>
      </c>
      <c r="B16">
        <v>121</v>
      </c>
      <c r="C16">
        <v>0.31830310821533203</v>
      </c>
      <c r="D16">
        <v>2.7480840891806568E-19</v>
      </c>
      <c r="E16">
        <v>0</v>
      </c>
      <c r="F16">
        <v>4.0132626179143815E-8</v>
      </c>
      <c r="G16" t="s">
        <v>536</v>
      </c>
    </row>
    <row r="17" spans="1:7" x14ac:dyDescent="0.45">
      <c r="A17" t="s">
        <v>59</v>
      </c>
      <c r="B17">
        <v>191</v>
      </c>
      <c r="C17">
        <v>0.52636599540710449</v>
      </c>
      <c r="D17">
        <v>1.1046998669104289E-18</v>
      </c>
      <c r="E17">
        <v>0</v>
      </c>
      <c r="F17">
        <v>9.568902028386176E-7</v>
      </c>
      <c r="G17" t="s">
        <v>536</v>
      </c>
    </row>
    <row r="18" spans="1:7" x14ac:dyDescent="0.45">
      <c r="A18" t="s">
        <v>60</v>
      </c>
      <c r="B18">
        <v>186</v>
      </c>
      <c r="C18">
        <v>6.5941250324249268</v>
      </c>
      <c r="D18">
        <v>2.6648210692709347E-16</v>
      </c>
      <c r="E18">
        <v>0</v>
      </c>
      <c r="F18">
        <v>1.7651754106367435E-7</v>
      </c>
      <c r="G18" t="s">
        <v>536</v>
      </c>
    </row>
    <row r="19" spans="1:7" x14ac:dyDescent="0.45">
      <c r="A19" t="s">
        <v>61</v>
      </c>
      <c r="B19">
        <v>478</v>
      </c>
      <c r="C19">
        <v>3.218350887298584</v>
      </c>
      <c r="D19">
        <v>7.1056031457926448E-16</v>
      </c>
      <c r="E19">
        <v>0</v>
      </c>
      <c r="F19">
        <v>6.589572342818529E-8</v>
      </c>
      <c r="G19" t="s">
        <v>536</v>
      </c>
    </row>
    <row r="20" spans="1:7" x14ac:dyDescent="0.45">
      <c r="A20" t="s">
        <v>63</v>
      </c>
      <c r="B20">
        <v>136</v>
      </c>
      <c r="C20">
        <v>0.36326789855957031</v>
      </c>
      <c r="D20">
        <v>7.5609465699510991E-7</v>
      </c>
      <c r="E20">
        <v>0</v>
      </c>
      <c r="F20">
        <v>1.8007205444668948E-7</v>
      </c>
      <c r="G20" t="s">
        <v>536</v>
      </c>
    </row>
    <row r="21" spans="1:7" x14ac:dyDescent="0.45">
      <c r="A21" t="s">
        <v>64</v>
      </c>
      <c r="B21">
        <v>56053</v>
      </c>
      <c r="C21">
        <v>399.56859493255615</v>
      </c>
      <c r="D21">
        <v>5.5510442050696175E-9</v>
      </c>
      <c r="E21">
        <v>4.2384156855995923E-7</v>
      </c>
      <c r="F21">
        <v>9.999410841922912E-7</v>
      </c>
      <c r="G21" t="s">
        <v>536</v>
      </c>
    </row>
    <row r="22" spans="1:7" x14ac:dyDescent="0.45">
      <c r="A22" t="s">
        <v>71</v>
      </c>
      <c r="B22">
        <v>311</v>
      </c>
      <c r="C22">
        <v>0.88093185424804688</v>
      </c>
      <c r="D22">
        <v>8.7133258637924393E-7</v>
      </c>
      <c r="E22">
        <v>0</v>
      </c>
      <c r="F22">
        <v>1.9635121411599435E-7</v>
      </c>
      <c r="G22" t="s">
        <v>536</v>
      </c>
    </row>
    <row r="23" spans="1:7" x14ac:dyDescent="0.45">
      <c r="A23" t="s">
        <v>72</v>
      </c>
      <c r="B23">
        <v>305</v>
      </c>
      <c r="C23">
        <v>0.88409590721130371</v>
      </c>
      <c r="D23">
        <v>3.5906042672451122E-7</v>
      </c>
      <c r="E23">
        <v>0</v>
      </c>
      <c r="F23">
        <v>2.4516289942438229E-7</v>
      </c>
      <c r="G23" t="s">
        <v>536</v>
      </c>
    </row>
    <row r="24" spans="1:7" x14ac:dyDescent="0.45">
      <c r="A24" t="s">
        <v>73</v>
      </c>
      <c r="B24">
        <v>399</v>
      </c>
      <c r="C24">
        <v>1.0938248634338379</v>
      </c>
      <c r="D24">
        <v>8.3854934651572677E-7</v>
      </c>
      <c r="E24">
        <v>0</v>
      </c>
      <c r="F24">
        <v>8.1879888273664831E-9</v>
      </c>
      <c r="G24" t="s">
        <v>536</v>
      </c>
    </row>
    <row r="25" spans="1:7" x14ac:dyDescent="0.45">
      <c r="A25" t="s">
        <v>86</v>
      </c>
      <c r="B25">
        <v>27335</v>
      </c>
      <c r="C25">
        <v>166.83760595321655</v>
      </c>
      <c r="D25">
        <v>9.9684719048335449E-7</v>
      </c>
      <c r="E25">
        <v>0</v>
      </c>
      <c r="F25">
        <v>9.1346959754127727E-8</v>
      </c>
      <c r="G25" t="s">
        <v>536</v>
      </c>
    </row>
    <row r="26" spans="1:7" x14ac:dyDescent="0.45">
      <c r="A26" t="s">
        <v>107</v>
      </c>
      <c r="B26">
        <v>324</v>
      </c>
      <c r="C26">
        <v>0.91959381103515625</v>
      </c>
      <c r="D26">
        <v>3.3071412822630111E-8</v>
      </c>
      <c r="E26">
        <v>8.9255814182589929E-7</v>
      </c>
      <c r="F26">
        <v>8.3816059902274421E-9</v>
      </c>
      <c r="G26" t="s">
        <v>536</v>
      </c>
    </row>
    <row r="27" spans="1:7" x14ac:dyDescent="0.45">
      <c r="A27" t="s">
        <v>111</v>
      </c>
      <c r="B27">
        <v>34</v>
      </c>
      <c r="C27">
        <v>1.3529081344604492</v>
      </c>
      <c r="D27">
        <v>8.2858856725875896E-7</v>
      </c>
      <c r="E27">
        <v>0</v>
      </c>
      <c r="F27">
        <v>1.3711917058882077E-8</v>
      </c>
      <c r="G27" t="s">
        <v>536</v>
      </c>
    </row>
    <row r="28" spans="1:7" x14ac:dyDescent="0.45">
      <c r="A28" t="s">
        <v>116</v>
      </c>
      <c r="B28">
        <v>148</v>
      </c>
      <c r="C28">
        <v>0.41354107856750488</v>
      </c>
      <c r="D28">
        <v>9.0908448905443383E-9</v>
      </c>
      <c r="E28">
        <v>0</v>
      </c>
      <c r="F28">
        <v>2.2713356901206859E-8</v>
      </c>
      <c r="G28" t="s">
        <v>536</v>
      </c>
    </row>
    <row r="29" spans="1:7" x14ac:dyDescent="0.45">
      <c r="A29" t="s">
        <v>122</v>
      </c>
      <c r="B29">
        <v>80</v>
      </c>
      <c r="C29">
        <v>0.21447992324829102</v>
      </c>
      <c r="D29">
        <v>2.948734073227834E-10</v>
      </c>
      <c r="E29">
        <v>0</v>
      </c>
      <c r="F29">
        <v>4.5692488687763326E-7</v>
      </c>
      <c r="G29" t="s">
        <v>536</v>
      </c>
    </row>
    <row r="30" spans="1:7" x14ac:dyDescent="0.45">
      <c r="A30" t="s">
        <v>131</v>
      </c>
      <c r="B30">
        <v>430</v>
      </c>
      <c r="C30">
        <v>1.1403379440307617</v>
      </c>
      <c r="D30">
        <v>1.1698786174868862E-8</v>
      </c>
      <c r="E30">
        <v>0</v>
      </c>
      <c r="F30">
        <v>1.8184786288679437E-7</v>
      </c>
      <c r="G30" t="s">
        <v>536</v>
      </c>
    </row>
    <row r="31" spans="1:7" x14ac:dyDescent="0.45">
      <c r="A31" t="s">
        <v>132</v>
      </c>
      <c r="B31">
        <v>189</v>
      </c>
      <c r="C31">
        <v>0.5106511116027832</v>
      </c>
      <c r="D31">
        <v>5.7897120622522223E-8</v>
      </c>
      <c r="E31">
        <v>0</v>
      </c>
      <c r="F31">
        <v>8.6887143873325556E-7</v>
      </c>
      <c r="G31" t="s">
        <v>536</v>
      </c>
    </row>
    <row r="32" spans="1:7" x14ac:dyDescent="0.45">
      <c r="A32" t="s">
        <v>146</v>
      </c>
      <c r="B32">
        <v>30460</v>
      </c>
      <c r="C32">
        <v>200.44091391563416</v>
      </c>
      <c r="D32">
        <v>8.0066981745585323E-7</v>
      </c>
      <c r="E32">
        <v>1.736856974235291E-8</v>
      </c>
      <c r="F32">
        <v>9.9824393297631489E-7</v>
      </c>
      <c r="G32" t="s">
        <v>536</v>
      </c>
    </row>
    <row r="33" spans="1:7" x14ac:dyDescent="0.45">
      <c r="A33" t="s">
        <v>153</v>
      </c>
      <c r="B33">
        <v>127696</v>
      </c>
      <c r="C33">
        <v>538.81355810165405</v>
      </c>
      <c r="D33">
        <v>6.0304507920277771E-7</v>
      </c>
      <c r="E33">
        <v>1.5526384795377748E-12</v>
      </c>
      <c r="F33">
        <v>4.6570405277045675E-7</v>
      </c>
      <c r="G33" t="s">
        <v>536</v>
      </c>
    </row>
    <row r="34" spans="1:7" x14ac:dyDescent="0.45">
      <c r="A34" t="s">
        <v>154</v>
      </c>
      <c r="B34">
        <v>2056</v>
      </c>
      <c r="C34">
        <v>32.532668113708496</v>
      </c>
      <c r="D34">
        <v>6.4621776975334134E-9</v>
      </c>
      <c r="E34">
        <v>4.6750257198409947E-10</v>
      </c>
      <c r="F34">
        <v>9.986742770877518E-7</v>
      </c>
      <c r="G34" t="s">
        <v>536</v>
      </c>
    </row>
    <row r="35" spans="1:7" x14ac:dyDescent="0.45">
      <c r="A35" t="s">
        <v>156</v>
      </c>
      <c r="B35">
        <v>4373</v>
      </c>
      <c r="C35">
        <v>88.65752911567688</v>
      </c>
      <c r="D35">
        <v>7.2475566136204444E-9</v>
      </c>
      <c r="E35">
        <v>4.0314201149963046E-11</v>
      </c>
      <c r="F35">
        <v>9.8260348988580183E-7</v>
      </c>
      <c r="G35" t="s">
        <v>536</v>
      </c>
    </row>
    <row r="36" spans="1:7" x14ac:dyDescent="0.45">
      <c r="A36" t="s">
        <v>158</v>
      </c>
      <c r="B36">
        <v>61713</v>
      </c>
      <c r="C36">
        <v>327.59269785881042</v>
      </c>
      <c r="D36">
        <v>5.1091055805653979E-7</v>
      </c>
      <c r="E36">
        <v>8.6586033363964276E-9</v>
      </c>
      <c r="F36">
        <v>8.6752467319307861E-7</v>
      </c>
      <c r="G36" t="s">
        <v>536</v>
      </c>
    </row>
    <row r="37" spans="1:7" x14ac:dyDescent="0.45">
      <c r="A37" t="s">
        <v>167</v>
      </c>
      <c r="B37">
        <v>69993</v>
      </c>
      <c r="C37">
        <v>359.11470484733582</v>
      </c>
      <c r="D37">
        <v>5.8584466292361212E-7</v>
      </c>
      <c r="E37">
        <v>9.9984513239942068E-7</v>
      </c>
      <c r="F37">
        <v>8.8490601713568208E-7</v>
      </c>
      <c r="G37" t="s">
        <v>536</v>
      </c>
    </row>
    <row r="38" spans="1:7" x14ac:dyDescent="0.45">
      <c r="A38" t="s">
        <v>172</v>
      </c>
      <c r="B38">
        <v>41370</v>
      </c>
      <c r="C38">
        <v>125.95918297767639</v>
      </c>
      <c r="D38">
        <v>9.9979739742739326E-7</v>
      </c>
      <c r="E38">
        <v>0</v>
      </c>
      <c r="F38">
        <v>1.3727868700057013E-7</v>
      </c>
      <c r="G38" t="s">
        <v>536</v>
      </c>
    </row>
    <row r="39" spans="1:7" x14ac:dyDescent="0.45">
      <c r="A39" t="s">
        <v>175</v>
      </c>
      <c r="B39">
        <v>244</v>
      </c>
      <c r="C39">
        <v>0.69652295112609863</v>
      </c>
      <c r="D39">
        <v>1.2950156312981796E-8</v>
      </c>
      <c r="E39">
        <v>6.6848483584762611E-14</v>
      </c>
      <c r="F39">
        <v>7.7507976047422342E-7</v>
      </c>
      <c r="G39" t="s">
        <v>536</v>
      </c>
    </row>
    <row r="40" spans="1:7" x14ac:dyDescent="0.45">
      <c r="A40" t="s">
        <v>179</v>
      </c>
      <c r="B40">
        <v>106380</v>
      </c>
      <c r="C40">
        <v>483.0032799243927</v>
      </c>
      <c r="D40">
        <v>3.8247750314798334E-7</v>
      </c>
      <c r="E40">
        <v>9.7036206413831019E-7</v>
      </c>
      <c r="F40">
        <v>6.0408239387065881E-8</v>
      </c>
      <c r="G40" t="s">
        <v>536</v>
      </c>
    </row>
    <row r="41" spans="1:7" x14ac:dyDescent="0.45">
      <c r="A41" t="s">
        <v>187</v>
      </c>
      <c r="B41">
        <v>34614</v>
      </c>
      <c r="C41">
        <v>171.25051093101501</v>
      </c>
      <c r="D41">
        <v>2.4058583908919734E-7</v>
      </c>
      <c r="E41">
        <v>0</v>
      </c>
      <c r="F41">
        <v>4.4196925523990538E-7</v>
      </c>
      <c r="G41" t="s">
        <v>536</v>
      </c>
    </row>
    <row r="42" spans="1:7" x14ac:dyDescent="0.45">
      <c r="A42" t="s">
        <v>189</v>
      </c>
      <c r="B42">
        <v>242</v>
      </c>
      <c r="C42">
        <v>0.70130300521850586</v>
      </c>
      <c r="D42">
        <v>5.1900386491668815E-9</v>
      </c>
      <c r="E42">
        <v>0</v>
      </c>
      <c r="F42">
        <v>2.6406721592595309E-7</v>
      </c>
      <c r="G42" t="s">
        <v>536</v>
      </c>
    </row>
    <row r="43" spans="1:7" x14ac:dyDescent="0.45">
      <c r="A43" t="s">
        <v>191</v>
      </c>
      <c r="B43">
        <v>401</v>
      </c>
      <c r="C43">
        <v>1.0295500755310059</v>
      </c>
      <c r="D43">
        <v>7.7838204489329621E-7</v>
      </c>
      <c r="E43">
        <v>0</v>
      </c>
      <c r="F43">
        <v>1.6152715385089392E-7</v>
      </c>
      <c r="G43" t="s">
        <v>536</v>
      </c>
    </row>
    <row r="44" spans="1:7" x14ac:dyDescent="0.45">
      <c r="A44" t="s">
        <v>192</v>
      </c>
      <c r="B44">
        <v>369</v>
      </c>
      <c r="C44">
        <v>1.0423948764801025</v>
      </c>
      <c r="D44">
        <v>8.0521689841176244E-7</v>
      </c>
      <c r="E44">
        <v>0</v>
      </c>
      <c r="F44">
        <v>9.6242163970630703E-7</v>
      </c>
      <c r="G44" t="s">
        <v>536</v>
      </c>
    </row>
    <row r="45" spans="1:7" x14ac:dyDescent="0.45">
      <c r="A45" t="s">
        <v>193</v>
      </c>
      <c r="B45">
        <v>427</v>
      </c>
      <c r="C45">
        <v>1.0858590602874756</v>
      </c>
      <c r="D45">
        <v>4.4471341356663922E-7</v>
      </c>
      <c r="E45">
        <v>0</v>
      </c>
      <c r="F45">
        <v>8.846929942749403E-7</v>
      </c>
      <c r="G45" t="s">
        <v>536</v>
      </c>
    </row>
    <row r="46" spans="1:7" x14ac:dyDescent="0.45">
      <c r="A46" t="s">
        <v>194</v>
      </c>
      <c r="B46">
        <v>209</v>
      </c>
      <c r="C46">
        <v>0.56277799606323242</v>
      </c>
      <c r="D46">
        <v>3.2661141215731883E-10</v>
      </c>
      <c r="E46">
        <v>5.9311514922503678E-18</v>
      </c>
      <c r="F46">
        <v>5.1112343760412133E-7</v>
      </c>
      <c r="G46" t="s">
        <v>536</v>
      </c>
    </row>
    <row r="47" spans="1:7" x14ac:dyDescent="0.45">
      <c r="A47" t="s">
        <v>211</v>
      </c>
      <c r="B47">
        <v>19594</v>
      </c>
      <c r="C47">
        <v>377.29735898971558</v>
      </c>
      <c r="D47">
        <v>9.9825951897866964E-7</v>
      </c>
      <c r="E47">
        <v>0</v>
      </c>
      <c r="F47">
        <v>1.1355990011427177E-7</v>
      </c>
      <c r="G47" t="s">
        <v>536</v>
      </c>
    </row>
    <row r="48" spans="1:7" x14ac:dyDescent="0.45">
      <c r="A48" t="s">
        <v>212</v>
      </c>
      <c r="B48">
        <v>37299</v>
      </c>
      <c r="C48">
        <v>214.60253095626831</v>
      </c>
      <c r="D48">
        <v>9.9725111275270828E-7</v>
      </c>
      <c r="E48">
        <v>0</v>
      </c>
      <c r="F48">
        <v>7.8722129563922465E-7</v>
      </c>
      <c r="G48" t="s">
        <v>536</v>
      </c>
    </row>
    <row r="49" spans="1:7" x14ac:dyDescent="0.45">
      <c r="A49" t="s">
        <v>214</v>
      </c>
      <c r="B49">
        <v>397</v>
      </c>
      <c r="C49">
        <v>1.1308078765869141</v>
      </c>
      <c r="D49">
        <v>2.797614654338087E-10</v>
      </c>
      <c r="E49">
        <v>9.805417226721682E-7</v>
      </c>
      <c r="F49">
        <v>7.1241243186101136E-8</v>
      </c>
      <c r="G49" t="s">
        <v>536</v>
      </c>
    </row>
    <row r="50" spans="1:7" x14ac:dyDescent="0.45">
      <c r="A50" t="s">
        <v>215</v>
      </c>
      <c r="B50">
        <v>64</v>
      </c>
      <c r="C50">
        <v>0.16798806190490723</v>
      </c>
      <c r="D50">
        <v>2.2065555794518399E-9</v>
      </c>
      <c r="E50">
        <v>0</v>
      </c>
      <c r="F50">
        <v>2.3455504299770065E-7</v>
      </c>
      <c r="G50" t="s">
        <v>536</v>
      </c>
    </row>
    <row r="51" spans="1:7" x14ac:dyDescent="0.45">
      <c r="A51" t="s">
        <v>216</v>
      </c>
      <c r="B51">
        <v>84</v>
      </c>
      <c r="C51">
        <v>0.22618389129638672</v>
      </c>
      <c r="D51">
        <v>1.017129923004031E-10</v>
      </c>
      <c r="E51">
        <v>0</v>
      </c>
      <c r="F51">
        <v>5.6878033356180764E-8</v>
      </c>
      <c r="G51" t="s">
        <v>536</v>
      </c>
    </row>
    <row r="52" spans="1:7" x14ac:dyDescent="0.45">
      <c r="A52" t="s">
        <v>225</v>
      </c>
      <c r="B52">
        <v>423</v>
      </c>
      <c r="C52">
        <v>1.0967199802398682</v>
      </c>
      <c r="D52">
        <v>1.8703771344065325E-7</v>
      </c>
      <c r="E52">
        <v>0</v>
      </c>
      <c r="F52">
        <v>9.3178028373653556E-7</v>
      </c>
      <c r="G52" t="s">
        <v>536</v>
      </c>
    </row>
    <row r="53" spans="1:7" x14ac:dyDescent="0.45">
      <c r="A53" t="s">
        <v>235</v>
      </c>
      <c r="B53">
        <v>34487</v>
      </c>
      <c r="C53">
        <v>261.3660888671875</v>
      </c>
      <c r="D53">
        <v>4.9065350003047509E-7</v>
      </c>
      <c r="E53">
        <v>7.2834694302826913E-10</v>
      </c>
      <c r="F53">
        <v>9.9956907051313188E-7</v>
      </c>
      <c r="G53" t="s">
        <v>536</v>
      </c>
    </row>
    <row r="54" spans="1:7" x14ac:dyDescent="0.45">
      <c r="A54" t="s">
        <v>241</v>
      </c>
      <c r="B54">
        <v>192</v>
      </c>
      <c r="C54">
        <v>0.76157784461975098</v>
      </c>
      <c r="D54">
        <v>7.9045063812917726E-7</v>
      </c>
      <c r="E54">
        <v>0</v>
      </c>
      <c r="F54">
        <v>6.3709554369622904E-7</v>
      </c>
      <c r="G54" t="s">
        <v>536</v>
      </c>
    </row>
    <row r="55" spans="1:7" x14ac:dyDescent="0.45">
      <c r="A55" t="s">
        <v>244</v>
      </c>
      <c r="B55">
        <v>124</v>
      </c>
      <c r="C55">
        <v>0.32677197456359863</v>
      </c>
      <c r="D55">
        <v>4.6208986243361943E-12</v>
      </c>
      <c r="E55">
        <v>5.0268603488173775E-10</v>
      </c>
      <c r="F55">
        <v>1.2754120398495377E-7</v>
      </c>
      <c r="G55" t="s">
        <v>536</v>
      </c>
    </row>
    <row r="56" spans="1:7" x14ac:dyDescent="0.45">
      <c r="A56" t="s">
        <v>245</v>
      </c>
      <c r="B56">
        <v>57</v>
      </c>
      <c r="C56">
        <v>0.15715217590332031</v>
      </c>
      <c r="D56">
        <v>1.5616141566554892E-8</v>
      </c>
      <c r="E56">
        <v>5.0528357464037996E-10</v>
      </c>
      <c r="F56">
        <v>1.2837425545495411E-7</v>
      </c>
      <c r="G56" t="s">
        <v>536</v>
      </c>
    </row>
    <row r="57" spans="1:7" x14ac:dyDescent="0.45">
      <c r="A57" t="s">
        <v>259</v>
      </c>
      <c r="B57">
        <v>47792</v>
      </c>
      <c r="C57">
        <v>186.26399087905884</v>
      </c>
      <c r="D57">
        <v>9.9931225991042977E-7</v>
      </c>
      <c r="E57">
        <v>0</v>
      </c>
      <c r="F57">
        <v>7.9220426699896549E-8</v>
      </c>
      <c r="G57" t="s">
        <v>536</v>
      </c>
    </row>
    <row r="58" spans="1:7" x14ac:dyDescent="0.45">
      <c r="A58" t="s">
        <v>263</v>
      </c>
      <c r="B58">
        <v>44163</v>
      </c>
      <c r="C58">
        <v>311.13173508644104</v>
      </c>
      <c r="D58">
        <v>9.5714985109191409E-7</v>
      </c>
      <c r="E58">
        <v>0</v>
      </c>
      <c r="F58">
        <v>3.6779431847879808E-11</v>
      </c>
      <c r="G58" t="s">
        <v>536</v>
      </c>
    </row>
    <row r="59" spans="1:7" x14ac:dyDescent="0.45">
      <c r="A59" t="s">
        <v>270</v>
      </c>
      <c r="B59">
        <v>47674</v>
      </c>
      <c r="C59">
        <v>359.91811299324036</v>
      </c>
      <c r="D59">
        <v>9.8450968119169012E-10</v>
      </c>
      <c r="E59">
        <v>0</v>
      </c>
      <c r="F59">
        <v>9.9647232904400676E-7</v>
      </c>
      <c r="G59" t="s">
        <v>536</v>
      </c>
    </row>
    <row r="60" spans="1:7" x14ac:dyDescent="0.45">
      <c r="A60" t="s">
        <v>277</v>
      </c>
      <c r="B60">
        <v>25594</v>
      </c>
      <c r="C60">
        <v>178.27360606193542</v>
      </c>
      <c r="D60">
        <v>3.9020840483272384E-9</v>
      </c>
      <c r="E60">
        <v>0</v>
      </c>
      <c r="F60">
        <v>9.9975587127801215E-7</v>
      </c>
      <c r="G60" t="s">
        <v>536</v>
      </c>
    </row>
    <row r="61" spans="1:7" x14ac:dyDescent="0.45">
      <c r="A61" t="s">
        <v>296</v>
      </c>
      <c r="B61">
        <v>71169</v>
      </c>
      <c r="C61">
        <v>518.85174417495728</v>
      </c>
      <c r="D61">
        <v>8.6685839095994586E-9</v>
      </c>
      <c r="E61">
        <v>0</v>
      </c>
      <c r="F61">
        <v>3.5570663678962023E-7</v>
      </c>
      <c r="G61" t="s">
        <v>536</v>
      </c>
    </row>
    <row r="62" spans="1:7" x14ac:dyDescent="0.45">
      <c r="A62" t="s">
        <v>297</v>
      </c>
      <c r="B62">
        <v>23038</v>
      </c>
      <c r="C62">
        <v>173.11647605895996</v>
      </c>
      <c r="D62">
        <v>1.4432637574434952E-12</v>
      </c>
      <c r="E62">
        <v>1.1326838257203046E-13</v>
      </c>
      <c r="F62">
        <v>9.9585268288396925E-7</v>
      </c>
      <c r="G62" t="s">
        <v>536</v>
      </c>
    </row>
    <row r="63" spans="1:7" x14ac:dyDescent="0.45">
      <c r="A63" t="s">
        <v>305</v>
      </c>
      <c r="B63">
        <v>29255</v>
      </c>
      <c r="C63">
        <v>172.62186312675476</v>
      </c>
      <c r="D63">
        <v>1.01001919106114E-7</v>
      </c>
      <c r="E63">
        <v>0</v>
      </c>
      <c r="F63">
        <v>8.824825381754239E-7</v>
      </c>
      <c r="G63" t="s">
        <v>536</v>
      </c>
    </row>
    <row r="64" spans="1:7" x14ac:dyDescent="0.45">
      <c r="A64" t="s">
        <v>310</v>
      </c>
      <c r="B64">
        <v>27076</v>
      </c>
      <c r="C64">
        <v>203.07008218765259</v>
      </c>
      <c r="D64">
        <v>1.0090384635774104E-7</v>
      </c>
      <c r="E64">
        <v>3.2030650344532629E-10</v>
      </c>
      <c r="F64">
        <v>2.218070457525758E-7</v>
      </c>
      <c r="G64" t="s">
        <v>536</v>
      </c>
    </row>
    <row r="65" spans="1:7" x14ac:dyDescent="0.45">
      <c r="A65" t="s">
        <v>325</v>
      </c>
      <c r="B65">
        <v>39</v>
      </c>
      <c r="C65">
        <v>0.10576796531677246</v>
      </c>
      <c r="D65">
        <v>7.2018247432303895E-7</v>
      </c>
      <c r="E65">
        <v>0</v>
      </c>
      <c r="F65">
        <v>7.2142916562479295E-8</v>
      </c>
      <c r="G65" t="s">
        <v>536</v>
      </c>
    </row>
    <row r="66" spans="1:7" x14ac:dyDescent="0.45">
      <c r="A66" t="s">
        <v>326</v>
      </c>
      <c r="B66">
        <v>46</v>
      </c>
      <c r="C66">
        <v>0.13185381889343262</v>
      </c>
      <c r="D66">
        <v>6.9136745906028807E-7</v>
      </c>
      <c r="E66">
        <v>0</v>
      </c>
      <c r="F66">
        <v>2.6092035803204466E-8</v>
      </c>
      <c r="G66" t="s">
        <v>536</v>
      </c>
    </row>
    <row r="67" spans="1:7" x14ac:dyDescent="0.45">
      <c r="A67" t="s">
        <v>327</v>
      </c>
      <c r="B67">
        <v>41</v>
      </c>
      <c r="C67">
        <v>0.10955619812011719</v>
      </c>
      <c r="D67">
        <v>1.7951267472504639E-8</v>
      </c>
      <c r="E67">
        <v>0</v>
      </c>
      <c r="F67">
        <v>1.6495485180923149E-9</v>
      </c>
      <c r="G67" t="s">
        <v>536</v>
      </c>
    </row>
    <row r="68" spans="1:7" x14ac:dyDescent="0.45">
      <c r="A68" t="s">
        <v>329</v>
      </c>
      <c r="B68">
        <v>32214</v>
      </c>
      <c r="C68">
        <v>239.23312497138977</v>
      </c>
      <c r="D68">
        <v>9.9168351951908424E-7</v>
      </c>
      <c r="E68">
        <v>0</v>
      </c>
      <c r="F68">
        <v>3.5674565561667723E-7</v>
      </c>
      <c r="G68" t="s">
        <v>536</v>
      </c>
    </row>
    <row r="69" spans="1:7" x14ac:dyDescent="0.45">
      <c r="A69" t="s">
        <v>334</v>
      </c>
      <c r="B69">
        <v>56731</v>
      </c>
      <c r="C69">
        <v>180.37681818008423</v>
      </c>
      <c r="D69">
        <v>2.635630883540685E-7</v>
      </c>
      <c r="E69">
        <v>1.3953342556836937E-7</v>
      </c>
      <c r="F69">
        <v>9.9790091309100166E-7</v>
      </c>
      <c r="G69" t="s">
        <v>536</v>
      </c>
    </row>
    <row r="70" spans="1:7" x14ac:dyDescent="0.45">
      <c r="A70" t="s">
        <v>340</v>
      </c>
      <c r="B70">
        <v>32843</v>
      </c>
      <c r="C70">
        <v>210.62921190261841</v>
      </c>
      <c r="D70">
        <v>1.0319466688280463E-7</v>
      </c>
      <c r="E70">
        <v>0</v>
      </c>
      <c r="F70">
        <v>9.7299955571347937E-7</v>
      </c>
      <c r="G70" t="s">
        <v>536</v>
      </c>
    </row>
    <row r="71" spans="1:7" x14ac:dyDescent="0.45">
      <c r="A71" t="s">
        <v>350</v>
      </c>
      <c r="B71">
        <v>349</v>
      </c>
      <c r="C71">
        <v>1.0844440460205078</v>
      </c>
      <c r="D71">
        <v>1.8417463613972655E-9</v>
      </c>
      <c r="E71">
        <v>0</v>
      </c>
      <c r="F71">
        <v>8.6509105070172044E-7</v>
      </c>
      <c r="G71" t="s">
        <v>536</v>
      </c>
    </row>
    <row r="72" spans="1:7" x14ac:dyDescent="0.45">
      <c r="A72" t="s">
        <v>354</v>
      </c>
      <c r="B72">
        <v>50883</v>
      </c>
      <c r="C72">
        <v>351.14284491539001</v>
      </c>
      <c r="D72">
        <v>1.227720728413928E-7</v>
      </c>
      <c r="E72">
        <v>0</v>
      </c>
      <c r="F72">
        <v>9.9983705789595694E-7</v>
      </c>
      <c r="G72" t="s">
        <v>536</v>
      </c>
    </row>
    <row r="73" spans="1:7" x14ac:dyDescent="0.45">
      <c r="A73" t="s">
        <v>359</v>
      </c>
      <c r="B73">
        <v>82876</v>
      </c>
      <c r="C73">
        <v>439.77864909172058</v>
      </c>
      <c r="D73">
        <v>1.3391124738444058E-7</v>
      </c>
      <c r="E73">
        <v>0</v>
      </c>
      <c r="F73">
        <v>3.2312263718052825E-8</v>
      </c>
      <c r="G73" t="s">
        <v>536</v>
      </c>
    </row>
    <row r="74" spans="1:7" x14ac:dyDescent="0.45">
      <c r="A74" t="s">
        <v>368</v>
      </c>
      <c r="B74">
        <v>20243</v>
      </c>
      <c r="C74">
        <v>151.57416391372681</v>
      </c>
      <c r="D74">
        <v>9.9998823490981296E-7</v>
      </c>
      <c r="E74">
        <v>2.5599817976053961E-8</v>
      </c>
      <c r="F74">
        <v>7.0482533252872951E-7</v>
      </c>
      <c r="G74" t="s">
        <v>536</v>
      </c>
    </row>
    <row r="75" spans="1:7" x14ac:dyDescent="0.45">
      <c r="A75" t="s">
        <v>370</v>
      </c>
      <c r="B75">
        <v>29296</v>
      </c>
      <c r="C75">
        <v>219.90212202072144</v>
      </c>
      <c r="D75">
        <v>9.9636077128200204E-7</v>
      </c>
      <c r="E75">
        <v>3.9981654828836525E-8</v>
      </c>
      <c r="F75">
        <v>4.6776256995306448E-7</v>
      </c>
      <c r="G75" t="s">
        <v>536</v>
      </c>
    </row>
    <row r="76" spans="1:7" x14ac:dyDescent="0.45">
      <c r="A76" t="s">
        <v>374</v>
      </c>
      <c r="B76">
        <v>34409</v>
      </c>
      <c r="C76">
        <v>257.33162403106689</v>
      </c>
      <c r="D76">
        <v>1.0184495672827595E-9</v>
      </c>
      <c r="E76">
        <v>0</v>
      </c>
      <c r="F76">
        <v>9.6317535151564655E-7</v>
      </c>
      <c r="G76" t="s">
        <v>536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69A5-B28E-4EE6-B110-C9EA19E428A8}">
  <dimension ref="B1:AR78"/>
  <sheetViews>
    <sheetView topLeftCell="B1" zoomScale="102" workbookViewId="0">
      <selection activeCell="AA9" sqref="AA9"/>
    </sheetView>
  </sheetViews>
  <sheetFormatPr defaultRowHeight="14.25" x14ac:dyDescent="0.45"/>
  <cols>
    <col min="5" max="5" width="11.46484375" customWidth="1"/>
    <col min="6" max="6" width="15.33203125" customWidth="1"/>
    <col min="7" max="7" width="13.796875" customWidth="1"/>
    <col min="8" max="8" width="9.06640625" customWidth="1"/>
    <col min="9" max="9" width="9.46484375" customWidth="1"/>
    <col min="10" max="10" width="9.265625" bestFit="1" customWidth="1"/>
    <col min="13" max="13" width="17.46484375" customWidth="1"/>
    <col min="14" max="15" width="9.86328125" customWidth="1"/>
    <col min="16" max="16" width="10.33203125" hidden="1" customWidth="1"/>
    <col min="17" max="17" width="11.33203125" hidden="1" customWidth="1"/>
    <col min="18" max="18" width="9.33203125" hidden="1" customWidth="1"/>
    <col min="21" max="22" width="9.19921875" bestFit="1" customWidth="1"/>
    <col min="23" max="23" width="9.33203125" hidden="1" customWidth="1"/>
    <col min="24" max="24" width="9.19921875" hidden="1" customWidth="1"/>
    <col min="25" max="25" width="10.33203125" hidden="1" customWidth="1"/>
    <col min="26" max="26" width="18.265625" customWidth="1"/>
    <col min="28" max="28" width="9.33203125" bestFit="1" customWidth="1"/>
    <col min="29" max="31" width="0" hidden="1" customWidth="1"/>
    <col min="32" max="32" width="17.1328125" customWidth="1"/>
    <col min="35" max="37" width="0" hidden="1" customWidth="1"/>
    <col min="38" max="38" width="16.1328125" customWidth="1"/>
  </cols>
  <sheetData>
    <row r="1" spans="2:44" x14ac:dyDescent="0.45">
      <c r="N1" s="3" t="s">
        <v>550</v>
      </c>
      <c r="O1" s="3"/>
      <c r="P1" s="3"/>
      <c r="Q1" s="3"/>
      <c r="R1" s="3"/>
      <c r="U1" s="3" t="s">
        <v>551</v>
      </c>
      <c r="V1" s="3"/>
      <c r="W1" s="3"/>
      <c r="X1" s="3"/>
      <c r="Y1" s="3"/>
      <c r="AA1" s="3" t="s">
        <v>554</v>
      </c>
      <c r="AB1" s="3"/>
      <c r="AC1" s="3"/>
      <c r="AD1" s="3"/>
      <c r="AE1" s="3"/>
      <c r="AG1" s="3" t="s">
        <v>555</v>
      </c>
      <c r="AH1" s="3"/>
      <c r="AI1" s="3"/>
      <c r="AJ1" s="3"/>
      <c r="AK1" s="3"/>
      <c r="AM1" s="1" t="s">
        <v>556</v>
      </c>
      <c r="AN1" s="1"/>
      <c r="AO1" s="1"/>
      <c r="AP1" s="1"/>
      <c r="AQ1" s="1"/>
      <c r="AR1" s="1"/>
    </row>
    <row r="2" spans="2:44" x14ac:dyDescent="0.45">
      <c r="D2" s="1"/>
      <c r="E2" s="1"/>
      <c r="F2" s="1"/>
      <c r="G2" s="1"/>
      <c r="M2" t="s">
        <v>516</v>
      </c>
      <c r="N2" t="s">
        <v>487</v>
      </c>
      <c r="O2" t="s">
        <v>518</v>
      </c>
      <c r="P2" t="s">
        <v>547</v>
      </c>
      <c r="Q2" t="s">
        <v>548</v>
      </c>
      <c r="R2" t="s">
        <v>549</v>
      </c>
      <c r="U2" t="s">
        <v>487</v>
      </c>
      <c r="V2" t="s">
        <v>518</v>
      </c>
      <c r="W2" t="s">
        <v>547</v>
      </c>
      <c r="X2" t="s">
        <v>548</v>
      </c>
      <c r="Y2" t="s">
        <v>549</v>
      </c>
      <c r="AA2" t="s">
        <v>487</v>
      </c>
      <c r="AB2" t="s">
        <v>518</v>
      </c>
      <c r="AG2" t="s">
        <v>487</v>
      </c>
      <c r="AH2" t="s">
        <v>518</v>
      </c>
      <c r="AM2" t="s">
        <v>487</v>
      </c>
      <c r="AN2" t="s">
        <v>518</v>
      </c>
    </row>
    <row r="3" spans="2:44" x14ac:dyDescent="0.45">
      <c r="C3" s="1" t="s">
        <v>540</v>
      </c>
      <c r="E3" s="1" t="s">
        <v>1</v>
      </c>
      <c r="F3" s="1" t="s">
        <v>538</v>
      </c>
      <c r="G3" s="1" t="s">
        <v>546</v>
      </c>
      <c r="J3" cm="1">
        <f t="array" ref="J3">GEOMEAN('75_filt_inst'!R3:R77+1000)-1000</f>
        <v>5272.8577515477864</v>
      </c>
      <c r="M3" s="1" t="s">
        <v>7</v>
      </c>
      <c r="N3" s="7" cm="1">
        <f t="array" ref="N3:N77">('75_filt_inst'!B3:B77-'75_filt_inst'!J3:J77)/'75_filt_inst'!B3:B77</f>
        <v>0</v>
      </c>
      <c r="O3" s="7" cm="1">
        <f t="array" ref="O3:O77">('75_filt_inst'!C3:C77-'75_filt_inst'!K3:K77)/'75_filt_inst'!C3:C77</f>
        <v>0.53990616920623591</v>
      </c>
      <c r="P3" s="7" cm="1">
        <f t="array" ref="P3:P78">('75_filt_inst'!D3:D77-'75_filt_inst'!L3:L78)/'75_filt_inst'!D3:D77</f>
        <v>0</v>
      </c>
      <c r="Q3" s="7" t="e" cm="1">
        <f t="array" ref="Q3:Q78">('75_filt_inst'!E3:E77-'75_filt_inst'!M3:M78)/'75_filt_inst'!E3:E77</f>
        <v>#DIV/0!</v>
      </c>
      <c r="R3" s="7" cm="1">
        <f t="array" ref="R3:R78">('75_filt_inst'!F3:F77-'75_filt_inst'!N3:N78)/'75_filt_inst'!F3:F77</f>
        <v>0</v>
      </c>
      <c r="U3" s="7" cm="1">
        <f t="array" ref="U3:U77">('75_filt_inst'!B3:B77-'75_filt_inst'!R3:R77)/'75_filt_inst'!B3:B77</f>
        <v>0</v>
      </c>
      <c r="V3" s="7" cm="1">
        <f t="array" ref="V3:V77">('75_filt_inst'!C3:C77-'75_filt_inst'!S3:S77)/'75_filt_inst'!C3:C77</f>
        <v>-1.4379993531392732E-3</v>
      </c>
      <c r="W3" s="7" cm="1">
        <f t="array" ref="W3:W77">('75_filt_inst'!D3:D77-'75_filt_inst'!T3:T77)/'75_filt_inst'!D3:D77</f>
        <v>0</v>
      </c>
      <c r="X3" s="7" t="e" cm="1">
        <f t="array" ref="X3:X77">('75_filt_inst'!E3:E77-'75_filt_inst'!U3:U77)/'75_filt_inst'!E3:E77</f>
        <v>#DIV/0!</v>
      </c>
      <c r="Y3" s="7" cm="1">
        <f t="array" ref="Y3:Y77">('75_filt_inst'!F3:F77-'75_filt_inst'!V3:V77)/'75_filt_inst'!F3:F77</f>
        <v>0</v>
      </c>
      <c r="AA3" s="7" cm="1">
        <f t="array" ref="AA3:AA77">('75_filt_inst'!B3:B77-'75_filt_inst'!Z3:Z77)/'75_filt_inst'!B3:B77</f>
        <v>-1.4833864445314102E-2</v>
      </c>
      <c r="AB3" s="7" cm="1">
        <f t="array" ref="AB3:AB77">('75_filt_inst'!C3:C77-'75_filt_inst'!AA3:AA77)/'75_filt_inst'!C3:C77</f>
        <v>-4.0581807987845345E-2</v>
      </c>
      <c r="AC3" s="7" cm="1">
        <f t="array" ref="AC3:AC77">('75_filt_inst'!D3:D77-'75_filt_inst'!AB3:AB77)/'75_filt_inst'!D3:D77</f>
        <v>0.76414040614517276</v>
      </c>
      <c r="AD3" s="7" t="e" cm="1">
        <f t="array" ref="AD3:AD77">('75_filt_inst'!E3:E77-'75_filt_inst'!AC3:AC77)/'75_filt_inst'!E3:E77</f>
        <v>#DIV/0!</v>
      </c>
      <c r="AE3" s="7" cm="1">
        <f t="array" ref="AE3:AE77">('75_filt_inst'!F3:F77-'75_filt_inst'!AD3:AD77)/'75_filt_inst'!F3:F77</f>
        <v>-3.2388364963955018E-4</v>
      </c>
      <c r="AG3" s="7" cm="1">
        <f t="array" ref="AG3:AG77">('75_filt_inst'!B3:B77-'75_filt_inst'!AH3:AH77)/'75_filt_inst'!B3:B77</f>
        <v>-0.35031028120981716</v>
      </c>
      <c r="AH3" s="7" cm="1">
        <f t="array" ref="AH3:AH77">('75_filt_inst'!C3:C77-'75_filt_inst'!AI3:AI77)/'75_filt_inst'!C3:C77</f>
        <v>-0.39675238813522556</v>
      </c>
      <c r="AI3" s="7" cm="1">
        <f t="array" ref="AI3:AI77">('75_filt_inst'!D3:D77-'75_filt_inst'!AJ3:AJ77)/'75_filt_inst'!D3:D77</f>
        <v>0.95260194438402979</v>
      </c>
      <c r="AJ3" s="7" t="e" cm="1">
        <f t="array" ref="AJ3:AJ77">('75_filt_inst'!E3:E77-'75_filt_inst'!AK3:AK77)/'75_filt_inst'!E3:E77</f>
        <v>#DIV/0!</v>
      </c>
      <c r="AK3" s="7" cm="1">
        <f t="array" ref="AK3:AK77">('75_filt_inst'!F3:F77-'75_filt_inst'!AL3:AL77)/'75_filt_inst'!F3:F77</f>
        <v>0.32112025951078021</v>
      </c>
      <c r="AM3" s="7" cm="1">
        <f t="array" ref="AM3:AM77">('75_filt_inst'!B3:B77-'75_filt_inst'!AP3:AP77)/'75_filt_inst'!B3:B77</f>
        <v>-7.5417901269078103E-2</v>
      </c>
      <c r="AN3" s="7" cm="1">
        <f t="array" ref="AN3:AN77">('75_filt_inst'!C3:C77-'75_filt_inst'!AQ3:AQ77)/'75_filt_inst'!C3:C77</f>
        <v>-0.12132668467962181</v>
      </c>
    </row>
    <row r="4" spans="2:44" x14ac:dyDescent="0.45">
      <c r="C4" s="2" t="s">
        <v>539</v>
      </c>
      <c r="D4" s="2"/>
      <c r="E4" s="2">
        <v>75</v>
      </c>
      <c r="F4" s="2">
        <v>72</v>
      </c>
      <c r="G4" s="2">
        <v>73</v>
      </c>
      <c r="M4" s="1" t="s">
        <v>15</v>
      </c>
      <c r="N4" s="7">
        <v>0.63550927859657502</v>
      </c>
      <c r="O4" s="7">
        <v>0.62391513999279868</v>
      </c>
      <c r="P4" s="7">
        <v>1.6882449093597698E-3</v>
      </c>
      <c r="Q4" s="7" t="e">
        <v>#DIV/0!</v>
      </c>
      <c r="R4" s="7">
        <v>0.87349307056040615</v>
      </c>
      <c r="U4" s="7">
        <v>0</v>
      </c>
      <c r="V4" s="7">
        <v>6.9259997857809719E-3</v>
      </c>
      <c r="W4" s="7">
        <v>0</v>
      </c>
      <c r="X4" s="7" t="e">
        <v>#DIV/0!</v>
      </c>
      <c r="Y4" s="7">
        <v>0</v>
      </c>
      <c r="AA4" s="7">
        <v>0.63550927859657502</v>
      </c>
      <c r="AB4" s="7">
        <v>0.62164654487115922</v>
      </c>
      <c r="AC4">
        <v>1.6882449093597698E-3</v>
      </c>
      <c r="AD4" t="e">
        <v>#DIV/0!</v>
      </c>
      <c r="AE4">
        <v>0.87349307056040615</v>
      </c>
      <c r="AG4" s="7">
        <v>0.60964258010621164</v>
      </c>
      <c r="AH4" s="7">
        <v>0.56347811394212211</v>
      </c>
      <c r="AI4">
        <v>4.8868891997376068E-3</v>
      </c>
      <c r="AJ4" t="e">
        <v>#DIV/0!</v>
      </c>
      <c r="AK4">
        <v>0.65047459446894618</v>
      </c>
      <c r="AM4" s="7">
        <v>0</v>
      </c>
      <c r="AN4" s="7">
        <v>2.6008607928772541E-2</v>
      </c>
    </row>
    <row r="5" spans="2:44" x14ac:dyDescent="0.45">
      <c r="B5" s="1" t="s">
        <v>542</v>
      </c>
      <c r="C5" s="2" t="s">
        <v>487</v>
      </c>
      <c r="D5" s="2"/>
      <c r="E5" s="13">
        <v>5313.55</v>
      </c>
      <c r="F5" s="13">
        <v>4693.5929999999998</v>
      </c>
      <c r="G5" s="13">
        <v>4821.4070000000002</v>
      </c>
      <c r="H5" s="11" cm="1">
        <f t="array" ref="H5">GEOMEAN('75_filt_inst'!B3:B77+1000)-1000</f>
        <v>5313.5496660063318</v>
      </c>
      <c r="I5" s="11" cm="1">
        <f t="array" ref="I5">GEOMEAN('75_filt_inst'!J3:J77+1000)-1000</f>
        <v>5393.5147194887477</v>
      </c>
      <c r="J5" s="11" cm="1">
        <f t="array" ref="J5">GEOMEAN('75_filt_inst'!R3:R77+1000)-1000</f>
        <v>5272.8577515477864</v>
      </c>
      <c r="M5" s="1" t="s">
        <v>24</v>
      </c>
      <c r="N5" s="7">
        <v>0</v>
      </c>
      <c r="O5" s="7">
        <v>-8.5225479261800043E-3</v>
      </c>
      <c r="P5" s="7">
        <v>0</v>
      </c>
      <c r="Q5" s="7" t="e">
        <v>#DIV/0!</v>
      </c>
      <c r="R5" s="7">
        <v>0</v>
      </c>
      <c r="U5" s="7">
        <v>0</v>
      </c>
      <c r="V5" s="7">
        <v>4.2874612159770301E-2</v>
      </c>
      <c r="W5" s="7">
        <v>0</v>
      </c>
      <c r="X5" s="7" t="e">
        <v>#DIV/0!</v>
      </c>
      <c r="Y5" s="7">
        <v>0</v>
      </c>
      <c r="AA5" s="7">
        <v>0</v>
      </c>
      <c r="AB5" s="7">
        <v>5.0971617226536106E-4</v>
      </c>
      <c r="AC5">
        <v>0</v>
      </c>
      <c r="AD5" t="e">
        <v>#DIV/0!</v>
      </c>
      <c r="AE5">
        <v>0</v>
      </c>
      <c r="AG5" s="7">
        <v>0</v>
      </c>
      <c r="AH5" s="7">
        <v>3.9315951544229566E-2</v>
      </c>
      <c r="AI5">
        <v>0</v>
      </c>
      <c r="AJ5" t="e">
        <v>#DIV/0!</v>
      </c>
      <c r="AK5">
        <v>0</v>
      </c>
      <c r="AM5" s="7">
        <v>0</v>
      </c>
      <c r="AN5" s="7">
        <v>3.3786232519424163E-2</v>
      </c>
    </row>
    <row r="6" spans="2:44" x14ac:dyDescent="0.45">
      <c r="B6" s="1" t="s">
        <v>541</v>
      </c>
      <c r="C6" s="2" t="s">
        <v>518</v>
      </c>
      <c r="D6" s="2"/>
      <c r="E6" s="14">
        <v>36.686259999999997</v>
      </c>
      <c r="F6" s="14">
        <v>32.329259999999998</v>
      </c>
      <c r="G6" s="14">
        <v>32.288989999999998</v>
      </c>
      <c r="H6" s="23" cm="1">
        <f t="array" ref="H6">GEOMEAN('75_filt_inst'!C3:C77+10)-10</f>
        <v>36.686262214846337</v>
      </c>
      <c r="I6" s="23" cm="1">
        <f t="array" ref="I6">GEOMEAN('75_filt_inst'!K3:K77+10)-10</f>
        <v>37.096837101544345</v>
      </c>
      <c r="J6" s="23" cm="1">
        <f t="array" ref="J6">GEOMEAN('75_filt_inst'!S3:S77+1000)-1000</f>
        <v>113.29681721085399</v>
      </c>
      <c r="M6" s="1" t="s">
        <v>25</v>
      </c>
      <c r="N6" s="7">
        <v>-0.68823529411764706</v>
      </c>
      <c r="O6" s="7">
        <v>-1.3636774019441213</v>
      </c>
      <c r="P6" s="7">
        <v>-9.4197659487556002</v>
      </c>
      <c r="Q6" s="7" t="e">
        <v>#DIV/0!</v>
      </c>
      <c r="R6" s="7">
        <v>-0.28072767288931</v>
      </c>
      <c r="U6" s="7">
        <v>0</v>
      </c>
      <c r="V6" s="7">
        <v>5.349318748393507E-2</v>
      </c>
      <c r="W6" s="7">
        <v>0</v>
      </c>
      <c r="X6" s="7" t="e">
        <v>#DIV/0!</v>
      </c>
      <c r="Y6" s="7">
        <v>0</v>
      </c>
      <c r="AA6" s="7">
        <v>-0.68823529411764706</v>
      </c>
      <c r="AB6" s="7">
        <v>-1.3980189754855987</v>
      </c>
      <c r="AC6">
        <v>-9.4197659487556002</v>
      </c>
      <c r="AD6" t="e">
        <v>#DIV/0!</v>
      </c>
      <c r="AE6">
        <v>-0.28072767288931</v>
      </c>
      <c r="AG6" s="7">
        <v>0</v>
      </c>
      <c r="AH6" s="7">
        <v>5.6526837864732442E-2</v>
      </c>
      <c r="AI6">
        <v>0</v>
      </c>
      <c r="AJ6" t="e">
        <v>#DIV/0!</v>
      </c>
      <c r="AK6">
        <v>0</v>
      </c>
      <c r="AM6" s="7">
        <v>0</v>
      </c>
      <c r="AN6" s="7">
        <v>5.7354197059495363E-2</v>
      </c>
    </row>
    <row r="7" spans="2:44" x14ac:dyDescent="0.45">
      <c r="B7" s="29" t="s">
        <v>543</v>
      </c>
      <c r="C7" s="2" t="s">
        <v>532</v>
      </c>
      <c r="D7" s="2"/>
      <c r="E7" s="30">
        <v>3.9682500000000001E-7</v>
      </c>
      <c r="F7" s="30">
        <v>3.2213739999999999E-7</v>
      </c>
      <c r="G7" s="30">
        <v>3.6317619999999998E-7</v>
      </c>
      <c r="M7" s="1" t="s">
        <v>26</v>
      </c>
      <c r="N7" s="7">
        <v>0</v>
      </c>
      <c r="O7" s="7">
        <v>-1.2265979078305352E-3</v>
      </c>
      <c r="P7" s="7">
        <v>0</v>
      </c>
      <c r="Q7" s="7" t="e">
        <v>#DIV/0!</v>
      </c>
      <c r="R7" s="7">
        <v>0</v>
      </c>
      <c r="U7" s="7">
        <v>0</v>
      </c>
      <c r="V7" s="7">
        <v>3.1211104877571092E-2</v>
      </c>
      <c r="W7" s="7">
        <v>0</v>
      </c>
      <c r="X7" s="7" t="e">
        <v>#DIV/0!</v>
      </c>
      <c r="Y7" s="7">
        <v>0</v>
      </c>
      <c r="AA7" s="7">
        <v>0</v>
      </c>
      <c r="AB7" s="7">
        <v>4.4058802392476304E-3</v>
      </c>
      <c r="AC7">
        <v>0</v>
      </c>
      <c r="AD7" t="e">
        <v>#DIV/0!</v>
      </c>
      <c r="AE7">
        <v>0</v>
      </c>
      <c r="AG7" s="7">
        <v>0</v>
      </c>
      <c r="AH7" s="7">
        <v>4.0313724574366279E-2</v>
      </c>
      <c r="AI7">
        <v>0</v>
      </c>
      <c r="AJ7" t="e">
        <v>#DIV/0!</v>
      </c>
      <c r="AK7">
        <v>0</v>
      </c>
      <c r="AM7" s="7">
        <v>0</v>
      </c>
      <c r="AN7" s="7">
        <v>4.1736174766052056E-2</v>
      </c>
    </row>
    <row r="8" spans="2:44" x14ac:dyDescent="0.45">
      <c r="B8" s="29" t="s">
        <v>543</v>
      </c>
      <c r="C8" s="2" t="s">
        <v>533</v>
      </c>
      <c r="D8" s="2"/>
      <c r="E8" s="30">
        <v>6.0310409999999994E-8</v>
      </c>
      <c r="F8" s="30">
        <v>4.962682E-8</v>
      </c>
      <c r="G8" s="30">
        <v>6.1992300000000006E-8</v>
      </c>
      <c r="M8" s="1" t="s">
        <v>28</v>
      </c>
      <c r="N8" s="7">
        <v>-8.8068181818181823E-2</v>
      </c>
      <c r="O8" s="7">
        <v>-1.9784542191858536</v>
      </c>
      <c r="P8" s="7">
        <v>0.56977351417289468</v>
      </c>
      <c r="Q8" s="7" t="e">
        <v>#DIV/0!</v>
      </c>
      <c r="R8" s="7">
        <v>-4.5651399479644875E-2</v>
      </c>
      <c r="U8" s="7">
        <v>0</v>
      </c>
      <c r="V8" s="7">
        <v>4.8465028765309462E-2</v>
      </c>
      <c r="W8" s="7">
        <v>0</v>
      </c>
      <c r="X8" s="7" t="e">
        <v>#DIV/0!</v>
      </c>
      <c r="Y8" s="7">
        <v>0</v>
      </c>
      <c r="AA8" s="7">
        <v>-8.8068181818181823E-2</v>
      </c>
      <c r="AB8" s="7">
        <v>-1.9651429941987495</v>
      </c>
      <c r="AC8">
        <v>0.56977351417289468</v>
      </c>
      <c r="AD8" t="e">
        <v>#DIV/0!</v>
      </c>
      <c r="AE8">
        <v>-4.5651399479644875E-2</v>
      </c>
      <c r="AG8" s="7">
        <v>0</v>
      </c>
      <c r="AH8" s="7">
        <v>5.188444811456621E-2</v>
      </c>
      <c r="AI8">
        <v>0</v>
      </c>
      <c r="AJ8" t="e">
        <v>#DIV/0!</v>
      </c>
      <c r="AK8">
        <v>0</v>
      </c>
      <c r="AM8" s="7">
        <v>0</v>
      </c>
      <c r="AN8" s="7">
        <v>7.8180091755477896E-2</v>
      </c>
    </row>
    <row r="9" spans="2:44" x14ac:dyDescent="0.45">
      <c r="B9" s="29" t="s">
        <v>543</v>
      </c>
      <c r="C9" s="2" t="s">
        <v>534</v>
      </c>
      <c r="D9" s="2"/>
      <c r="E9" s="30">
        <v>5.1515799999999996E-7</v>
      </c>
      <c r="F9" s="30">
        <v>5.4547219999999996E-7</v>
      </c>
      <c r="G9" s="30">
        <v>5.2782460000000003E-7</v>
      </c>
      <c r="M9" s="1" t="s">
        <v>29</v>
      </c>
      <c r="N9" s="7">
        <v>0.15122813217883019</v>
      </c>
      <c r="O9" s="7">
        <v>0.26775227928831286</v>
      </c>
      <c r="P9" s="7">
        <v>0.49156864874881806</v>
      </c>
      <c r="Q9" s="7" t="e">
        <v>#DIV/0!</v>
      </c>
      <c r="R9" s="7">
        <v>-0.91369716933287826</v>
      </c>
      <c r="U9" s="7">
        <v>0</v>
      </c>
      <c r="V9" s="7">
        <v>-2.2330726140671026E-2</v>
      </c>
      <c r="W9" s="7">
        <v>0</v>
      </c>
      <c r="X9" s="7" t="e">
        <v>#DIV/0!</v>
      </c>
      <c r="Y9" s="7">
        <v>0</v>
      </c>
      <c r="AA9" s="7">
        <v>6.2272486305000881E-2</v>
      </c>
      <c r="AB9" s="7">
        <v>2.7448286753641107E-2</v>
      </c>
      <c r="AC9">
        <v>0.36657010856598998</v>
      </c>
      <c r="AD9" t="e">
        <v>#DIV/0!</v>
      </c>
      <c r="AE9">
        <v>-0.91564468633330398</v>
      </c>
      <c r="AG9" s="7">
        <v>-1.1871001943806325</v>
      </c>
      <c r="AH9" s="7">
        <v>-1.2804752042465248</v>
      </c>
      <c r="AI9">
        <v>-2.2454235224570959E-4</v>
      </c>
      <c r="AJ9" t="e">
        <v>#DIV/0!</v>
      </c>
      <c r="AK9">
        <v>-0.17247330187250198</v>
      </c>
      <c r="AM9" s="7">
        <v>-1.326029333804559</v>
      </c>
      <c r="AN9" s="7">
        <v>-1.4719423083481369</v>
      </c>
    </row>
    <row r="10" spans="2:44" x14ac:dyDescent="0.45">
      <c r="M10" s="1" t="s">
        <v>30</v>
      </c>
      <c r="N10" s="7">
        <v>-6.576875983907644E-3</v>
      </c>
      <c r="O10" s="7">
        <v>0.59144686509820932</v>
      </c>
      <c r="P10" s="7">
        <v>-4.9115089607218931E-4</v>
      </c>
      <c r="Q10" s="7" t="e">
        <v>#DIV/0!</v>
      </c>
      <c r="R10" s="7">
        <v>0.12679446876841244</v>
      </c>
      <c r="U10" s="7">
        <v>0</v>
      </c>
      <c r="V10" s="7">
        <v>-6.2432857773819437E-4</v>
      </c>
      <c r="W10" s="7">
        <v>0</v>
      </c>
      <c r="X10" s="7" t="e">
        <v>#DIV/0!</v>
      </c>
      <c r="Y10" s="7">
        <v>0</v>
      </c>
      <c r="AA10" s="7">
        <v>-0.77145355955920936</v>
      </c>
      <c r="AB10" s="7">
        <v>-0.77959367580006278</v>
      </c>
      <c r="AC10">
        <v>-4.3593055938088364E-4</v>
      </c>
      <c r="AD10" t="e">
        <v>#DIV/0!</v>
      </c>
      <c r="AE10">
        <v>0.37683120043424168</v>
      </c>
      <c r="AG10" s="7">
        <v>0.32635997900997027</v>
      </c>
      <c r="AH10" s="7">
        <v>0.20482505069639237</v>
      </c>
      <c r="AI10">
        <v>9.4823394151561421E-4</v>
      </c>
      <c r="AJ10" t="e">
        <v>#DIV/0!</v>
      </c>
      <c r="AK10">
        <v>-9.5545808686938849E-2</v>
      </c>
      <c r="AM10" s="7">
        <v>0</v>
      </c>
      <c r="AN10" s="7">
        <v>2.9173670442578258E-2</v>
      </c>
    </row>
    <row r="11" spans="2:44" x14ac:dyDescent="0.45">
      <c r="E11" s="1" t="s">
        <v>1</v>
      </c>
      <c r="F11" s="1" t="s">
        <v>553</v>
      </c>
      <c r="G11" s="1" t="s">
        <v>552</v>
      </c>
      <c r="M11" s="1" t="s">
        <v>39</v>
      </c>
      <c r="N11" s="7">
        <v>8.3182252373433144E-2</v>
      </c>
      <c r="O11" s="7">
        <v>0.49981063959604571</v>
      </c>
      <c r="P11" s="7">
        <v>0.43664837075872898</v>
      </c>
      <c r="Q11" s="7" t="e">
        <v>#DIV/0!</v>
      </c>
      <c r="R11" s="7">
        <v>9.2216177632383547E-5</v>
      </c>
      <c r="U11" s="7">
        <v>0.11930522252763319</v>
      </c>
      <c r="V11" s="7">
        <v>0.12423180031736153</v>
      </c>
      <c r="W11" s="7">
        <v>0.70787199857702687</v>
      </c>
      <c r="X11" s="7" t="e">
        <v>#DIV/0!</v>
      </c>
      <c r="Y11" s="7">
        <v>9.073730604398577E-6</v>
      </c>
      <c r="AA11" s="7">
        <v>8.3182252373433144E-2</v>
      </c>
      <c r="AB11" s="7">
        <v>8.6636727702647603E-2</v>
      </c>
      <c r="AC11">
        <v>0.43664837075872898</v>
      </c>
      <c r="AD11" t="e">
        <v>#DIV/0!</v>
      </c>
      <c r="AE11">
        <v>9.2216177632383547E-5</v>
      </c>
      <c r="AG11" s="7">
        <v>0.11930522252763319</v>
      </c>
      <c r="AH11" s="7">
        <v>0.1094961214941754</v>
      </c>
      <c r="AI11">
        <v>0.70787199857702687</v>
      </c>
      <c r="AJ11" t="e">
        <v>#DIV/0!</v>
      </c>
      <c r="AK11">
        <v>9.073730604398577E-6</v>
      </c>
      <c r="AM11" s="7">
        <v>0</v>
      </c>
      <c r="AN11" s="7">
        <v>1.6613525447490057E-3</v>
      </c>
    </row>
    <row r="12" spans="2:44" x14ac:dyDescent="0.45">
      <c r="C12" s="2" t="s">
        <v>539</v>
      </c>
      <c r="D12" s="2"/>
      <c r="E12" s="2">
        <v>75</v>
      </c>
      <c r="F12" s="13">
        <v>69</v>
      </c>
      <c r="G12" s="13">
        <v>69</v>
      </c>
      <c r="M12" s="1" t="s">
        <v>41</v>
      </c>
      <c r="N12" s="7">
        <v>0</v>
      </c>
      <c r="O12" s="7">
        <v>7.1377008501324321E-2</v>
      </c>
      <c r="P12" s="7">
        <v>0</v>
      </c>
      <c r="Q12" s="7">
        <v>0</v>
      </c>
      <c r="R12" s="7">
        <v>0</v>
      </c>
      <c r="U12" s="7">
        <v>0</v>
      </c>
      <c r="V12" s="7">
        <v>5.1402106369573201E-2</v>
      </c>
      <c r="W12" s="7">
        <v>0</v>
      </c>
      <c r="X12" s="7">
        <v>0</v>
      </c>
      <c r="Y12" s="7">
        <v>0</v>
      </c>
      <c r="AA12" s="7">
        <v>0</v>
      </c>
      <c r="AB12" s="7">
        <v>7.7520462003828131E-2</v>
      </c>
      <c r="AC12">
        <v>0</v>
      </c>
      <c r="AD12">
        <v>0</v>
      </c>
      <c r="AE12">
        <v>0</v>
      </c>
      <c r="AG12" s="7">
        <v>0</v>
      </c>
      <c r="AH12" s="7">
        <v>5.1552529345544343E-2</v>
      </c>
      <c r="AI12">
        <v>0</v>
      </c>
      <c r="AJ12">
        <v>0</v>
      </c>
      <c r="AK12">
        <v>0</v>
      </c>
      <c r="AM12" s="7">
        <v>0</v>
      </c>
      <c r="AN12" s="7">
        <v>6.3517687950335786E-2</v>
      </c>
    </row>
    <row r="13" spans="2:44" x14ac:dyDescent="0.45">
      <c r="B13" s="1" t="s">
        <v>542</v>
      </c>
      <c r="C13" s="2" t="s">
        <v>487</v>
      </c>
      <c r="D13" s="2"/>
      <c r="E13" s="13">
        <v>5313.55</v>
      </c>
      <c r="F13" s="13">
        <v>3785.5740000000001</v>
      </c>
      <c r="G13" s="13">
        <v>3707.7</v>
      </c>
      <c r="H13" s="11" cm="1">
        <f t="array" ref="H13">GEOMEAN('75_filt_inst'!B3:B77+1000)-1000</f>
        <v>5313.5496660063318</v>
      </c>
      <c r="I13" s="11" cm="1">
        <f t="array" ref="I13">GEOMEAN('75_filt_inst'!Z3:Z77+1000)-1000</f>
        <v>5071.3179998581836</v>
      </c>
      <c r="J13" s="11" cm="1">
        <f t="array" ref="J13">GEOMEAN('75_filt_inst'!AH3:AH77+1000)-1000</f>
        <v>4703.8325010135632</v>
      </c>
      <c r="M13" s="1" t="s">
        <v>43</v>
      </c>
      <c r="N13" s="7">
        <v>-0.38064516129032255</v>
      </c>
      <c r="O13" s="7">
        <v>-2.1038444135569159</v>
      </c>
      <c r="P13" s="7">
        <v>-141.43880048004729</v>
      </c>
      <c r="Q13" s="7">
        <v>0.82916368660365414</v>
      </c>
      <c r="R13" s="7">
        <v>0.14272283219255397</v>
      </c>
      <c r="U13" s="7">
        <v>0</v>
      </c>
      <c r="V13" s="7">
        <v>4.151554807752228E-2</v>
      </c>
      <c r="W13" s="7">
        <v>0</v>
      </c>
      <c r="X13" s="7">
        <v>0</v>
      </c>
      <c r="Y13" s="7">
        <v>0</v>
      </c>
      <c r="AA13" s="7">
        <v>-0.38064516129032255</v>
      </c>
      <c r="AB13" s="7">
        <v>-2.1105860231222957</v>
      </c>
      <c r="AC13">
        <v>-141.43880048004729</v>
      </c>
      <c r="AD13">
        <v>0.82916368660365414</v>
      </c>
      <c r="AE13">
        <v>0.14272283219255397</v>
      </c>
      <c r="AG13" s="7">
        <v>0</v>
      </c>
      <c r="AH13" s="7">
        <v>5.2797624369718299E-2</v>
      </c>
      <c r="AI13">
        <v>0</v>
      </c>
      <c r="AJ13">
        <v>0</v>
      </c>
      <c r="AK13">
        <v>0</v>
      </c>
      <c r="AM13" s="7">
        <v>0</v>
      </c>
      <c r="AN13" s="7">
        <v>4.9040725477605185E-2</v>
      </c>
    </row>
    <row r="14" spans="2:44" x14ac:dyDescent="0.45">
      <c r="B14" s="1" t="s">
        <v>541</v>
      </c>
      <c r="C14" s="2" t="s">
        <v>518</v>
      </c>
      <c r="D14" s="13"/>
      <c r="E14" s="14">
        <v>36.686259999999997</v>
      </c>
      <c r="F14" s="14">
        <v>29.142910000000001</v>
      </c>
      <c r="G14" s="14">
        <v>27.721329999999998</v>
      </c>
      <c r="H14" s="23" cm="1">
        <f t="array" ref="H14">GEOMEAN('75_filt_inst'!C3:C77+10)-10</f>
        <v>36.686262214846337</v>
      </c>
      <c r="I14" cm="1">
        <f t="array" ref="I14">GEOMEAN('75_filt_inst'!AA3:AA77+1000)-1000</f>
        <v>128.07982551190912</v>
      </c>
      <c r="J14" cm="1">
        <f t="array" ref="J14">GEOMEAN('75_filt_inst'!AI3:AI77+1000)-1000</f>
        <v>131.06338716975256</v>
      </c>
      <c r="M14" s="1" t="s">
        <v>44</v>
      </c>
      <c r="N14" s="7">
        <v>-0.28000000000000003</v>
      </c>
      <c r="O14" s="7">
        <v>-1.4349089416379879</v>
      </c>
      <c r="P14" s="7">
        <v>0.96683653903086431</v>
      </c>
      <c r="Q14" s="7">
        <v>-1.1103846175761924</v>
      </c>
      <c r="R14" s="7">
        <v>0.84240058421669017</v>
      </c>
      <c r="U14" s="7">
        <v>0</v>
      </c>
      <c r="V14" s="7">
        <v>-0.32235355848747971</v>
      </c>
      <c r="W14" s="7">
        <v>0</v>
      </c>
      <c r="X14" s="7">
        <v>0</v>
      </c>
      <c r="Y14" s="7">
        <v>0</v>
      </c>
      <c r="AA14" s="7">
        <v>-0.28000000000000003</v>
      </c>
      <c r="AB14" s="7">
        <v>-1.4241633730687933</v>
      </c>
      <c r="AC14">
        <v>0.96683653903086431</v>
      </c>
      <c r="AD14">
        <v>-1.1103846175761924</v>
      </c>
      <c r="AE14">
        <v>0.84240058421669017</v>
      </c>
      <c r="AG14" s="7">
        <v>0</v>
      </c>
      <c r="AH14" s="7">
        <v>5.071558093597827E-2</v>
      </c>
      <c r="AI14">
        <v>0</v>
      </c>
      <c r="AJ14">
        <v>0</v>
      </c>
      <c r="AK14">
        <v>0</v>
      </c>
      <c r="AM14" s="7">
        <v>0</v>
      </c>
      <c r="AN14" s="7">
        <v>5.276252071946784E-2</v>
      </c>
    </row>
    <row r="15" spans="2:44" x14ac:dyDescent="0.45">
      <c r="B15" s="29" t="s">
        <v>543</v>
      </c>
      <c r="C15" s="2" t="s">
        <v>532</v>
      </c>
      <c r="D15" s="14"/>
      <c r="E15" s="30">
        <v>3.9682500000000001E-7</v>
      </c>
      <c r="F15" s="30">
        <v>3.4174180000000001E-7</v>
      </c>
      <c r="G15" s="30">
        <v>3.714744E-7</v>
      </c>
      <c r="M15" s="1" t="s">
        <v>48</v>
      </c>
      <c r="N15" s="7">
        <v>-1.2180094786729858</v>
      </c>
      <c r="O15" s="7">
        <v>-2.5010022703500625</v>
      </c>
      <c r="P15" s="7">
        <v>0.82477885761216418</v>
      </c>
      <c r="Q15" s="7" t="e">
        <v>#DIV/0!</v>
      </c>
      <c r="R15" s="7">
        <v>-5.8702323142149869E-2</v>
      </c>
      <c r="U15" s="7">
        <v>0</v>
      </c>
      <c r="V15" s="7">
        <v>4.1796094364841517E-2</v>
      </c>
      <c r="W15" s="7">
        <v>0</v>
      </c>
      <c r="X15" s="7" t="e">
        <v>#DIV/0!</v>
      </c>
      <c r="Y15" s="7">
        <v>0</v>
      </c>
      <c r="AA15" s="7">
        <v>-1.2180094786729858</v>
      </c>
      <c r="AB15" s="7">
        <v>-2.4684623845581664</v>
      </c>
      <c r="AC15">
        <v>0.82477885761216418</v>
      </c>
      <c r="AD15" t="e">
        <v>#DIV/0!</v>
      </c>
      <c r="AE15">
        <v>-5.8702323142149869E-2</v>
      </c>
      <c r="AG15" s="7">
        <v>0</v>
      </c>
      <c r="AH15" s="7">
        <v>4.8529991496977905E-2</v>
      </c>
      <c r="AI15">
        <v>0</v>
      </c>
      <c r="AJ15" t="e">
        <v>#DIV/0!</v>
      </c>
      <c r="AK15">
        <v>0</v>
      </c>
      <c r="AM15" s="7">
        <v>0</v>
      </c>
      <c r="AN15" s="7">
        <v>7.1678426063273418E-2</v>
      </c>
    </row>
    <row r="16" spans="2:44" x14ac:dyDescent="0.45">
      <c r="B16" s="29" t="s">
        <v>543</v>
      </c>
      <c r="C16" s="2" t="s">
        <v>533</v>
      </c>
      <c r="D16" s="30"/>
      <c r="E16" s="30">
        <v>6.0310409999999994E-8</v>
      </c>
      <c r="F16" s="30">
        <v>4.282788E-8</v>
      </c>
      <c r="G16" s="30">
        <v>4.4163399999999998E-8</v>
      </c>
      <c r="M16" s="1" t="s">
        <v>50</v>
      </c>
      <c r="N16" s="7">
        <v>-0.8125</v>
      </c>
      <c r="O16" s="7">
        <v>-1.7818091054358531</v>
      </c>
      <c r="P16" s="7">
        <v>-5.4011829643109383E-2</v>
      </c>
      <c r="Q16" s="7" t="e">
        <v>#DIV/0!</v>
      </c>
      <c r="R16" s="7">
        <v>-3.9458708045941567E-3</v>
      </c>
      <c r="U16" s="7">
        <v>0</v>
      </c>
      <c r="V16" s="7">
        <v>-0.20373135703726691</v>
      </c>
      <c r="W16" s="7">
        <v>0</v>
      </c>
      <c r="X16" s="7" t="e">
        <v>#DIV/0!</v>
      </c>
      <c r="Y16" s="7">
        <v>0</v>
      </c>
      <c r="AA16" s="7">
        <v>-0.8125</v>
      </c>
      <c r="AB16" s="7">
        <v>-1.7712619478896925</v>
      </c>
      <c r="AC16">
        <v>-5.4011829643109383E-2</v>
      </c>
      <c r="AD16" t="e">
        <v>#DIV/0!</v>
      </c>
      <c r="AE16">
        <v>-3.9458708045941567E-3</v>
      </c>
      <c r="AG16" s="7">
        <v>0</v>
      </c>
      <c r="AH16" s="7">
        <v>4.733194797842924E-2</v>
      </c>
      <c r="AI16">
        <v>0</v>
      </c>
      <c r="AJ16" t="e">
        <v>#DIV/0!</v>
      </c>
      <c r="AK16">
        <v>0</v>
      </c>
      <c r="AM16" s="7">
        <v>0</v>
      </c>
      <c r="AN16" s="7">
        <v>7.3980955276001972E-2</v>
      </c>
    </row>
    <row r="17" spans="2:40" x14ac:dyDescent="0.45">
      <c r="B17" s="29" t="s">
        <v>543</v>
      </c>
      <c r="C17" s="2" t="s">
        <v>534</v>
      </c>
      <c r="D17" s="2"/>
      <c r="E17" s="30">
        <v>5.1515799999999996E-7</v>
      </c>
      <c r="F17" s="30">
        <v>5.1728320000000005E-7</v>
      </c>
      <c r="G17" s="30">
        <v>5.0154129999999998E-7</v>
      </c>
      <c r="M17" s="1" t="s">
        <v>58</v>
      </c>
      <c r="N17" s="7">
        <v>0</v>
      </c>
      <c r="O17" s="7">
        <v>-4.1930726668919734E-2</v>
      </c>
      <c r="P17" s="7">
        <v>0</v>
      </c>
      <c r="Q17" s="7" t="e">
        <v>#DIV/0!</v>
      </c>
      <c r="R17" s="7">
        <v>0</v>
      </c>
      <c r="U17" s="7">
        <v>0</v>
      </c>
      <c r="V17" s="7">
        <v>6.7738547779382235E-2</v>
      </c>
      <c r="W17" s="7">
        <v>0</v>
      </c>
      <c r="X17" s="7" t="e">
        <v>#DIV/0!</v>
      </c>
      <c r="Y17" s="7">
        <v>0</v>
      </c>
      <c r="AA17" s="7">
        <v>0</v>
      </c>
      <c r="AB17" s="7">
        <v>-6.4666188123374796E-2</v>
      </c>
      <c r="AC17">
        <v>0</v>
      </c>
      <c r="AD17" t="e">
        <v>#DIV/0!</v>
      </c>
      <c r="AE17">
        <v>0</v>
      </c>
      <c r="AG17" s="7">
        <v>0</v>
      </c>
      <c r="AH17" s="7">
        <v>6.5305099279112697E-2</v>
      </c>
      <c r="AI17">
        <v>0</v>
      </c>
      <c r="AJ17" t="e">
        <v>#DIV/0!</v>
      </c>
      <c r="AK17">
        <v>0</v>
      </c>
      <c r="AM17" s="7">
        <v>0</v>
      </c>
      <c r="AN17" s="7">
        <v>6.7776254011524137E-2</v>
      </c>
    </row>
    <row r="18" spans="2:40" x14ac:dyDescent="0.45">
      <c r="M18" s="1" t="s">
        <v>59</v>
      </c>
      <c r="N18" s="7">
        <v>0</v>
      </c>
      <c r="O18" s="7">
        <v>-2.4608197786566928E-2</v>
      </c>
      <c r="P18" s="7">
        <v>0</v>
      </c>
      <c r="Q18" s="7" t="e">
        <v>#DIV/0!</v>
      </c>
      <c r="R18" s="7">
        <v>0</v>
      </c>
      <c r="U18" s="7">
        <v>0</v>
      </c>
      <c r="V18" s="7">
        <v>5.7485643725621621E-2</v>
      </c>
      <c r="W18" s="7">
        <v>0</v>
      </c>
      <c r="X18" s="7" t="e">
        <v>#DIV/0!</v>
      </c>
      <c r="Y18" s="7">
        <v>0</v>
      </c>
      <c r="AA18" s="7">
        <v>0</v>
      </c>
      <c r="AB18" s="7">
        <v>-2.4688357560345812E-2</v>
      </c>
      <c r="AC18">
        <v>0</v>
      </c>
      <c r="AD18" t="e">
        <v>#DIV/0!</v>
      </c>
      <c r="AE18">
        <v>0</v>
      </c>
      <c r="AG18" s="7">
        <v>0</v>
      </c>
      <c r="AH18" s="7">
        <v>5.999447409219056E-2</v>
      </c>
      <c r="AI18">
        <v>0</v>
      </c>
      <c r="AJ18" t="e">
        <v>#DIV/0!</v>
      </c>
      <c r="AK18">
        <v>0</v>
      </c>
      <c r="AM18" s="7">
        <v>0</v>
      </c>
      <c r="AN18" s="7">
        <v>5.8660325516902624E-2</v>
      </c>
    </row>
    <row r="19" spans="2:40" x14ac:dyDescent="0.45">
      <c r="E19" s="1" t="s">
        <v>1</v>
      </c>
      <c r="F19" s="1" t="s">
        <v>556</v>
      </c>
      <c r="M19" s="1" t="s">
        <v>60</v>
      </c>
      <c r="N19" s="7">
        <v>0.25896414342629481</v>
      </c>
      <c r="O19" s="7">
        <v>-0.74652665877250002</v>
      </c>
      <c r="P19" s="7">
        <v>0.5</v>
      </c>
      <c r="Q19" s="7" t="e">
        <v>#DIV/0!</v>
      </c>
      <c r="R19" s="7" t="e">
        <v>#DIV/0!</v>
      </c>
      <c r="U19" s="7">
        <v>0</v>
      </c>
      <c r="V19" s="7">
        <v>4.2934199113471586E-2</v>
      </c>
      <c r="W19" s="7">
        <v>0</v>
      </c>
      <c r="X19" s="7" t="e">
        <v>#DIV/0!</v>
      </c>
      <c r="Y19" s="7" t="e">
        <v>#DIV/0!</v>
      </c>
      <c r="AA19" s="7">
        <v>0.25896414342629481</v>
      </c>
      <c r="AB19" s="7">
        <v>-0.7358327025980157</v>
      </c>
      <c r="AC19">
        <v>0.5</v>
      </c>
      <c r="AD19" t="e">
        <v>#DIV/0!</v>
      </c>
      <c r="AE19" t="e">
        <v>#DIV/0!</v>
      </c>
      <c r="AG19" s="7">
        <v>0</v>
      </c>
      <c r="AH19" s="7">
        <v>4.6057182985676938E-2</v>
      </c>
      <c r="AI19">
        <v>0</v>
      </c>
      <c r="AJ19" t="e">
        <v>#DIV/0!</v>
      </c>
      <c r="AK19" t="e">
        <v>#DIV/0!</v>
      </c>
      <c r="AM19" s="7">
        <v>0.25896414342629481</v>
      </c>
      <c r="AN19" s="7">
        <v>-7.488919315601537</v>
      </c>
    </row>
    <row r="20" spans="2:40" x14ac:dyDescent="0.45">
      <c r="C20" s="2" t="s">
        <v>539</v>
      </c>
      <c r="D20" s="2"/>
      <c r="E20" s="2">
        <v>75</v>
      </c>
      <c r="F20" s="2">
        <v>75</v>
      </c>
      <c r="M20" s="1" t="s">
        <v>61</v>
      </c>
      <c r="N20" s="7">
        <v>-0.23195876288659795</v>
      </c>
      <c r="O20" s="7">
        <v>-1.2639036531624122</v>
      </c>
      <c r="P20" s="7">
        <v>-0.14285714285714282</v>
      </c>
      <c r="Q20" s="7" t="e">
        <v>#DIV/0!</v>
      </c>
      <c r="R20" s="7" t="e">
        <v>#DIV/0!</v>
      </c>
      <c r="U20" s="7">
        <v>0</v>
      </c>
      <c r="V20" s="7">
        <v>4.32021637084413E-2</v>
      </c>
      <c r="W20" s="7">
        <v>0</v>
      </c>
      <c r="X20" s="7" t="e">
        <v>#DIV/0!</v>
      </c>
      <c r="Y20" s="7" t="e">
        <v>#DIV/0!</v>
      </c>
      <c r="AA20" s="7">
        <v>-0.23195876288659795</v>
      </c>
      <c r="AB20" s="7">
        <v>-1.2504936522138308</v>
      </c>
      <c r="AC20">
        <v>-0.14285714285714282</v>
      </c>
      <c r="AD20" t="e">
        <v>#DIV/0!</v>
      </c>
      <c r="AE20" t="e">
        <v>#DIV/0!</v>
      </c>
      <c r="AG20" s="7">
        <v>0</v>
      </c>
      <c r="AH20" s="7">
        <v>4.7844226631482703E-2</v>
      </c>
      <c r="AI20">
        <v>0</v>
      </c>
      <c r="AJ20" t="e">
        <v>#DIV/0!</v>
      </c>
      <c r="AK20" t="e">
        <v>#DIV/0!</v>
      </c>
      <c r="AM20" s="7">
        <v>-0.23195876288659795</v>
      </c>
      <c r="AN20" s="7">
        <v>-1.4483085780222607</v>
      </c>
    </row>
    <row r="21" spans="2:40" x14ac:dyDescent="0.45">
      <c r="B21" s="1" t="s">
        <v>542</v>
      </c>
      <c r="C21" s="2" t="s">
        <v>487</v>
      </c>
      <c r="D21" s="2"/>
      <c r="E21" s="13">
        <v>5313.55</v>
      </c>
      <c r="F21" s="13">
        <v>5034.9589999999998</v>
      </c>
      <c r="G21" s="11" cm="1">
        <f t="array" ref="G21">GEOMEAN('75_filt_inst'!B3:B77+1000)-1000</f>
        <v>5313.5496660063318</v>
      </c>
      <c r="H21" cm="1">
        <f t="array" ref="H21">GEOMEAN('75_filt_inst'!AP3:AP77+1000)-1000</f>
        <v>5034.9589541482683</v>
      </c>
      <c r="M21" s="1" t="s">
        <v>63</v>
      </c>
      <c r="N21" s="7">
        <v>-0.17647058823529413</v>
      </c>
      <c r="O21" s="7">
        <v>-1.6556787612197734</v>
      </c>
      <c r="P21" s="7">
        <v>-0.20661755552018593</v>
      </c>
      <c r="Q21" s="7" t="e">
        <v>#DIV/0!</v>
      </c>
      <c r="R21" s="7">
        <v>0.96755817553012935</v>
      </c>
      <c r="U21" s="7">
        <v>0</v>
      </c>
      <c r="V21" s="7">
        <v>4.9783555182515801E-2</v>
      </c>
      <c r="W21" s="7">
        <v>0</v>
      </c>
      <c r="X21" s="7" t="e">
        <v>#DIV/0!</v>
      </c>
      <c r="Y21" s="7">
        <v>0</v>
      </c>
      <c r="AA21" s="7">
        <v>-0.17647058823529413</v>
      </c>
      <c r="AB21" s="7">
        <v>-1.6084924191309531</v>
      </c>
      <c r="AC21">
        <v>-0.20661755552018593</v>
      </c>
      <c r="AD21" t="e">
        <v>#DIV/0!</v>
      </c>
      <c r="AE21">
        <v>0.96755817553012935</v>
      </c>
      <c r="AG21" s="7">
        <v>0</v>
      </c>
      <c r="AH21" s="7">
        <v>5.324567453334348E-2</v>
      </c>
      <c r="AI21">
        <v>0</v>
      </c>
      <c r="AJ21" t="e">
        <v>#DIV/0!</v>
      </c>
      <c r="AK21">
        <v>0</v>
      </c>
      <c r="AM21" s="7">
        <v>0</v>
      </c>
      <c r="AN21" s="7">
        <v>4.9877715849298038E-2</v>
      </c>
    </row>
    <row r="22" spans="2:40" x14ac:dyDescent="0.45">
      <c r="B22" s="1" t="s">
        <v>541</v>
      </c>
      <c r="C22" s="2" t="s">
        <v>518</v>
      </c>
      <c r="D22" s="2"/>
      <c r="E22" s="14">
        <v>36.686259999999997</v>
      </c>
      <c r="F22" s="14">
        <v>37.357729999999997</v>
      </c>
      <c r="G22" s="23" cm="1">
        <f t="array" ref="G22">GEOMEAN('75_filt_inst'!C3:C77+10)-10</f>
        <v>36.686262214846337</v>
      </c>
      <c r="H22" cm="1">
        <f t="array" ref="H22">GEOMEAN('75_filt_inst'!AQ3:AQ77+1000)-1000</f>
        <v>118.93963744720895</v>
      </c>
      <c r="M22" s="1" t="s">
        <v>64</v>
      </c>
      <c r="N22" s="7">
        <v>0</v>
      </c>
      <c r="O22" s="7">
        <v>2.551576666090551E-3</v>
      </c>
      <c r="P22" s="7">
        <v>0</v>
      </c>
      <c r="Q22" s="7">
        <v>0</v>
      </c>
      <c r="R22" s="7">
        <v>0</v>
      </c>
      <c r="U22" s="7">
        <v>0</v>
      </c>
      <c r="V22" s="7">
        <v>5.9566019457606275E-3</v>
      </c>
      <c r="W22" s="7">
        <v>0</v>
      </c>
      <c r="X22" s="7">
        <v>0</v>
      </c>
      <c r="Y22" s="7">
        <v>0</v>
      </c>
      <c r="AA22" s="7">
        <v>-0.4458815763652258</v>
      </c>
      <c r="AB22" s="7">
        <v>-0.49201672653869916</v>
      </c>
      <c r="AC22">
        <v>-7.6504449965336159</v>
      </c>
      <c r="AD22">
        <v>-14.425218337375062</v>
      </c>
      <c r="AE22">
        <v>-2.250340431031058</v>
      </c>
      <c r="AG22" s="7">
        <v>-0.17840258326940575</v>
      </c>
      <c r="AH22" s="7">
        <v>-0.49201604473551847</v>
      </c>
      <c r="AI22">
        <v>0.97193960713038319</v>
      </c>
      <c r="AJ22">
        <v>-57.985280620520797</v>
      </c>
      <c r="AK22">
        <v>0.64458956873784579</v>
      </c>
      <c r="AM22" s="7">
        <v>0</v>
      </c>
      <c r="AN22" s="7">
        <v>6.398053497688942E-3</v>
      </c>
    </row>
    <row r="23" spans="2:40" x14ac:dyDescent="0.45">
      <c r="B23" s="29" t="s">
        <v>543</v>
      </c>
      <c r="C23" s="2" t="s">
        <v>532</v>
      </c>
      <c r="D23" s="2"/>
      <c r="E23" s="2">
        <v>3.9682500000000001E-7</v>
      </c>
      <c r="F23" s="30">
        <v>3.6411019999999998E-7</v>
      </c>
      <c r="M23" s="1" t="s">
        <v>71</v>
      </c>
      <c r="N23" s="7">
        <v>-1.3729903536977492</v>
      </c>
      <c r="O23" s="7">
        <v>-2.309024146974183</v>
      </c>
      <c r="P23" s="7">
        <v>-0.11310191098041802</v>
      </c>
      <c r="Q23" s="7" t="e">
        <v>#DIV/0!</v>
      </c>
      <c r="R23" s="7">
        <v>-0.45366857780677144</v>
      </c>
      <c r="U23" s="7">
        <v>0</v>
      </c>
      <c r="V23" s="7">
        <v>5.3423535245197884E-2</v>
      </c>
      <c r="W23" s="7">
        <v>0</v>
      </c>
      <c r="X23" s="7" t="e">
        <v>#DIV/0!</v>
      </c>
      <c r="Y23" s="7">
        <v>0</v>
      </c>
      <c r="AA23" s="7">
        <v>-1.3729903536977492</v>
      </c>
      <c r="AB23" s="7">
        <v>-2.2785369655923593</v>
      </c>
      <c r="AC23">
        <v>-0.11310191098041802</v>
      </c>
      <c r="AD23" t="e">
        <v>#DIV/0!</v>
      </c>
      <c r="AE23">
        <v>-0.45366857780677144</v>
      </c>
      <c r="AG23" s="7">
        <v>0</v>
      </c>
      <c r="AH23" s="7">
        <v>3.8645309393602618E-2</v>
      </c>
      <c r="AI23">
        <v>0</v>
      </c>
      <c r="AJ23" t="e">
        <v>#DIV/0!</v>
      </c>
      <c r="AK23">
        <v>0</v>
      </c>
      <c r="AM23" s="7">
        <v>0</v>
      </c>
      <c r="AN23" s="7">
        <v>8.0740613027677821E-2</v>
      </c>
    </row>
    <row r="24" spans="2:40" x14ac:dyDescent="0.45">
      <c r="B24" s="29" t="s">
        <v>543</v>
      </c>
      <c r="C24" s="2" t="s">
        <v>533</v>
      </c>
      <c r="D24" s="2"/>
      <c r="E24" s="2">
        <v>6.0310409999999994E-8</v>
      </c>
      <c r="F24" s="30">
        <v>6.0010160000000004E-8</v>
      </c>
      <c r="M24" s="1" t="s">
        <v>72</v>
      </c>
      <c r="N24" s="7">
        <v>-0.83606557377049184</v>
      </c>
      <c r="O24" s="7">
        <v>-1.8799191872282137</v>
      </c>
      <c r="P24" s="7">
        <v>-1.1401464415637461</v>
      </c>
      <c r="Q24" s="7" t="e">
        <v>#DIV/0!</v>
      </c>
      <c r="R24" s="7">
        <v>0.93968526321148382</v>
      </c>
      <c r="U24" s="7">
        <v>0</v>
      </c>
      <c r="V24" s="7">
        <v>4.890547975171175E-2</v>
      </c>
      <c r="W24" s="7">
        <v>0</v>
      </c>
      <c r="X24" s="7" t="e">
        <v>#DIV/0!</v>
      </c>
      <c r="Y24" s="7">
        <v>0</v>
      </c>
      <c r="AA24" s="7">
        <v>-0.83606557377049184</v>
      </c>
      <c r="AB24" s="7">
        <v>-1.859891143432455</v>
      </c>
      <c r="AC24">
        <v>-1.1401464415637461</v>
      </c>
      <c r="AD24" t="e">
        <v>#DIV/0!</v>
      </c>
      <c r="AE24">
        <v>0.93968526321148382</v>
      </c>
      <c r="AG24" s="7">
        <v>0</v>
      </c>
      <c r="AH24" s="7">
        <v>4.9085362663383265E-2</v>
      </c>
      <c r="AI24">
        <v>0</v>
      </c>
      <c r="AJ24" t="e">
        <v>#DIV/0!</v>
      </c>
      <c r="AK24">
        <v>0</v>
      </c>
      <c r="AM24" s="7">
        <v>0</v>
      </c>
      <c r="AN24" s="7">
        <v>7.6127594287795711E-2</v>
      </c>
    </row>
    <row r="25" spans="2:40" x14ac:dyDescent="0.45">
      <c r="B25" s="29" t="s">
        <v>543</v>
      </c>
      <c r="C25" s="2" t="s">
        <v>534</v>
      </c>
      <c r="D25" s="2"/>
      <c r="E25" s="2">
        <v>5.1515799999999996E-7</v>
      </c>
      <c r="F25" s="30">
        <v>5.2851279999999995E-7</v>
      </c>
      <c r="M25" s="1" t="s">
        <v>73</v>
      </c>
      <c r="N25" s="7">
        <v>-1.6040100250626566</v>
      </c>
      <c r="O25" s="7">
        <v>-4.0817308790348852</v>
      </c>
      <c r="P25" s="7">
        <v>-7.7366274703421388E-3</v>
      </c>
      <c r="Q25" s="7" t="e">
        <v>#DIV/0!</v>
      </c>
      <c r="R25" s="7">
        <v>-1.3776968389084741</v>
      </c>
      <c r="U25" s="7">
        <v>0</v>
      </c>
      <c r="V25" s="7">
        <v>5.301812755764608E-2</v>
      </c>
      <c r="W25" s="7">
        <v>0</v>
      </c>
      <c r="X25" s="7" t="e">
        <v>#DIV/0!</v>
      </c>
      <c r="Y25" s="7">
        <v>0</v>
      </c>
      <c r="AA25" s="7">
        <v>-1.6040100250626566</v>
      </c>
      <c r="AB25" s="7">
        <v>-4.0585702705810744</v>
      </c>
      <c r="AC25">
        <v>-7.7366274703421388E-3</v>
      </c>
      <c r="AD25" t="e">
        <v>#DIV/0!</v>
      </c>
      <c r="AE25">
        <v>-1.3776968389084741</v>
      </c>
      <c r="AG25" s="7">
        <v>0</v>
      </c>
      <c r="AH25" s="7">
        <v>5.6769174857745491E-2</v>
      </c>
      <c r="AI25">
        <v>0</v>
      </c>
      <c r="AJ25" t="e">
        <v>#DIV/0!</v>
      </c>
      <c r="AK25">
        <v>0</v>
      </c>
      <c r="AM25" s="7">
        <v>0</v>
      </c>
      <c r="AN25" s="7">
        <v>8.0853370773685818E-2</v>
      </c>
    </row>
    <row r="26" spans="2:40" x14ac:dyDescent="0.45">
      <c r="F26" s="24"/>
      <c r="M26" s="1" t="s">
        <v>86</v>
      </c>
      <c r="N26" s="7">
        <v>-2.5929760380464604</v>
      </c>
      <c r="O26" s="7">
        <v>-2.4595850980645673</v>
      </c>
      <c r="P26" s="7">
        <v>-140.76672585300244</v>
      </c>
      <c r="Q26" s="7" t="e">
        <v>#DIV/0!</v>
      </c>
      <c r="R26" s="7">
        <v>5.4037912306214929E-2</v>
      </c>
      <c r="U26" s="7">
        <v>0</v>
      </c>
      <c r="V26" s="7">
        <v>-1.3988758233088976E-2</v>
      </c>
      <c r="W26" s="7">
        <v>0</v>
      </c>
      <c r="X26" s="7" t="e">
        <v>#DIV/0!</v>
      </c>
      <c r="Y26" s="7">
        <v>0</v>
      </c>
      <c r="AA26" s="7">
        <v>-2.6119261020669473</v>
      </c>
      <c r="AB26" s="7">
        <v>-2.4595845509301748</v>
      </c>
      <c r="AC26">
        <v>-139.97772076205635</v>
      </c>
      <c r="AD26" t="e">
        <v>#DIV/0!</v>
      </c>
      <c r="AE26">
        <v>-0.18215245715172057</v>
      </c>
      <c r="AG26" s="7">
        <v>-0.20292665081397476</v>
      </c>
      <c r="AH26" s="7">
        <v>-0.30835661714376855</v>
      </c>
      <c r="AI26">
        <v>7.8706857022207248E-3</v>
      </c>
      <c r="AJ26" t="e">
        <v>#DIV/0!</v>
      </c>
      <c r="AK26">
        <v>0.33536193389520547</v>
      </c>
      <c r="AM26" s="7">
        <v>0</v>
      </c>
      <c r="AN26" s="7">
        <v>3.8022759572746159E-2</v>
      </c>
    </row>
    <row r="27" spans="2:40" x14ac:dyDescent="0.45">
      <c r="F27" s="24"/>
      <c r="M27" s="1" t="s">
        <v>107</v>
      </c>
      <c r="N27" s="7">
        <v>-0.1111111111111111</v>
      </c>
      <c r="O27" s="7">
        <v>-1.5290752332109356</v>
      </c>
      <c r="P27" s="7">
        <v>0.92310980904326012</v>
      </c>
      <c r="Q27" s="7">
        <v>-3.675393277748891E-2</v>
      </c>
      <c r="R27" s="7">
        <v>0.31955969136894502</v>
      </c>
      <c r="U27" s="7">
        <v>0</v>
      </c>
      <c r="V27" s="7">
        <v>3.7697566910734434E-2</v>
      </c>
      <c r="W27" s="7">
        <v>0</v>
      </c>
      <c r="X27" s="7">
        <v>0</v>
      </c>
      <c r="Y27" s="7">
        <v>0</v>
      </c>
      <c r="AA27" s="7">
        <v>-0.1111111111111111</v>
      </c>
      <c r="AB27" s="7">
        <v>-1.5135764543493806</v>
      </c>
      <c r="AC27">
        <v>0.92310980904326012</v>
      </c>
      <c r="AD27">
        <v>-3.675393277748891E-2</v>
      </c>
      <c r="AE27">
        <v>0.31955969136894502</v>
      </c>
      <c r="AG27" s="7">
        <v>0</v>
      </c>
      <c r="AH27" s="7">
        <v>4.0686543440551871E-2</v>
      </c>
      <c r="AI27">
        <v>0</v>
      </c>
      <c r="AJ27">
        <v>0</v>
      </c>
      <c r="AK27">
        <v>0</v>
      </c>
      <c r="AM27" s="7">
        <v>0</v>
      </c>
      <c r="AN27" s="7">
        <v>7.4747202392332679E-2</v>
      </c>
    </row>
    <row r="28" spans="2:40" x14ac:dyDescent="0.45">
      <c r="F28" s="24"/>
      <c r="M28" s="1" t="s">
        <v>111</v>
      </c>
      <c r="N28" s="7">
        <v>0</v>
      </c>
      <c r="O28" s="7">
        <v>0.13553670257985045</v>
      </c>
      <c r="P28" s="7">
        <v>0</v>
      </c>
      <c r="Q28" s="7" t="e">
        <v>#DIV/0!</v>
      </c>
      <c r="R28" s="7">
        <v>0</v>
      </c>
      <c r="U28" s="7">
        <v>0</v>
      </c>
      <c r="V28" s="7">
        <v>0.12010723415682467</v>
      </c>
      <c r="W28" s="7">
        <v>0</v>
      </c>
      <c r="X28" s="7" t="e">
        <v>#DIV/0!</v>
      </c>
      <c r="Y28" s="7">
        <v>0</v>
      </c>
      <c r="AA28" s="7">
        <v>0</v>
      </c>
      <c r="AB28" s="7">
        <v>0.11290951099685675</v>
      </c>
      <c r="AC28">
        <v>0</v>
      </c>
      <c r="AD28" t="e">
        <v>#DIV/0!</v>
      </c>
      <c r="AE28">
        <v>0</v>
      </c>
      <c r="AG28" s="7">
        <v>0</v>
      </c>
      <c r="AH28" s="7">
        <v>0.14953537648497356</v>
      </c>
      <c r="AI28">
        <v>0</v>
      </c>
      <c r="AJ28" t="e">
        <v>#DIV/0!</v>
      </c>
      <c r="AK28">
        <v>0</v>
      </c>
      <c r="AM28" s="7">
        <v>0</v>
      </c>
      <c r="AN28" s="7">
        <v>0.14392082051931926</v>
      </c>
    </row>
    <row r="29" spans="2:40" x14ac:dyDescent="0.45">
      <c r="M29" s="1" t="s">
        <v>116</v>
      </c>
      <c r="N29" s="7">
        <v>0</v>
      </c>
      <c r="O29" s="7">
        <v>1.0656968494716977E-2</v>
      </c>
      <c r="P29" s="7">
        <v>0</v>
      </c>
      <c r="Q29" s="7" t="e">
        <v>#DIV/0!</v>
      </c>
      <c r="R29" s="7">
        <v>0</v>
      </c>
      <c r="U29" s="7">
        <v>0</v>
      </c>
      <c r="V29" s="7">
        <v>3.6452452783402901E-2</v>
      </c>
      <c r="W29" s="7">
        <v>0</v>
      </c>
      <c r="X29" s="7" t="e">
        <v>#DIV/0!</v>
      </c>
      <c r="Y29" s="7">
        <v>0</v>
      </c>
      <c r="AA29" s="7">
        <v>0</v>
      </c>
      <c r="AB29" s="7">
        <v>1.7130498271135539E-2</v>
      </c>
      <c r="AC29">
        <v>0</v>
      </c>
      <c r="AD29" t="e">
        <v>#DIV/0!</v>
      </c>
      <c r="AE29">
        <v>0</v>
      </c>
      <c r="AG29" s="7">
        <v>0</v>
      </c>
      <c r="AH29" s="7">
        <v>3.8842280723505672E-2</v>
      </c>
      <c r="AI29">
        <v>0</v>
      </c>
      <c r="AJ29" t="e">
        <v>#DIV/0!</v>
      </c>
      <c r="AK29">
        <v>0</v>
      </c>
      <c r="AM29" s="7">
        <v>0</v>
      </c>
      <c r="AN29" s="7">
        <v>4.4224766155584024E-2</v>
      </c>
    </row>
    <row r="30" spans="2:40" x14ac:dyDescent="0.45">
      <c r="M30" s="1" t="s">
        <v>122</v>
      </c>
      <c r="N30" s="7">
        <v>0</v>
      </c>
      <c r="O30" s="7">
        <v>-1.4021600390676579E-3</v>
      </c>
      <c r="P30" s="7">
        <v>0</v>
      </c>
      <c r="Q30" s="7" t="e">
        <v>#DIV/0!</v>
      </c>
      <c r="R30" s="7">
        <v>0</v>
      </c>
      <c r="U30" s="7">
        <v>0</v>
      </c>
      <c r="V30" s="7">
        <v>5.1373760534539459E-2</v>
      </c>
      <c r="W30" s="7">
        <v>0</v>
      </c>
      <c r="X30" s="7" t="e">
        <v>#DIV/0!</v>
      </c>
      <c r="Y30" s="7">
        <v>0</v>
      </c>
      <c r="AA30" s="7">
        <v>0</v>
      </c>
      <c r="AB30" s="7">
        <v>4.1114308529702111E-2</v>
      </c>
      <c r="AC30">
        <v>0</v>
      </c>
      <c r="AD30" t="e">
        <v>#DIV/0!</v>
      </c>
      <c r="AE30">
        <v>0</v>
      </c>
      <c r="AG30" s="7">
        <v>0</v>
      </c>
      <c r="AH30" s="7">
        <v>5.1998340043720566E-2</v>
      </c>
      <c r="AI30">
        <v>0</v>
      </c>
      <c r="AJ30" t="e">
        <v>#DIV/0!</v>
      </c>
      <c r="AK30">
        <v>0</v>
      </c>
      <c r="AM30" s="7">
        <v>0</v>
      </c>
      <c r="AN30" s="7">
        <v>5.7268491640485329E-2</v>
      </c>
    </row>
    <row r="31" spans="2:40" x14ac:dyDescent="0.45">
      <c r="M31" s="1" t="s">
        <v>131</v>
      </c>
      <c r="N31" s="7">
        <v>-4.6511627906976744E-3</v>
      </c>
      <c r="O31" s="7">
        <v>-1.2506281318798891</v>
      </c>
      <c r="P31" s="7">
        <v>-13.80341059559024</v>
      </c>
      <c r="Q31" s="7" t="e">
        <v>#DIV/0!</v>
      </c>
      <c r="R31" s="7">
        <v>-3.4122110511405279</v>
      </c>
      <c r="U31" s="7">
        <v>0</v>
      </c>
      <c r="V31" s="7">
        <v>4.9705210497542798E-2</v>
      </c>
      <c r="W31" s="7">
        <v>0</v>
      </c>
      <c r="X31" s="7" t="e">
        <v>#DIV/0!</v>
      </c>
      <c r="Y31" s="7">
        <v>0</v>
      </c>
      <c r="AA31" s="7">
        <v>-4.6511627906976744E-3</v>
      </c>
      <c r="AB31" s="7">
        <v>-1.2373923824445197</v>
      </c>
      <c r="AC31">
        <v>-13.80341059559024</v>
      </c>
      <c r="AD31" t="e">
        <v>#DIV/0!</v>
      </c>
      <c r="AE31">
        <v>-3.4122110511405279</v>
      </c>
      <c r="AG31" s="7">
        <v>0</v>
      </c>
      <c r="AH31" s="7">
        <v>5.2082846250903689E-2</v>
      </c>
      <c r="AI31">
        <v>0</v>
      </c>
      <c r="AJ31" t="e">
        <v>#DIV/0!</v>
      </c>
      <c r="AK31">
        <v>0</v>
      </c>
      <c r="AM31" s="7">
        <v>0</v>
      </c>
      <c r="AN31" s="7">
        <v>7.9633286823575997E-2</v>
      </c>
    </row>
    <row r="32" spans="2:40" x14ac:dyDescent="0.45">
      <c r="M32" s="1" t="s">
        <v>132</v>
      </c>
      <c r="N32" s="7">
        <v>-0.41798941798941797</v>
      </c>
      <c r="O32" s="7">
        <v>-2.510961233975844</v>
      </c>
      <c r="P32" s="7">
        <v>-12.818130473871856</v>
      </c>
      <c r="Q32" s="7" t="e">
        <v>#DIV/0!</v>
      </c>
      <c r="R32" s="7">
        <v>6.2428302139965024E-2</v>
      </c>
      <c r="U32" s="7">
        <v>0</v>
      </c>
      <c r="V32" s="7">
        <v>6.37994506438814E-2</v>
      </c>
      <c r="W32" s="7">
        <v>0</v>
      </c>
      <c r="X32" s="7" t="e">
        <v>#DIV/0!</v>
      </c>
      <c r="Y32" s="7">
        <v>0</v>
      </c>
      <c r="AA32" s="7">
        <v>-0.41798941798941797</v>
      </c>
      <c r="AB32" s="7">
        <v>-2.4907208591292709</v>
      </c>
      <c r="AC32">
        <v>-12.818130473871856</v>
      </c>
      <c r="AD32" t="e">
        <v>#DIV/0!</v>
      </c>
      <c r="AE32">
        <v>6.2428302139965024E-2</v>
      </c>
      <c r="AG32" s="7">
        <v>0</v>
      </c>
      <c r="AH32" s="7">
        <v>6.3511415042332972E-2</v>
      </c>
      <c r="AI32">
        <v>0</v>
      </c>
      <c r="AJ32" t="e">
        <v>#DIV/0!</v>
      </c>
      <c r="AK32">
        <v>0</v>
      </c>
      <c r="AM32" s="7">
        <v>0</v>
      </c>
      <c r="AN32" s="7">
        <v>6.8093443622252184E-2</v>
      </c>
    </row>
    <row r="33" spans="13:40" x14ac:dyDescent="0.45">
      <c r="M33" s="1" t="s">
        <v>146</v>
      </c>
      <c r="N33" s="7">
        <v>0.31464215364412346</v>
      </c>
      <c r="O33" s="7">
        <v>0.57537180721135928</v>
      </c>
      <c r="P33" s="7">
        <v>-0.20656905082573868</v>
      </c>
      <c r="Q33" s="7">
        <v>-0.55814343337489991</v>
      </c>
      <c r="R33" s="7">
        <v>1.8473060250778241E-3</v>
      </c>
      <c r="U33" s="7">
        <v>0</v>
      </c>
      <c r="V33" s="7">
        <v>0.4190711411577821</v>
      </c>
      <c r="W33" s="7">
        <v>0</v>
      </c>
      <c r="X33" s="7">
        <v>0</v>
      </c>
      <c r="Y33" s="7">
        <v>0</v>
      </c>
      <c r="AA33" s="7">
        <v>-0.72629678266579123</v>
      </c>
      <c r="AB33" s="7">
        <v>-0.19395554798884562</v>
      </c>
      <c r="AC33">
        <v>-0.24798510706511631</v>
      </c>
      <c r="AD33">
        <v>-0.7644481004639877</v>
      </c>
      <c r="AE33">
        <v>0.77848824835107755</v>
      </c>
      <c r="AG33" s="7">
        <v>0.40866710439921206</v>
      </c>
      <c r="AH33" s="7">
        <v>0.54927337288059508</v>
      </c>
      <c r="AI33">
        <v>-0.24476920282080192</v>
      </c>
      <c r="AJ33">
        <v>0.10142306670509814</v>
      </c>
      <c r="AK33">
        <v>0.67168199856699795</v>
      </c>
      <c r="AM33" s="7">
        <v>0</v>
      </c>
      <c r="AN33" s="7">
        <v>-0.16815517652581002</v>
      </c>
    </row>
    <row r="34" spans="13:40" x14ac:dyDescent="0.45">
      <c r="M34" s="1" t="s">
        <v>153</v>
      </c>
      <c r="N34" s="7">
        <v>0</v>
      </c>
      <c r="O34" s="7">
        <v>0.12282944433396389</v>
      </c>
      <c r="P34" s="7">
        <v>0</v>
      </c>
      <c r="Q34" s="7">
        <v>0</v>
      </c>
      <c r="R34" s="7">
        <v>0</v>
      </c>
      <c r="U34" s="7">
        <v>0</v>
      </c>
      <c r="V34" s="7">
        <v>0.11373322458112006</v>
      </c>
      <c r="W34" s="7">
        <v>0</v>
      </c>
      <c r="X34" s="7">
        <v>0</v>
      </c>
      <c r="Y34" s="7">
        <v>0</v>
      </c>
      <c r="AA34" s="7">
        <v>-0.33176416409757847</v>
      </c>
      <c r="AB34" s="7">
        <v>-0.42642699521521915</v>
      </c>
      <c r="AC34">
        <v>8.2364338267448739E-2</v>
      </c>
      <c r="AD34">
        <v>0.86102647760343731</v>
      </c>
      <c r="AE34">
        <v>-1.4254033432075901</v>
      </c>
      <c r="AG34" s="7">
        <v>-0.51136581684213223</v>
      </c>
      <c r="AH34" s="7">
        <v>-0.59717588690570034</v>
      </c>
      <c r="AI34">
        <v>4.1673909573617246E-2</v>
      </c>
      <c r="AJ34">
        <v>0.96274534617652441</v>
      </c>
      <c r="AK34">
        <v>0.47122911728568401</v>
      </c>
      <c r="AM34" s="7">
        <v>-0.63350517442083587</v>
      </c>
      <c r="AN34" s="7">
        <v>-0.60511626134172636</v>
      </c>
    </row>
    <row r="35" spans="13:40" x14ac:dyDescent="0.45">
      <c r="M35" s="1" t="s">
        <v>154</v>
      </c>
      <c r="N35" s="7">
        <v>0</v>
      </c>
      <c r="O35" s="7">
        <v>-2.451394094156897E-2</v>
      </c>
      <c r="P35" s="7">
        <v>0</v>
      </c>
      <c r="Q35" s="7">
        <v>0</v>
      </c>
      <c r="R35" s="7">
        <v>0</v>
      </c>
      <c r="U35" s="7">
        <v>0.75620750812887971</v>
      </c>
      <c r="V35" s="7">
        <v>0.71913043354482686</v>
      </c>
      <c r="W35" s="7">
        <v>0.78651431415362882</v>
      </c>
      <c r="X35" s="7">
        <v>-8.4253252445425364</v>
      </c>
      <c r="Y35" s="7">
        <v>-1.6850056643375029</v>
      </c>
      <c r="AA35" s="7">
        <v>0.90559414720662135</v>
      </c>
      <c r="AB35" s="7">
        <v>0.81671335676593781</v>
      </c>
      <c r="AC35">
        <v>0.99993952525762664</v>
      </c>
      <c r="AD35">
        <v>0.72364049700066291</v>
      </c>
      <c r="AE35">
        <v>-1.6736082103350138</v>
      </c>
      <c r="AG35" s="7">
        <v>0.73503547147502213</v>
      </c>
      <c r="AH35" s="7">
        <v>0.70385920328799378</v>
      </c>
      <c r="AI35">
        <v>0.97251208835142122</v>
      </c>
      <c r="AJ35">
        <v>-0.10902611757644386</v>
      </c>
      <c r="AK35">
        <v>-1.6842334057605786</v>
      </c>
      <c r="AM35" s="7">
        <v>0.9240319243275199</v>
      </c>
      <c r="AN35" s="7">
        <v>0.8415723169320698</v>
      </c>
    </row>
    <row r="36" spans="13:40" x14ac:dyDescent="0.45">
      <c r="M36" s="1" t="s">
        <v>156</v>
      </c>
      <c r="N36" s="7">
        <v>0</v>
      </c>
      <c r="O36" s="7">
        <v>9.8130491377071083E-2</v>
      </c>
      <c r="P36" s="7">
        <v>0</v>
      </c>
      <c r="Q36" s="7">
        <v>0</v>
      </c>
      <c r="R36" s="7">
        <v>0</v>
      </c>
      <c r="U36" s="7">
        <v>0</v>
      </c>
      <c r="V36" s="7">
        <v>2.2769123869681083E-2</v>
      </c>
      <c r="W36" s="7">
        <v>0</v>
      </c>
      <c r="X36" s="7">
        <v>0</v>
      </c>
      <c r="Y36" s="7">
        <v>0</v>
      </c>
      <c r="AA36" s="7">
        <v>0.88337172947177889</v>
      </c>
      <c r="AB36" s="7">
        <v>0.69789660938924269</v>
      </c>
      <c r="AC36">
        <v>0.88991812917009883</v>
      </c>
      <c r="AD36">
        <v>-0.28196266225574812</v>
      </c>
      <c r="AE36">
        <v>-6.2517595879912893E-3</v>
      </c>
      <c r="AG36" s="7">
        <v>0.72556360046075363</v>
      </c>
      <c r="AH36" s="7">
        <v>0.46547022625312739</v>
      </c>
      <c r="AI36">
        <v>0.96241921380486195</v>
      </c>
      <c r="AJ36">
        <v>0.99642362319856959</v>
      </c>
      <c r="AK36">
        <v>-9.2567624842528149E-3</v>
      </c>
      <c r="AM36" s="7">
        <v>0.82010037847622186</v>
      </c>
      <c r="AN36" s="7">
        <v>0.52263651135738542</v>
      </c>
    </row>
    <row r="37" spans="13:40" x14ac:dyDescent="0.45">
      <c r="M37" s="1" t="s">
        <v>158</v>
      </c>
      <c r="N37" s="7">
        <v>0</v>
      </c>
      <c r="O37" s="7">
        <v>8.322320878907144E-2</v>
      </c>
      <c r="P37" s="7">
        <v>0</v>
      </c>
      <c r="Q37" s="7">
        <v>0</v>
      </c>
      <c r="R37" s="7">
        <v>0</v>
      </c>
      <c r="U37" s="7">
        <v>0</v>
      </c>
      <c r="V37" s="7">
        <v>0.10169287797640447</v>
      </c>
      <c r="W37" s="7">
        <v>0</v>
      </c>
      <c r="X37" s="7">
        <v>0</v>
      </c>
      <c r="Y37" s="7">
        <v>0</v>
      </c>
      <c r="AA37" s="7">
        <v>-0.13131482301149619</v>
      </c>
      <c r="AB37" s="7">
        <v>-0.16925550822750079</v>
      </c>
      <c r="AC37">
        <v>0.676111742993311</v>
      </c>
      <c r="AD37">
        <v>-372.13683414739762</v>
      </c>
      <c r="AE37">
        <v>-1382.944803399899</v>
      </c>
      <c r="AG37" s="7">
        <v>-0.19539913629131625</v>
      </c>
      <c r="AH37" s="7">
        <v>-0.16925083697898982</v>
      </c>
      <c r="AI37">
        <v>0.74543302461827998</v>
      </c>
      <c r="AJ37">
        <v>-483.42832190901458</v>
      </c>
      <c r="AK37">
        <v>-1462.9606745618764</v>
      </c>
      <c r="AM37" s="7">
        <v>0.26174440443577812</v>
      </c>
      <c r="AN37" s="7">
        <v>0.36160686408551362</v>
      </c>
    </row>
    <row r="38" spans="13:40" x14ac:dyDescent="0.45">
      <c r="M38" s="1" t="s">
        <v>167</v>
      </c>
      <c r="N38" s="7">
        <v>0.53175317531753175</v>
      </c>
      <c r="O38" s="7">
        <v>0.54889139513401708</v>
      </c>
      <c r="P38" s="7">
        <v>0.89599716739766266</v>
      </c>
      <c r="Q38" s="7">
        <v>0.42550510716979811</v>
      </c>
      <c r="R38" s="7">
        <v>-5.5979515777508848E-3</v>
      </c>
      <c r="U38" s="7">
        <v>0</v>
      </c>
      <c r="V38" s="7">
        <v>-2.241709977633919E-2</v>
      </c>
      <c r="W38" s="7">
        <v>0</v>
      </c>
      <c r="X38" s="7">
        <v>0</v>
      </c>
      <c r="Y38" s="7">
        <v>0</v>
      </c>
      <c r="AA38" s="7">
        <v>0.53175317531753175</v>
      </c>
      <c r="AB38" s="7">
        <v>0.4366872736775726</v>
      </c>
      <c r="AC38">
        <v>0.89599716739766266</v>
      </c>
      <c r="AD38">
        <v>0.42550510716979811</v>
      </c>
      <c r="AE38">
        <v>-5.5979515777508848E-3</v>
      </c>
      <c r="AG38" s="7">
        <v>0.44287285871444287</v>
      </c>
      <c r="AH38" s="7">
        <v>0.30823003473893568</v>
      </c>
      <c r="AI38">
        <v>0.74337446383904793</v>
      </c>
      <c r="AJ38">
        <v>1.4212792409342165E-5</v>
      </c>
      <c r="AK38">
        <v>9.4692242734320808E-2</v>
      </c>
      <c r="AM38" s="7">
        <v>0</v>
      </c>
      <c r="AN38" s="7">
        <v>-8.208346247720795E-2</v>
      </c>
    </row>
    <row r="39" spans="13:40" x14ac:dyDescent="0.45">
      <c r="M39" s="1" t="s">
        <v>172</v>
      </c>
      <c r="N39" s="7">
        <v>0</v>
      </c>
      <c r="O39" s="7">
        <v>-1.5654419142531064</v>
      </c>
      <c r="P39" s="7">
        <v>0</v>
      </c>
      <c r="Q39" s="7" t="e">
        <v>#DIV/0!</v>
      </c>
      <c r="R39" s="7">
        <v>0</v>
      </c>
      <c r="U39" s="7">
        <v>0</v>
      </c>
      <c r="V39" s="7">
        <v>-0.14595001854328957</v>
      </c>
      <c r="W39" s="7">
        <v>0</v>
      </c>
      <c r="X39" s="7" t="e">
        <v>#DIV/0!</v>
      </c>
      <c r="Y39" s="7">
        <v>0</v>
      </c>
      <c r="AA39" s="7">
        <v>8.5980178873579893E-2</v>
      </c>
      <c r="AB39" s="7">
        <v>-0.19478987296500405</v>
      </c>
      <c r="AC39">
        <v>0.39352873767898078</v>
      </c>
      <c r="AD39" t="e">
        <v>#DIV/0!</v>
      </c>
      <c r="AE39">
        <v>-6.2773098265935845</v>
      </c>
      <c r="AG39" s="7">
        <v>0.2296108291032149</v>
      </c>
      <c r="AH39" s="7">
        <v>-0.23067572746940099</v>
      </c>
      <c r="AI39">
        <v>1.8295295288035182E-3</v>
      </c>
      <c r="AJ39" t="e">
        <v>#DIV/0!</v>
      </c>
      <c r="AK39">
        <v>-2.6274468837083629</v>
      </c>
      <c r="AM39" s="7">
        <v>0</v>
      </c>
      <c r="AN39" s="7">
        <v>-2.0418078614508509E-2</v>
      </c>
    </row>
    <row r="40" spans="13:40" x14ac:dyDescent="0.45">
      <c r="M40" s="1" t="s">
        <v>175</v>
      </c>
      <c r="N40" s="7">
        <v>0.36885245901639346</v>
      </c>
      <c r="O40" s="7">
        <v>-0.41722208370794334</v>
      </c>
      <c r="P40" s="7">
        <v>-4.7875406970598018</v>
      </c>
      <c r="Q40" s="7">
        <v>-3371.0833167420928</v>
      </c>
      <c r="R40" s="7">
        <v>9.9975529414209841E-2</v>
      </c>
      <c r="U40" s="7">
        <v>0</v>
      </c>
      <c r="V40" s="7">
        <v>3.6900528123063797E-2</v>
      </c>
      <c r="W40" s="7">
        <v>0</v>
      </c>
      <c r="X40" s="7">
        <v>0</v>
      </c>
      <c r="Y40" s="7">
        <v>0</v>
      </c>
      <c r="AA40" s="7">
        <v>0.36885245901639346</v>
      </c>
      <c r="AB40" s="7">
        <v>-0.40800222026320881</v>
      </c>
      <c r="AC40">
        <v>-4.7875406970598018</v>
      </c>
      <c r="AD40">
        <v>-3371.0833167420928</v>
      </c>
      <c r="AE40">
        <v>9.9975529414209841E-2</v>
      </c>
      <c r="AG40" s="7">
        <v>0</v>
      </c>
      <c r="AH40" s="7">
        <v>5.2167755669890174E-2</v>
      </c>
      <c r="AI40">
        <v>0</v>
      </c>
      <c r="AJ40">
        <v>0</v>
      </c>
      <c r="AK40">
        <v>0</v>
      </c>
      <c r="AM40" s="7">
        <v>0</v>
      </c>
      <c r="AN40" s="7">
        <v>5.2812306379463346E-2</v>
      </c>
    </row>
    <row r="41" spans="13:40" x14ac:dyDescent="0.45">
      <c r="M41" s="1" t="s">
        <v>179</v>
      </c>
      <c r="N41" s="7">
        <v>-0.27640533934950179</v>
      </c>
      <c r="O41" s="7">
        <v>-0.15795560910664502</v>
      </c>
      <c r="P41" s="7">
        <v>0.45149003950184952</v>
      </c>
      <c r="Q41" s="7">
        <v>-203.37172654882932</v>
      </c>
      <c r="R41" s="7">
        <v>-22.916623055714794</v>
      </c>
      <c r="U41" s="7">
        <v>0</v>
      </c>
      <c r="V41" s="7">
        <v>6.6970374448489384E-2</v>
      </c>
      <c r="W41" s="7">
        <v>0</v>
      </c>
      <c r="X41" s="7">
        <v>0</v>
      </c>
      <c r="Y41" s="7">
        <v>0</v>
      </c>
      <c r="AA41" s="7">
        <v>-0.28408535438992294</v>
      </c>
      <c r="AB41" s="7">
        <v>-0.15726720717198159</v>
      </c>
      <c r="AC41">
        <v>0.45062761781038102</v>
      </c>
      <c r="AD41">
        <v>-193.07388145142653</v>
      </c>
      <c r="AE41">
        <v>-21.613171822821847</v>
      </c>
      <c r="AG41" s="7">
        <v>-0.29585448392554992</v>
      </c>
      <c r="AH41" s="7">
        <v>-0.15725985273147911</v>
      </c>
      <c r="AI41">
        <v>-12.111530337436196</v>
      </c>
      <c r="AJ41">
        <v>0.99967351018464756</v>
      </c>
      <c r="AK41">
        <v>-1.0887772432186522</v>
      </c>
      <c r="AM41" s="7">
        <v>0</v>
      </c>
      <c r="AN41" s="7">
        <v>6.8399557495643651E-2</v>
      </c>
    </row>
    <row r="42" spans="13:40" x14ac:dyDescent="0.45">
      <c r="M42" s="1" t="s">
        <v>187</v>
      </c>
      <c r="N42" s="7">
        <v>3.6430346102732998E-2</v>
      </c>
      <c r="O42" s="7">
        <v>0.11982140587175842</v>
      </c>
      <c r="P42" s="7">
        <v>0.97783107133625125</v>
      </c>
      <c r="Q42" s="7" t="e">
        <v>#DIV/0!</v>
      </c>
      <c r="R42" s="7">
        <v>0.64790956925894849</v>
      </c>
      <c r="U42" s="7">
        <v>0.30444328884266481</v>
      </c>
      <c r="V42" s="7">
        <v>0.30775343166489039</v>
      </c>
      <c r="W42" s="7">
        <v>0.99903362339212798</v>
      </c>
      <c r="X42" s="7" t="e">
        <v>#DIV/0!</v>
      </c>
      <c r="Y42" s="7">
        <v>-0.61119902055964592</v>
      </c>
      <c r="AA42" s="7">
        <v>3.6430346102732998E-2</v>
      </c>
      <c r="AB42" s="7">
        <v>7.7194119367600705E-2</v>
      </c>
      <c r="AC42">
        <v>0.97783107133625125</v>
      </c>
      <c r="AD42" t="e">
        <v>#DIV/0!</v>
      </c>
      <c r="AE42">
        <v>0.64790956925894849</v>
      </c>
      <c r="AG42" s="7">
        <v>0.30444328884266481</v>
      </c>
      <c r="AH42" s="7">
        <v>0.31703641416461642</v>
      </c>
      <c r="AI42">
        <v>0.99903362339212798</v>
      </c>
      <c r="AJ42" t="e">
        <v>#DIV/0!</v>
      </c>
      <c r="AK42">
        <v>-0.61119902055964592</v>
      </c>
      <c r="AM42" s="7">
        <v>0</v>
      </c>
      <c r="AN42" s="7">
        <v>0.11956870666292471</v>
      </c>
    </row>
    <row r="43" spans="13:40" x14ac:dyDescent="0.45">
      <c r="M43" s="1" t="s">
        <v>189</v>
      </c>
      <c r="N43" s="7">
        <v>0</v>
      </c>
      <c r="O43" s="7">
        <v>-0.22462821320722356</v>
      </c>
      <c r="P43" s="7">
        <v>0</v>
      </c>
      <c r="Q43" s="7" t="e">
        <v>#DIV/0!</v>
      </c>
      <c r="R43" s="7">
        <v>0</v>
      </c>
      <c r="U43" s="7">
        <v>0</v>
      </c>
      <c r="V43" s="7">
        <v>4.8767969454096033E-2</v>
      </c>
      <c r="W43" s="7">
        <v>0</v>
      </c>
      <c r="X43" s="7" t="e">
        <v>#DIV/0!</v>
      </c>
      <c r="Y43" s="7">
        <v>0</v>
      </c>
      <c r="AA43" s="7">
        <v>0</v>
      </c>
      <c r="AB43" s="7">
        <v>-0.21876403173557032</v>
      </c>
      <c r="AC43">
        <v>0</v>
      </c>
      <c r="AD43" t="e">
        <v>#DIV/0!</v>
      </c>
      <c r="AE43">
        <v>0</v>
      </c>
      <c r="AG43" s="7">
        <v>0</v>
      </c>
      <c r="AH43" s="7">
        <v>5.3530167870143933E-2</v>
      </c>
      <c r="AI43">
        <v>0</v>
      </c>
      <c r="AJ43" t="e">
        <v>#DIV/0!</v>
      </c>
      <c r="AK43">
        <v>0</v>
      </c>
      <c r="AM43" s="7">
        <v>0</v>
      </c>
      <c r="AN43" s="7">
        <v>5.5243685678845328E-2</v>
      </c>
    </row>
    <row r="44" spans="13:40" x14ac:dyDescent="0.45">
      <c r="M44" s="1" t="s">
        <v>191</v>
      </c>
      <c r="N44" s="7">
        <v>-0.2793017456359102</v>
      </c>
      <c r="O44" s="7">
        <v>-1.3003196686036065</v>
      </c>
      <c r="P44" s="7">
        <v>0.82289971984195542</v>
      </c>
      <c r="Q44" s="7" t="e">
        <v>#DIV/0!</v>
      </c>
      <c r="R44" s="7">
        <v>-4.9203565865550605</v>
      </c>
      <c r="U44" s="7">
        <v>0</v>
      </c>
      <c r="V44" s="7">
        <v>5.1044875316028984E-2</v>
      </c>
      <c r="W44" s="7">
        <v>0</v>
      </c>
      <c r="X44" s="7" t="e">
        <v>#DIV/0!</v>
      </c>
      <c r="Y44" s="7">
        <v>0</v>
      </c>
      <c r="AA44" s="7">
        <v>-0.2793017456359102</v>
      </c>
      <c r="AB44" s="7">
        <v>-1.264819337254107</v>
      </c>
      <c r="AC44">
        <v>0.82289971984195542</v>
      </c>
      <c r="AD44" t="e">
        <v>#DIV/0!</v>
      </c>
      <c r="AE44">
        <v>-4.9203565865550605</v>
      </c>
      <c r="AG44" s="7">
        <v>0</v>
      </c>
      <c r="AH44" s="7">
        <v>5.124524104743531E-2</v>
      </c>
      <c r="AI44">
        <v>0</v>
      </c>
      <c r="AJ44" t="e">
        <v>#DIV/0!</v>
      </c>
      <c r="AK44">
        <v>0</v>
      </c>
      <c r="AM44" s="7">
        <v>0</v>
      </c>
      <c r="AN44" s="7">
        <v>7.9544129593144594E-2</v>
      </c>
    </row>
    <row r="45" spans="13:40" x14ac:dyDescent="0.45">
      <c r="M45" s="1" t="s">
        <v>192</v>
      </c>
      <c r="N45" s="7">
        <v>-0.26016260162601629</v>
      </c>
      <c r="O45" s="7">
        <v>-0.93692654779676943</v>
      </c>
      <c r="P45" s="7">
        <v>0.96209014436581464</v>
      </c>
      <c r="Q45" s="7" t="e">
        <v>#DIV/0!</v>
      </c>
      <c r="R45" s="7">
        <v>-1.7037823181212722E-2</v>
      </c>
      <c r="U45" s="7">
        <v>0</v>
      </c>
      <c r="V45" s="7">
        <v>0.13908931177348743</v>
      </c>
      <c r="W45" s="7">
        <v>0</v>
      </c>
      <c r="X45" s="7" t="e">
        <v>#DIV/0!</v>
      </c>
      <c r="Y45" s="7">
        <v>0</v>
      </c>
      <c r="AA45" s="7">
        <v>-0.26016260162601629</v>
      </c>
      <c r="AB45" s="7">
        <v>-0.92459072076756632</v>
      </c>
      <c r="AC45">
        <v>0.96209014436581464</v>
      </c>
      <c r="AD45" t="e">
        <v>#DIV/0!</v>
      </c>
      <c r="AE45">
        <v>-1.7037823181212722E-2</v>
      </c>
      <c r="AG45" s="7">
        <v>0</v>
      </c>
      <c r="AH45" s="7">
        <v>5.6803847895734436E-2</v>
      </c>
      <c r="AI45">
        <v>0</v>
      </c>
      <c r="AJ45" t="e">
        <v>#DIV/0!</v>
      </c>
      <c r="AK45">
        <v>0</v>
      </c>
      <c r="AM45" s="7">
        <v>0</v>
      </c>
      <c r="AN45" s="7">
        <v>8.3289791502423799E-2</v>
      </c>
    </row>
    <row r="46" spans="13:40" x14ac:dyDescent="0.45">
      <c r="M46" s="1" t="s">
        <v>193</v>
      </c>
      <c r="N46" s="7">
        <v>-0.46135831381733022</v>
      </c>
      <c r="O46" s="7">
        <v>-1.4663332173165251</v>
      </c>
      <c r="P46" s="7">
        <v>0.97993532771065295</v>
      </c>
      <c r="Q46" s="7" t="e">
        <v>#DIV/0!</v>
      </c>
      <c r="R46" s="7">
        <v>-0.12802570176055167</v>
      </c>
      <c r="U46" s="7">
        <v>0</v>
      </c>
      <c r="V46" s="7">
        <v>4.7895683913044967E-2</v>
      </c>
      <c r="W46" s="7">
        <v>0</v>
      </c>
      <c r="X46" s="7" t="e">
        <v>#DIV/0!</v>
      </c>
      <c r="Y46" s="7">
        <v>0</v>
      </c>
      <c r="AA46" s="7">
        <v>-0.46135831381733022</v>
      </c>
      <c r="AB46" s="7">
        <v>-1.4431201261114113</v>
      </c>
      <c r="AC46">
        <v>0.97993532771065295</v>
      </c>
      <c r="AD46" t="e">
        <v>#DIV/0!</v>
      </c>
      <c r="AE46">
        <v>-0.12802570176055167</v>
      </c>
      <c r="AG46" s="7">
        <v>0</v>
      </c>
      <c r="AH46" s="7">
        <v>-4.2054717391711328E-2</v>
      </c>
      <c r="AI46">
        <v>0</v>
      </c>
      <c r="AJ46" t="e">
        <v>#DIV/0!</v>
      </c>
      <c r="AK46">
        <v>0</v>
      </c>
      <c r="AM46" s="7">
        <v>0</v>
      </c>
      <c r="AN46" s="7">
        <v>8.3187473566586831E-2</v>
      </c>
    </row>
    <row r="47" spans="13:40" x14ac:dyDescent="0.45">
      <c r="M47" s="1" t="s">
        <v>194</v>
      </c>
      <c r="N47" s="7">
        <v>0</v>
      </c>
      <c r="O47" s="7">
        <v>0.33108268352365866</v>
      </c>
      <c r="P47" s="7">
        <v>0</v>
      </c>
      <c r="Q47" s="7">
        <v>0</v>
      </c>
      <c r="R47" s="7">
        <v>0</v>
      </c>
      <c r="U47" s="7">
        <v>0</v>
      </c>
      <c r="V47" s="7">
        <v>0.33716524323910885</v>
      </c>
      <c r="W47" s="7">
        <v>0</v>
      </c>
      <c r="X47" s="7">
        <v>0</v>
      </c>
      <c r="Y47" s="7">
        <v>0</v>
      </c>
      <c r="AA47" s="7">
        <v>0</v>
      </c>
      <c r="AB47" s="7">
        <v>0.34101595365060883</v>
      </c>
      <c r="AC47">
        <v>0</v>
      </c>
      <c r="AD47">
        <v>0</v>
      </c>
      <c r="AE47">
        <v>0</v>
      </c>
      <c r="AG47" s="7">
        <v>0</v>
      </c>
      <c r="AH47" s="7">
        <v>0.34327559101911764</v>
      </c>
      <c r="AI47">
        <v>0</v>
      </c>
      <c r="AJ47">
        <v>0</v>
      </c>
      <c r="AK47">
        <v>0</v>
      </c>
      <c r="AM47" s="7">
        <v>0</v>
      </c>
      <c r="AN47" s="7">
        <v>0.35056761936624503</v>
      </c>
    </row>
    <row r="48" spans="13:40" x14ac:dyDescent="0.45">
      <c r="M48" s="1" t="s">
        <v>211</v>
      </c>
      <c r="N48" s="7">
        <v>0</v>
      </c>
      <c r="O48" s="7">
        <v>-1.5123146618531381E-2</v>
      </c>
      <c r="P48" s="7">
        <v>0</v>
      </c>
      <c r="Q48" s="7" t="e">
        <v>#DIV/0!</v>
      </c>
      <c r="R48" s="7">
        <v>0</v>
      </c>
      <c r="U48" s="7">
        <v>0</v>
      </c>
      <c r="V48" s="7">
        <v>-4.4692948337749375E-3</v>
      </c>
      <c r="W48" s="7">
        <v>0</v>
      </c>
      <c r="X48" s="7" t="e">
        <v>#DIV/0!</v>
      </c>
      <c r="Y48" s="7">
        <v>0</v>
      </c>
      <c r="AA48" s="7">
        <v>0.48122866894197952</v>
      </c>
      <c r="AB48" s="7">
        <v>-1.2563128858194466</v>
      </c>
      <c r="AC48">
        <v>-5.687103058384553E-4</v>
      </c>
      <c r="AD48" t="e">
        <v>#DIV/0!</v>
      </c>
      <c r="AE48">
        <v>0.481878302457105</v>
      </c>
      <c r="AG48" s="7">
        <v>0.9688369650826989</v>
      </c>
      <c r="AH48" s="7">
        <v>-1.7080737667286725</v>
      </c>
      <c r="AI48">
        <v>-1558.6334672764428</v>
      </c>
      <c r="AJ48" t="e">
        <v>#DIV/0!</v>
      </c>
      <c r="AK48">
        <v>-209234.04807510338</v>
      </c>
      <c r="AM48" s="7">
        <v>0.48558676818062485</v>
      </c>
      <c r="AN48" s="7">
        <v>-0.68148766399679861</v>
      </c>
    </row>
    <row r="49" spans="13:40" x14ac:dyDescent="0.45">
      <c r="M49" s="1" t="s">
        <v>212</v>
      </c>
      <c r="N49" s="7">
        <v>0</v>
      </c>
      <c r="O49" s="7">
        <v>-1.0019391035678759E-2</v>
      </c>
      <c r="P49" s="7">
        <v>0</v>
      </c>
      <c r="Q49" s="7" t="e">
        <v>#DIV/0!</v>
      </c>
      <c r="R49" s="7">
        <v>0</v>
      </c>
      <c r="U49" s="7">
        <v>0</v>
      </c>
      <c r="V49" s="7">
        <v>-5.7848357834738439E-4</v>
      </c>
      <c r="W49" s="7">
        <v>0</v>
      </c>
      <c r="X49" s="7" t="e">
        <v>#DIV/0!</v>
      </c>
      <c r="Y49" s="7">
        <v>0</v>
      </c>
      <c r="AA49" s="7">
        <v>0.24566342261186627</v>
      </c>
      <c r="AB49" s="7">
        <v>9.0594760664142793E-2</v>
      </c>
      <c r="AC49">
        <v>-4.4804260431423874E-4</v>
      </c>
      <c r="AD49" t="e">
        <v>#DIV/0!</v>
      </c>
      <c r="AE49">
        <v>-6.0210253154597639E-2</v>
      </c>
      <c r="AG49" s="7">
        <v>0.25241963591517197</v>
      </c>
      <c r="AH49" s="7">
        <v>0.21212685221195929</v>
      </c>
      <c r="AI49">
        <v>0.93110885461523596</v>
      </c>
      <c r="AJ49" t="e">
        <v>#DIV/0!</v>
      </c>
      <c r="AK49">
        <v>-0.27010023425623436</v>
      </c>
      <c r="AM49" s="7">
        <v>0</v>
      </c>
      <c r="AN49" s="7">
        <v>2.6543769865662887E-2</v>
      </c>
    </row>
    <row r="50" spans="13:40" x14ac:dyDescent="0.45">
      <c r="M50" s="1" t="s">
        <v>214</v>
      </c>
      <c r="N50" s="7">
        <v>0.27959697732997479</v>
      </c>
      <c r="O50" s="7">
        <v>-2.5365893124679277</v>
      </c>
      <c r="P50" s="7">
        <v>-29.850047313002438</v>
      </c>
      <c r="Q50" s="7">
        <v>0.1045491677539253</v>
      </c>
      <c r="R50" s="7">
        <v>-0.45142520788515411</v>
      </c>
      <c r="U50" s="7">
        <v>0</v>
      </c>
      <c r="V50" s="7">
        <v>5.5126685479455352E-2</v>
      </c>
      <c r="W50" s="7">
        <v>0</v>
      </c>
      <c r="X50" s="7">
        <v>0</v>
      </c>
      <c r="Y50" s="7">
        <v>0</v>
      </c>
      <c r="AA50" s="7">
        <v>0.27959697732997479</v>
      </c>
      <c r="AB50" s="7">
        <v>-2.5122974351745282</v>
      </c>
      <c r="AC50">
        <v>-29.850047313002438</v>
      </c>
      <c r="AD50">
        <v>0.1045491677539253</v>
      </c>
      <c r="AE50">
        <v>-0.45142520788515411</v>
      </c>
      <c r="AG50" s="7">
        <v>0</v>
      </c>
      <c r="AH50" s="7">
        <v>-4.3753056791643062E-2</v>
      </c>
      <c r="AI50">
        <v>0</v>
      </c>
      <c r="AJ50">
        <v>0</v>
      </c>
      <c r="AK50">
        <v>0</v>
      </c>
      <c r="AM50" s="7">
        <v>0</v>
      </c>
      <c r="AN50" s="7">
        <v>-1.9206751286968377E-2</v>
      </c>
    </row>
    <row r="51" spans="13:40" x14ac:dyDescent="0.45">
      <c r="M51" s="1" t="s">
        <v>215</v>
      </c>
      <c r="N51" s="7">
        <v>0</v>
      </c>
      <c r="O51" s="7">
        <v>1.1738101231248762E-2</v>
      </c>
      <c r="P51" s="7">
        <v>0</v>
      </c>
      <c r="Q51" s="7" t="e">
        <v>#DIV/0!</v>
      </c>
      <c r="R51" s="7">
        <v>0</v>
      </c>
      <c r="U51" s="7">
        <v>0</v>
      </c>
      <c r="V51" s="7">
        <v>5.5673973468436867E-2</v>
      </c>
      <c r="W51" s="7">
        <v>0</v>
      </c>
      <c r="X51" s="7" t="e">
        <v>#DIV/0!</v>
      </c>
      <c r="Y51" s="7">
        <v>0</v>
      </c>
      <c r="AA51" s="7">
        <v>0</v>
      </c>
      <c r="AB51" s="7">
        <v>1.6493859822944393E-2</v>
      </c>
      <c r="AC51">
        <v>0</v>
      </c>
      <c r="AD51" t="e">
        <v>#DIV/0!</v>
      </c>
      <c r="AE51">
        <v>0</v>
      </c>
      <c r="AG51" s="7">
        <v>0</v>
      </c>
      <c r="AH51" s="7">
        <v>5.2822124988619386E-2</v>
      </c>
      <c r="AI51">
        <v>0</v>
      </c>
      <c r="AJ51" t="e">
        <v>#DIV/0!</v>
      </c>
      <c r="AK51">
        <v>0</v>
      </c>
      <c r="AM51" s="7">
        <v>0</v>
      </c>
      <c r="AN51" s="7">
        <v>5.6623250732376111E-2</v>
      </c>
    </row>
    <row r="52" spans="13:40" x14ac:dyDescent="0.45">
      <c r="M52" s="1" t="s">
        <v>216</v>
      </c>
      <c r="N52" s="7">
        <v>0</v>
      </c>
      <c r="O52" s="7">
        <v>-3.0465740157664553E-2</v>
      </c>
      <c r="P52" s="7">
        <v>0</v>
      </c>
      <c r="Q52" s="7" t="e">
        <v>#DIV/0!</v>
      </c>
      <c r="R52" s="7">
        <v>0</v>
      </c>
      <c r="U52" s="7">
        <v>0</v>
      </c>
      <c r="V52" s="7">
        <v>-0.95220112861696105</v>
      </c>
      <c r="W52" s="7">
        <v>0</v>
      </c>
      <c r="X52" s="7" t="e">
        <v>#DIV/0!</v>
      </c>
      <c r="Y52" s="7">
        <v>0</v>
      </c>
      <c r="AA52" s="7">
        <v>0</v>
      </c>
      <c r="AB52" s="7">
        <v>2.4215314154101893E-2</v>
      </c>
      <c r="AC52">
        <v>0</v>
      </c>
      <c r="AD52" t="e">
        <v>#DIV/0!</v>
      </c>
      <c r="AE52">
        <v>0</v>
      </c>
      <c r="AG52" s="7">
        <v>0</v>
      </c>
      <c r="AH52" s="7">
        <v>3.3943963872863241E-2</v>
      </c>
      <c r="AI52">
        <v>0</v>
      </c>
      <c r="AJ52" t="e">
        <v>#DIV/0!</v>
      </c>
      <c r="AK52">
        <v>0</v>
      </c>
      <c r="AM52" s="7">
        <v>0</v>
      </c>
      <c r="AN52" s="7">
        <v>3.4882952024114601E-2</v>
      </c>
    </row>
    <row r="53" spans="13:40" x14ac:dyDescent="0.45">
      <c r="M53" s="1" t="s">
        <v>225</v>
      </c>
      <c r="N53" s="7">
        <v>-0.20567375886524822</v>
      </c>
      <c r="O53" s="7">
        <v>-3.4714595017618355</v>
      </c>
      <c r="P53" s="7">
        <v>-0.71472976691530488</v>
      </c>
      <c r="Q53" s="7" t="e">
        <v>#DIV/0!</v>
      </c>
      <c r="R53" s="7">
        <v>0.98931465750176117</v>
      </c>
      <c r="U53" s="7">
        <v>0</v>
      </c>
      <c r="V53" s="7">
        <v>4.8967679429050143E-2</v>
      </c>
      <c r="W53" s="7">
        <v>0</v>
      </c>
      <c r="X53" s="7" t="e">
        <v>#DIV/0!</v>
      </c>
      <c r="Y53" s="7">
        <v>0</v>
      </c>
      <c r="AA53" s="7">
        <v>-0.20567375886524822</v>
      </c>
      <c r="AB53" s="7">
        <v>-3.4259061782555591</v>
      </c>
      <c r="AC53">
        <v>-0.71472976691530488</v>
      </c>
      <c r="AD53" t="e">
        <v>#DIV/0!</v>
      </c>
      <c r="AE53">
        <v>0.98931465750176117</v>
      </c>
      <c r="AG53" s="7">
        <v>0</v>
      </c>
      <c r="AH53" s="7">
        <v>5.4275968689846583E-2</v>
      </c>
      <c r="AI53">
        <v>0</v>
      </c>
      <c r="AJ53" t="e">
        <v>#DIV/0!</v>
      </c>
      <c r="AK53">
        <v>0</v>
      </c>
      <c r="AM53" s="7">
        <v>0</v>
      </c>
      <c r="AN53" s="7">
        <v>8.0716493147706417E-2</v>
      </c>
    </row>
    <row r="54" spans="13:40" x14ac:dyDescent="0.45">
      <c r="M54" s="1" t="s">
        <v>235</v>
      </c>
      <c r="N54" s="7">
        <v>0</v>
      </c>
      <c r="O54" s="7">
        <v>-1.0355631697584598E-2</v>
      </c>
      <c r="P54" s="7">
        <v>0</v>
      </c>
      <c r="Q54" s="7">
        <v>0</v>
      </c>
      <c r="R54" s="7">
        <v>0</v>
      </c>
      <c r="U54" s="7">
        <v>0</v>
      </c>
      <c r="V54" s="7">
        <v>8.7310353191401482E-3</v>
      </c>
      <c r="W54" s="7">
        <v>0</v>
      </c>
      <c r="X54" s="7">
        <v>0</v>
      </c>
      <c r="Y54" s="7">
        <v>0</v>
      </c>
      <c r="AA54" s="7">
        <v>-0.87490938614550406</v>
      </c>
      <c r="AB54" s="7">
        <v>-0.87684643297376075</v>
      </c>
      <c r="AC54">
        <v>-0.76870624420481648</v>
      </c>
      <c r="AD54">
        <v>0.47398876922319905</v>
      </c>
      <c r="AE54">
        <v>0.44076390842039792</v>
      </c>
      <c r="AG54" s="7">
        <v>-1.0957172267811059</v>
      </c>
      <c r="AH54" s="7">
        <v>-1.0769540742217931</v>
      </c>
      <c r="AI54">
        <v>0.71448316039546877</v>
      </c>
      <c r="AJ54">
        <v>-0.80394109533561897</v>
      </c>
      <c r="AK54">
        <v>7.6628373337119485E-2</v>
      </c>
      <c r="AM54" s="7">
        <v>0</v>
      </c>
      <c r="AN54" s="7">
        <v>1.857372050014779E-2</v>
      </c>
    </row>
    <row r="55" spans="13:40" x14ac:dyDescent="0.45">
      <c r="M55" s="1" t="s">
        <v>241</v>
      </c>
      <c r="N55" s="7">
        <v>0.17708333333333334</v>
      </c>
      <c r="O55" s="7">
        <v>-4.3309951201379677</v>
      </c>
      <c r="P55" s="7">
        <v>0.75347551681587532</v>
      </c>
      <c r="Q55" s="7" t="e">
        <v>#DIV/0!</v>
      </c>
      <c r="R55" s="7">
        <v>0.10292879096560494</v>
      </c>
      <c r="U55" s="7">
        <v>0</v>
      </c>
      <c r="V55" s="7">
        <v>3.6145557337298309E-2</v>
      </c>
      <c r="W55" s="7">
        <v>0</v>
      </c>
      <c r="X55" s="7" t="e">
        <v>#DIV/0!</v>
      </c>
      <c r="Y55" s="7">
        <v>0</v>
      </c>
      <c r="AA55" s="7">
        <v>0.17708333333333334</v>
      </c>
      <c r="AB55" s="7">
        <v>-4.2931435561184133</v>
      </c>
      <c r="AC55">
        <v>0.75347551681587532</v>
      </c>
      <c r="AD55" t="e">
        <v>#DIV/0!</v>
      </c>
      <c r="AE55">
        <v>0.10292879096560494</v>
      </c>
      <c r="AG55" s="7">
        <v>0</v>
      </c>
      <c r="AH55" s="7">
        <v>-0.44250537044160804</v>
      </c>
      <c r="AI55">
        <v>0</v>
      </c>
      <c r="AJ55" t="e">
        <v>#DIV/0!</v>
      </c>
      <c r="AK55">
        <v>0</v>
      </c>
      <c r="AM55" s="7">
        <v>0</v>
      </c>
      <c r="AN55" s="7">
        <v>-0.38066338461006488</v>
      </c>
    </row>
    <row r="56" spans="13:40" x14ac:dyDescent="0.45">
      <c r="M56" s="1" t="s">
        <v>244</v>
      </c>
      <c r="N56" s="7">
        <v>-7.2580645161290328E-2</v>
      </c>
      <c r="O56" s="7">
        <v>-16.09997859304843</v>
      </c>
      <c r="P56" s="7">
        <v>-9.2060304093495393</v>
      </c>
      <c r="Q56" s="7">
        <v>0.50338203083764976</v>
      </c>
      <c r="R56" s="7">
        <v>0.5033818105413016</v>
      </c>
      <c r="U56" s="7">
        <v>0</v>
      </c>
      <c r="V56" s="7">
        <v>4.2912808673338049E-2</v>
      </c>
      <c r="W56" s="7">
        <v>0</v>
      </c>
      <c r="X56" s="7">
        <v>0</v>
      </c>
      <c r="Y56" s="7">
        <v>0</v>
      </c>
      <c r="AA56" s="7">
        <v>-7.2580645161290328E-2</v>
      </c>
      <c r="AB56" s="7">
        <v>-17.014291849912883</v>
      </c>
      <c r="AC56">
        <v>-9.2060304093495393</v>
      </c>
      <c r="AD56">
        <v>0.50338203083764976</v>
      </c>
      <c r="AE56">
        <v>0.5033818105413016</v>
      </c>
      <c r="AG56" s="7">
        <v>0</v>
      </c>
      <c r="AH56" s="7">
        <v>7.032386820905108E-2</v>
      </c>
      <c r="AI56">
        <v>0</v>
      </c>
      <c r="AJ56">
        <v>0</v>
      </c>
      <c r="AK56">
        <v>0</v>
      </c>
      <c r="AM56" s="7">
        <v>0</v>
      </c>
      <c r="AN56" s="7">
        <v>7.1520218730269702E-2</v>
      </c>
    </row>
    <row r="57" spans="13:40" x14ac:dyDescent="0.45">
      <c r="M57" s="1" t="s">
        <v>245</v>
      </c>
      <c r="N57" s="7">
        <v>0</v>
      </c>
      <c r="O57" s="7">
        <v>1.7982183796472623E-2</v>
      </c>
      <c r="P57" s="7">
        <v>0</v>
      </c>
      <c r="Q57" s="7">
        <v>0</v>
      </c>
      <c r="R57" s="7">
        <v>0</v>
      </c>
      <c r="U57" s="7">
        <v>0</v>
      </c>
      <c r="V57" s="7">
        <v>4.8344717307444364E-2</v>
      </c>
      <c r="W57" s="7">
        <v>0</v>
      </c>
      <c r="X57" s="7">
        <v>0</v>
      </c>
      <c r="Y57" s="7">
        <v>0</v>
      </c>
      <c r="AA57" s="7">
        <v>0</v>
      </c>
      <c r="AB57" s="7">
        <v>2.4557669992693903E-2</v>
      </c>
      <c r="AC57">
        <v>0</v>
      </c>
      <c r="AD57">
        <v>0</v>
      </c>
      <c r="AE57">
        <v>0</v>
      </c>
      <c r="AG57" s="7">
        <v>0</v>
      </c>
      <c r="AH57" s="7">
        <v>4.8009792835876634E-2</v>
      </c>
      <c r="AI57">
        <v>0</v>
      </c>
      <c r="AJ57">
        <v>0</v>
      </c>
      <c r="AK57">
        <v>0</v>
      </c>
      <c r="AM57" s="7">
        <v>0</v>
      </c>
      <c r="AN57" s="7">
        <v>2.3170549172395704E-2</v>
      </c>
    </row>
    <row r="58" spans="13:40" x14ac:dyDescent="0.45">
      <c r="M58" s="1" t="s">
        <v>259</v>
      </c>
      <c r="N58" s="7">
        <v>0</v>
      </c>
      <c r="O58" s="7">
        <v>-0.53068052281896949</v>
      </c>
      <c r="P58" s="7">
        <v>0</v>
      </c>
      <c r="Q58" s="7" t="e">
        <v>#DIV/0!</v>
      </c>
      <c r="R58" s="7">
        <v>0</v>
      </c>
      <c r="U58" s="7">
        <v>0</v>
      </c>
      <c r="V58" s="7">
        <v>0.27156670525616111</v>
      </c>
      <c r="W58" s="7">
        <v>0</v>
      </c>
      <c r="X58" s="7" t="e">
        <v>#DIV/0!</v>
      </c>
      <c r="Y58" s="7">
        <v>0</v>
      </c>
      <c r="AA58" s="7">
        <v>0.15540257783729494</v>
      </c>
      <c r="AB58" s="7">
        <v>0.17341272797773999</v>
      </c>
      <c r="AC58">
        <v>9.6475871320991888E-4</v>
      </c>
      <c r="AD58" t="e">
        <v>#DIV/0!</v>
      </c>
      <c r="AE58">
        <v>-2.5219761508343521</v>
      </c>
      <c r="AG58" s="7">
        <v>0.45003347840642788</v>
      </c>
      <c r="AH58" s="7">
        <v>0.50304179339742383</v>
      </c>
      <c r="AI58">
        <v>9.1821880647257475E-4</v>
      </c>
      <c r="AJ58" t="e">
        <v>#DIV/0!</v>
      </c>
      <c r="AK58">
        <v>-4.8673342886354751</v>
      </c>
      <c r="AM58" s="7">
        <v>0</v>
      </c>
      <c r="AN58" s="7">
        <v>9.9800308587133124E-2</v>
      </c>
    </row>
    <row r="59" spans="13:40" x14ac:dyDescent="0.45">
      <c r="M59" s="1" t="s">
        <v>263</v>
      </c>
      <c r="N59" s="7">
        <v>-0.8180603672757738</v>
      </c>
      <c r="O59" s="7">
        <v>-0.84537252898331072</v>
      </c>
      <c r="P59" s="7">
        <v>-25.556853134801646</v>
      </c>
      <c r="Q59" s="7" t="e">
        <v>#DIV/0!</v>
      </c>
      <c r="R59" s="7">
        <v>-169.90281568706422</v>
      </c>
      <c r="U59" s="7">
        <v>-1.3046441591377398</v>
      </c>
      <c r="V59" s="7">
        <v>-0.84537379609727603</v>
      </c>
      <c r="W59" s="7">
        <v>-21.472561638923636</v>
      </c>
      <c r="X59" s="7" t="e">
        <v>#DIV/0!</v>
      </c>
      <c r="Y59" s="7">
        <v>-940.14001886431015</v>
      </c>
      <c r="AA59" s="7">
        <v>-0.84577587573307977</v>
      </c>
      <c r="AB59" s="7">
        <v>-0.84537868929837023</v>
      </c>
      <c r="AC59">
        <v>-25.556853135094237</v>
      </c>
      <c r="AD59" t="e">
        <v>#DIV/0!</v>
      </c>
      <c r="AE59">
        <v>-169.90355652295602</v>
      </c>
      <c r="AG59" s="7">
        <v>-1.4222539229671898</v>
      </c>
      <c r="AH59" s="7">
        <v>-0.84538363456259602</v>
      </c>
      <c r="AI59">
        <v>-19.164109850328344</v>
      </c>
      <c r="AJ59" t="e">
        <v>#DIV/0!</v>
      </c>
      <c r="AK59">
        <v>-940.15241070767593</v>
      </c>
      <c r="AM59" s="7">
        <v>0</v>
      </c>
      <c r="AN59" s="7">
        <v>4.3078847093362876E-2</v>
      </c>
    </row>
    <row r="60" spans="13:40" x14ac:dyDescent="0.45">
      <c r="M60" s="1" t="s">
        <v>270</v>
      </c>
      <c r="N60" s="7">
        <v>0</v>
      </c>
      <c r="O60" s="7">
        <v>-2.949617108543319E-2</v>
      </c>
      <c r="P60" s="7">
        <v>0</v>
      </c>
      <c r="Q60" s="7" t="e">
        <v>#DIV/0!</v>
      </c>
      <c r="R60" s="7">
        <v>0</v>
      </c>
      <c r="U60" s="7">
        <v>0</v>
      </c>
      <c r="V60" s="7">
        <v>-2.4969273648351997E-3</v>
      </c>
      <c r="W60" s="7">
        <v>0</v>
      </c>
      <c r="X60" s="7" t="e">
        <v>#DIV/0!</v>
      </c>
      <c r="Y60" s="7">
        <v>0</v>
      </c>
      <c r="AA60" s="7">
        <v>-0.5938666778537568</v>
      </c>
      <c r="AB60" s="7">
        <v>-0.6583386336563406</v>
      </c>
      <c r="AC60">
        <v>-0.23875951993682304</v>
      </c>
      <c r="AD60" t="e">
        <v>#DIV/0!</v>
      </c>
      <c r="AE60">
        <v>-8.2411626592905878E-4</v>
      </c>
      <c r="AG60" s="7">
        <v>0.71661702395435667</v>
      </c>
      <c r="AH60" s="7">
        <v>0.26582359798333488</v>
      </c>
      <c r="AI60">
        <v>-574.35150989789622</v>
      </c>
      <c r="AJ60" t="e">
        <v>#DIV/0!</v>
      </c>
      <c r="AK60">
        <v>0.71425805838006151</v>
      </c>
      <c r="AM60" s="7">
        <v>0</v>
      </c>
      <c r="AN60" s="7">
        <v>3.1851824809280222E-3</v>
      </c>
    </row>
    <row r="61" spans="13:40" x14ac:dyDescent="0.45">
      <c r="M61" s="1" t="s">
        <v>277</v>
      </c>
      <c r="N61" s="7">
        <v>0</v>
      </c>
      <c r="O61" s="7">
        <v>0.34132618894925926</v>
      </c>
      <c r="P61" s="7">
        <v>0</v>
      </c>
      <c r="Q61" s="7" t="e">
        <v>#DIV/0!</v>
      </c>
      <c r="R61" s="7">
        <v>0</v>
      </c>
      <c r="U61" s="7">
        <v>0</v>
      </c>
      <c r="V61" s="7">
        <v>0.42383966748980506</v>
      </c>
      <c r="W61" s="7">
        <v>0</v>
      </c>
      <c r="X61" s="7" t="e">
        <v>#DIV/0!</v>
      </c>
      <c r="Y61" s="7">
        <v>0</v>
      </c>
      <c r="AA61" s="7">
        <v>0.4431116667969055</v>
      </c>
      <c r="AB61" s="7">
        <v>0.49409989008677591</v>
      </c>
      <c r="AC61">
        <v>-7.5742360020157928</v>
      </c>
      <c r="AD61" t="e">
        <v>#DIV/0!</v>
      </c>
      <c r="AE61">
        <v>0.63680139363317578</v>
      </c>
      <c r="AG61" s="7">
        <v>-0.19078690318043293</v>
      </c>
      <c r="AH61" s="7">
        <v>0.14672472660992458</v>
      </c>
      <c r="AI61">
        <v>0.1599150430462111</v>
      </c>
      <c r="AJ61" t="e">
        <v>#DIV/0!</v>
      </c>
      <c r="AK61">
        <v>2.2089821718623157E-2</v>
      </c>
      <c r="AM61" s="7">
        <v>0</v>
      </c>
      <c r="AN61" s="7">
        <v>2.6945685274252642E-2</v>
      </c>
    </row>
    <row r="62" spans="13:40" x14ac:dyDescent="0.45">
      <c r="M62" s="1" t="s">
        <v>296</v>
      </c>
      <c r="N62" s="7">
        <v>0</v>
      </c>
      <c r="O62" s="7">
        <v>8.416068997303143E-2</v>
      </c>
      <c r="P62" s="7">
        <v>0</v>
      </c>
      <c r="Q62" s="7" t="e">
        <v>#DIV/0!</v>
      </c>
      <c r="R62" s="7">
        <v>0</v>
      </c>
      <c r="U62" s="7">
        <v>0</v>
      </c>
      <c r="V62" s="7">
        <v>7.898074830976673E-2</v>
      </c>
      <c r="W62" s="7">
        <v>0</v>
      </c>
      <c r="X62" s="7" t="e">
        <v>#DIV/0!</v>
      </c>
      <c r="Y62" s="7">
        <v>0</v>
      </c>
      <c r="AA62" s="7">
        <v>0.87380741615029012</v>
      </c>
      <c r="AB62" s="7">
        <v>0.86252450180306739</v>
      </c>
      <c r="AC62">
        <v>-4.9037308165167817</v>
      </c>
      <c r="AD62" t="e">
        <v>#DIV/0!</v>
      </c>
      <c r="AE62">
        <v>-1.6933193091234222</v>
      </c>
      <c r="AG62" s="7">
        <v>0.64148716435526709</v>
      </c>
      <c r="AH62" s="7">
        <v>0.52772649339837596</v>
      </c>
      <c r="AI62">
        <v>-2.6728929559740853</v>
      </c>
      <c r="AJ62" t="e">
        <v>#DIV/0!</v>
      </c>
      <c r="AK62">
        <v>-5.7392563904569802E-2</v>
      </c>
      <c r="AM62" s="7">
        <v>0</v>
      </c>
      <c r="AN62" s="7">
        <v>9.7085982893731659E-2</v>
      </c>
    </row>
    <row r="63" spans="13:40" x14ac:dyDescent="0.45">
      <c r="M63" s="1" t="s">
        <v>297</v>
      </c>
      <c r="N63" s="7">
        <v>0</v>
      </c>
      <c r="O63" s="7">
        <v>-4.4947747203918295E-2</v>
      </c>
      <c r="P63" s="7">
        <v>0</v>
      </c>
      <c r="Q63" s="7">
        <v>0</v>
      </c>
      <c r="R63" s="7">
        <v>0</v>
      </c>
      <c r="U63" s="7">
        <v>0</v>
      </c>
      <c r="V63" s="7">
        <v>-8.630950226871871E-2</v>
      </c>
      <c r="W63" s="7">
        <v>0</v>
      </c>
      <c r="X63" s="7">
        <v>0</v>
      </c>
      <c r="Y63" s="7">
        <v>0</v>
      </c>
      <c r="AA63" s="7">
        <v>0.46275718378331454</v>
      </c>
      <c r="AB63" s="7">
        <v>0.32629715337203008</v>
      </c>
      <c r="AC63">
        <v>-6.2454945643881743</v>
      </c>
      <c r="AD63">
        <v>0.93573517867260925</v>
      </c>
      <c r="AE63">
        <v>4.2497122072419199E-3</v>
      </c>
      <c r="AG63" s="7">
        <v>0.46275718378331454</v>
      </c>
      <c r="AH63" s="7">
        <v>0.34770999749944859</v>
      </c>
      <c r="AI63">
        <v>-6.2454945643881743</v>
      </c>
      <c r="AJ63">
        <v>0.93573517867260925</v>
      </c>
      <c r="AK63">
        <v>4.2497122072419199E-3</v>
      </c>
      <c r="AM63" s="7">
        <v>0</v>
      </c>
      <c r="AN63" s="7">
        <v>-1.4488929375398871</v>
      </c>
    </row>
    <row r="64" spans="13:40" x14ac:dyDescent="0.45">
      <c r="M64" s="1" t="s">
        <v>305</v>
      </c>
      <c r="N64" s="7">
        <v>0</v>
      </c>
      <c r="O64" s="7">
        <v>0.10893393660047454</v>
      </c>
      <c r="P64" s="7">
        <v>0</v>
      </c>
      <c r="Q64" s="7" t="e">
        <v>#DIV/0!</v>
      </c>
      <c r="R64" s="7">
        <v>0</v>
      </c>
      <c r="U64" s="7">
        <v>0</v>
      </c>
      <c r="V64" s="7">
        <v>0.11734984908611953</v>
      </c>
      <c r="W64" s="7">
        <v>0</v>
      </c>
      <c r="X64" s="7" t="e">
        <v>#DIV/0!</v>
      </c>
      <c r="Y64" s="7">
        <v>0</v>
      </c>
      <c r="AA64" s="7">
        <v>0.37897795248675442</v>
      </c>
      <c r="AB64" s="7">
        <v>0.25609362921213308</v>
      </c>
      <c r="AC64">
        <v>-8.8985174528862903</v>
      </c>
      <c r="AD64" t="e">
        <v>#DIV/0!</v>
      </c>
      <c r="AE64">
        <v>0.38412776512991353</v>
      </c>
      <c r="AG64" s="7">
        <v>0.12114168518202016</v>
      </c>
      <c r="AH64" s="7">
        <v>-1.0157272049742132</v>
      </c>
      <c r="AI64">
        <v>0.38849607749252557</v>
      </c>
      <c r="AJ64" t="e">
        <v>#DIV/0!</v>
      </c>
      <c r="AK64">
        <v>-0.13274999587833081</v>
      </c>
      <c r="AM64" s="7">
        <v>0</v>
      </c>
      <c r="AN64" s="7">
        <v>-0.57681520076809822</v>
      </c>
    </row>
    <row r="65" spans="13:40" x14ac:dyDescent="0.45">
      <c r="M65" s="1" t="s">
        <v>310</v>
      </c>
      <c r="N65" s="7">
        <v>0</v>
      </c>
      <c r="O65" s="7">
        <v>1.123058991386287E-2</v>
      </c>
      <c r="P65" s="7">
        <v>0</v>
      </c>
      <c r="Q65" s="7">
        <v>0</v>
      </c>
      <c r="R65" s="7">
        <v>0</v>
      </c>
      <c r="U65" s="7">
        <v>0</v>
      </c>
      <c r="V65" s="7">
        <v>1.325143056885063E-2</v>
      </c>
      <c r="W65" s="7">
        <v>0</v>
      </c>
      <c r="X65" s="7">
        <v>0</v>
      </c>
      <c r="Y65" s="7">
        <v>0</v>
      </c>
      <c r="AA65" s="7">
        <v>-0.43388979169744424</v>
      </c>
      <c r="AB65" s="7">
        <v>-0.46511792607093921</v>
      </c>
      <c r="AC65">
        <v>0.48693078554347458</v>
      </c>
      <c r="AD65">
        <v>-0.20960114046845404</v>
      </c>
      <c r="AE65">
        <v>0.57791581255392332</v>
      </c>
      <c r="AG65" s="7">
        <v>0.47263258974737776</v>
      </c>
      <c r="AH65" s="7">
        <v>0.42509642445087553</v>
      </c>
      <c r="AI65">
        <v>-5.6314702998435227</v>
      </c>
      <c r="AJ65">
        <v>-85.18516057775345</v>
      </c>
      <c r="AK65">
        <v>-9.4635515519364527E-2</v>
      </c>
      <c r="AM65" s="7">
        <v>0</v>
      </c>
      <c r="AN65" s="7">
        <v>2.1716581362504733E-2</v>
      </c>
    </row>
    <row r="66" spans="13:40" x14ac:dyDescent="0.45">
      <c r="M66" s="1" t="s">
        <v>325</v>
      </c>
      <c r="N66" s="7">
        <v>0</v>
      </c>
      <c r="O66" s="7">
        <v>1.6086735208902043E-2</v>
      </c>
      <c r="P66" s="7">
        <v>0</v>
      </c>
      <c r="Q66" s="7" t="e">
        <v>#DIV/0!</v>
      </c>
      <c r="R66" s="7">
        <v>0</v>
      </c>
      <c r="U66" s="7">
        <v>0</v>
      </c>
      <c r="V66" s="7">
        <v>5.5328489414756411E-2</v>
      </c>
      <c r="W66" s="7">
        <v>0</v>
      </c>
      <c r="X66" s="7" t="e">
        <v>#DIV/0!</v>
      </c>
      <c r="Y66" s="7">
        <v>0</v>
      </c>
      <c r="AA66" s="7">
        <v>0</v>
      </c>
      <c r="AB66" s="7">
        <v>1.7420495230895124E-2</v>
      </c>
      <c r="AC66">
        <v>0</v>
      </c>
      <c r="AD66" t="e">
        <v>#DIV/0!</v>
      </c>
      <c r="AE66">
        <v>0</v>
      </c>
      <c r="AG66" s="7">
        <v>0</v>
      </c>
      <c r="AH66" s="7">
        <v>5.2364578254771789E-2</v>
      </c>
      <c r="AI66">
        <v>0</v>
      </c>
      <c r="AJ66" t="e">
        <v>#DIV/0!</v>
      </c>
      <c r="AK66">
        <v>0</v>
      </c>
      <c r="AM66" s="7">
        <v>0</v>
      </c>
      <c r="AN66" s="7">
        <v>4.7203506865320308E-2</v>
      </c>
    </row>
    <row r="67" spans="13:40" x14ac:dyDescent="0.45">
      <c r="M67" s="1" t="s">
        <v>326</v>
      </c>
      <c r="N67" s="7">
        <v>0</v>
      </c>
      <c r="O67" s="7">
        <v>-1.2380708481802903E-3</v>
      </c>
      <c r="P67" s="7">
        <v>0</v>
      </c>
      <c r="Q67" s="7" t="e">
        <v>#DIV/0!</v>
      </c>
      <c r="R67" s="7">
        <v>0</v>
      </c>
      <c r="U67" s="7">
        <v>0</v>
      </c>
      <c r="V67" s="7">
        <v>4.2445478243024824E-2</v>
      </c>
      <c r="W67" s="7">
        <v>0</v>
      </c>
      <c r="X67" s="7" t="e">
        <v>#DIV/0!</v>
      </c>
      <c r="Y67" s="7">
        <v>0</v>
      </c>
      <c r="AA67" s="7">
        <v>0</v>
      </c>
      <c r="AB67" s="7">
        <v>1.7685757266882284E-2</v>
      </c>
      <c r="AC67">
        <v>0</v>
      </c>
      <c r="AD67" t="e">
        <v>#DIV/0!</v>
      </c>
      <c r="AE67">
        <v>0</v>
      </c>
      <c r="AG67" s="7">
        <v>0</v>
      </c>
      <c r="AH67" s="7">
        <v>5.035725975913586E-2</v>
      </c>
      <c r="AI67">
        <v>0</v>
      </c>
      <c r="AJ67" t="e">
        <v>#DIV/0!</v>
      </c>
      <c r="AK67">
        <v>0</v>
      </c>
      <c r="AM67" s="7">
        <v>0</v>
      </c>
      <c r="AN67" s="7">
        <v>6.2059573255634493E-2</v>
      </c>
    </row>
    <row r="68" spans="13:40" x14ac:dyDescent="0.45">
      <c r="M68" s="1" t="s">
        <v>327</v>
      </c>
      <c r="N68" s="7">
        <v>0</v>
      </c>
      <c r="O68" s="7">
        <v>1.5521862871927555E-2</v>
      </c>
      <c r="P68" s="7">
        <v>0</v>
      </c>
      <c r="Q68" s="7" t="e">
        <v>#DIV/0!</v>
      </c>
      <c r="R68" s="7">
        <v>0</v>
      </c>
      <c r="U68" s="7">
        <v>0</v>
      </c>
      <c r="V68" s="7">
        <v>5.1446313065976711E-2</v>
      </c>
      <c r="W68" s="7">
        <v>0</v>
      </c>
      <c r="X68" s="7" t="e">
        <v>#DIV/0!</v>
      </c>
      <c r="Y68" s="7">
        <v>0</v>
      </c>
      <c r="AA68" s="7">
        <v>0</v>
      </c>
      <c r="AB68" s="7">
        <v>2.5670375161707632E-2</v>
      </c>
      <c r="AC68">
        <v>0</v>
      </c>
      <c r="AD68" t="e">
        <v>#DIV/0!</v>
      </c>
      <c r="AE68">
        <v>0</v>
      </c>
      <c r="AG68" s="7">
        <v>0</v>
      </c>
      <c r="AH68" s="7">
        <v>4.6151617076326E-2</v>
      </c>
      <c r="AI68">
        <v>0</v>
      </c>
      <c r="AJ68" t="e">
        <v>#DIV/0!</v>
      </c>
      <c r="AK68">
        <v>0</v>
      </c>
      <c r="AM68" s="7">
        <v>0</v>
      </c>
      <c r="AN68" s="7">
        <v>4.8875549805950838E-2</v>
      </c>
    </row>
    <row r="69" spans="13:40" x14ac:dyDescent="0.45">
      <c r="M69" s="1" t="s">
        <v>329</v>
      </c>
      <c r="N69" s="7">
        <v>0</v>
      </c>
      <c r="O69" s="7">
        <v>-1.6564686110986989E-2</v>
      </c>
      <c r="P69" s="7">
        <v>0</v>
      </c>
      <c r="Q69" s="7" t="e">
        <v>#DIV/0!</v>
      </c>
      <c r="R69" s="7">
        <v>0</v>
      </c>
      <c r="U69" s="7">
        <v>0</v>
      </c>
      <c r="V69" s="7">
        <v>-6.4630112357281786E-3</v>
      </c>
      <c r="W69" s="7">
        <v>0</v>
      </c>
      <c r="X69" s="7" t="e">
        <v>#DIV/0!</v>
      </c>
      <c r="Y69" s="7">
        <v>0</v>
      </c>
      <c r="AA69" s="7">
        <v>-0.23492891289501458</v>
      </c>
      <c r="AB69" s="7">
        <v>-0.33683512484004052</v>
      </c>
      <c r="AC69">
        <v>4.2815231258807701E-4</v>
      </c>
      <c r="AD69" t="e">
        <v>#DIV/0!</v>
      </c>
      <c r="AE69">
        <v>0.57792161934057229</v>
      </c>
      <c r="AG69" s="7">
        <v>-0.31337306761035577</v>
      </c>
      <c r="AH69" s="7">
        <v>-0.44243213782582014</v>
      </c>
      <c r="AI69">
        <v>-7.2788950285865052E-3</v>
      </c>
      <c r="AJ69" t="e">
        <v>#DIV/0!</v>
      </c>
      <c r="AK69">
        <v>0.46486468897214039</v>
      </c>
      <c r="AM69" s="7">
        <v>0</v>
      </c>
      <c r="AN69" s="7">
        <v>1.5687934864581074E-2</v>
      </c>
    </row>
    <row r="70" spans="13:40" x14ac:dyDescent="0.45">
      <c r="M70" s="1" t="s">
        <v>334</v>
      </c>
      <c r="N70" s="7">
        <v>0</v>
      </c>
      <c r="O70" s="7">
        <v>-4.2455099912200832E-3</v>
      </c>
      <c r="P70" s="7">
        <v>0</v>
      </c>
      <c r="Q70" s="7">
        <v>0</v>
      </c>
      <c r="R70" s="7">
        <v>0</v>
      </c>
      <c r="U70" s="7">
        <v>0</v>
      </c>
      <c r="V70" s="7">
        <v>2.0406373168413367E-3</v>
      </c>
      <c r="W70" s="7">
        <v>0</v>
      </c>
      <c r="X70" s="7">
        <v>0</v>
      </c>
      <c r="Y70" s="7">
        <v>0</v>
      </c>
      <c r="AA70" s="7">
        <v>-0.29056424177257584</v>
      </c>
      <c r="AB70" s="7">
        <v>-0.99007382033707858</v>
      </c>
      <c r="AC70">
        <v>-1.7420925383274766</v>
      </c>
      <c r="AD70">
        <v>-1.6964555310760872</v>
      </c>
      <c r="AE70">
        <v>0.19529778228519262</v>
      </c>
      <c r="AG70" s="7">
        <v>-0.16847931466041494</v>
      </c>
      <c r="AH70" s="7">
        <v>-1.2046626937092495</v>
      </c>
      <c r="AI70">
        <v>-0.21105031060031273</v>
      </c>
      <c r="AJ70">
        <v>0.28473478104531103</v>
      </c>
      <c r="AK70">
        <v>7.5874725754638617E-4</v>
      </c>
      <c r="AM70" s="7">
        <v>0</v>
      </c>
      <c r="AN70" s="7">
        <v>3.8162022780550031E-2</v>
      </c>
    </row>
    <row r="71" spans="13:40" x14ac:dyDescent="0.45">
      <c r="M71" s="1" t="s">
        <v>340</v>
      </c>
      <c r="N71" s="7">
        <v>-0.44097676826112109</v>
      </c>
      <c r="O71" s="7">
        <v>-0.43777662057968736</v>
      </c>
      <c r="P71" s="7">
        <v>-0.16992516293372553</v>
      </c>
      <c r="Q71" s="7" t="e">
        <v>#DIV/0!</v>
      </c>
      <c r="R71" s="7">
        <v>-2.6944160920313251E-2</v>
      </c>
      <c r="U71" s="7">
        <v>0</v>
      </c>
      <c r="V71" s="7">
        <v>-3.552966646961369E-4</v>
      </c>
      <c r="W71" s="7">
        <v>0</v>
      </c>
      <c r="X71" s="7" t="e">
        <v>#DIV/0!</v>
      </c>
      <c r="Y71" s="7">
        <v>0</v>
      </c>
      <c r="AA71" s="7">
        <v>-0.13400115701976067</v>
      </c>
      <c r="AB71" s="7">
        <v>-0.16570683370167416</v>
      </c>
      <c r="AC71">
        <v>-2.2625075891907986</v>
      </c>
      <c r="AD71" t="e">
        <v>#DIV/0!</v>
      </c>
      <c r="AE71">
        <v>-2.7307485595688196E-2</v>
      </c>
      <c r="AG71" s="7">
        <v>-0.37913710684164054</v>
      </c>
      <c r="AH71" s="7">
        <v>-0.4796700791495242</v>
      </c>
      <c r="AI71">
        <v>-8.6841298988693598</v>
      </c>
      <c r="AJ71" t="e">
        <v>#DIV/0!</v>
      </c>
      <c r="AK71">
        <v>0.1021997860906657</v>
      </c>
      <c r="AM71" s="7">
        <v>0</v>
      </c>
      <c r="AN71" s="7">
        <v>3.4846480463415569E-2</v>
      </c>
    </row>
    <row r="72" spans="13:40" x14ac:dyDescent="0.45">
      <c r="M72" s="1" t="s">
        <v>350</v>
      </c>
      <c r="N72" s="7">
        <v>0.30945558739255014</v>
      </c>
      <c r="O72" s="7">
        <v>-0.4951619147475082</v>
      </c>
      <c r="P72" s="7">
        <v>-0.48969892685623295</v>
      </c>
      <c r="Q72" s="7" t="e">
        <v>#DIV/0!</v>
      </c>
      <c r="R72" s="7">
        <v>0.33154849146391063</v>
      </c>
      <c r="U72" s="7">
        <v>0</v>
      </c>
      <c r="V72" s="7">
        <v>4.0576378692735532E-2</v>
      </c>
      <c r="W72" s="7">
        <v>0</v>
      </c>
      <c r="X72" s="7" t="e">
        <v>#DIV/0!</v>
      </c>
      <c r="Y72" s="7">
        <v>0</v>
      </c>
      <c r="AA72" s="7">
        <v>0.30945558739255014</v>
      </c>
      <c r="AB72" s="7">
        <v>-0.49445003785872427</v>
      </c>
      <c r="AC72">
        <v>-0.48969892685623295</v>
      </c>
      <c r="AD72" t="e">
        <v>#DIV/0!</v>
      </c>
      <c r="AE72">
        <v>0.33154849146391063</v>
      </c>
      <c r="AG72" s="7">
        <v>0</v>
      </c>
      <c r="AH72" s="7">
        <v>3.2073315266638765E-2</v>
      </c>
      <c r="AI72">
        <v>0</v>
      </c>
      <c r="AJ72" t="e">
        <v>#DIV/0!</v>
      </c>
      <c r="AK72">
        <v>0</v>
      </c>
      <c r="AM72" s="7">
        <v>0</v>
      </c>
      <c r="AN72" s="7">
        <v>8.4286344425607354E-2</v>
      </c>
    </row>
    <row r="73" spans="13:40" x14ac:dyDescent="0.45">
      <c r="M73" s="1" t="s">
        <v>354</v>
      </c>
      <c r="N73" s="7">
        <v>0.56504608843849069</v>
      </c>
      <c r="O73" s="7">
        <v>0.56367721081918298</v>
      </c>
      <c r="P73" s="7">
        <v>1.8136472923951177E-3</v>
      </c>
      <c r="Q73" s="7" t="e">
        <v>#DIV/0!</v>
      </c>
      <c r="R73" s="7">
        <v>-4.1090256989253989E-4</v>
      </c>
      <c r="U73" s="7">
        <v>-0.61853799776429841</v>
      </c>
      <c r="V73" s="7">
        <v>-0.60451484118080467</v>
      </c>
      <c r="W73" s="7">
        <v>-1.6178985585761558</v>
      </c>
      <c r="X73" s="7" t="e">
        <v>#DIV/0!</v>
      </c>
      <c r="Y73" s="7">
        <v>0.87400853859144823</v>
      </c>
      <c r="AA73" s="7">
        <v>0.56504608843849069</v>
      </c>
      <c r="AB73" s="7">
        <v>0.56949094065172368</v>
      </c>
      <c r="AC73">
        <v>1.8136472923951177E-3</v>
      </c>
      <c r="AD73" t="e">
        <v>#DIV/0!</v>
      </c>
      <c r="AE73">
        <v>-4.1090256989253989E-4</v>
      </c>
      <c r="AG73" s="7">
        <v>-0.58716487382946358</v>
      </c>
      <c r="AH73" s="7">
        <v>-0.60451652055675131</v>
      </c>
      <c r="AI73">
        <v>-1.6615022052997515</v>
      </c>
      <c r="AJ73" t="e">
        <v>#DIV/0!</v>
      </c>
      <c r="AK73">
        <v>0.88730227591638589</v>
      </c>
      <c r="AM73" s="7">
        <v>6.7547508658762301E-2</v>
      </c>
      <c r="AN73" s="7">
        <v>6.0977743412925833E-2</v>
      </c>
    </row>
    <row r="74" spans="13:40" x14ac:dyDescent="0.45">
      <c r="M74" s="1" t="s">
        <v>359</v>
      </c>
      <c r="N74" s="7">
        <v>0.43363579323326418</v>
      </c>
      <c r="O74" s="7">
        <v>0.39712732009865975</v>
      </c>
      <c r="P74" s="7">
        <v>-0.46884440869375688</v>
      </c>
      <c r="Q74" s="7" t="e">
        <v>#DIV/0!</v>
      </c>
      <c r="R74" s="7">
        <v>-28.619826998326001</v>
      </c>
      <c r="U74" s="7">
        <v>0</v>
      </c>
      <c r="V74" s="7">
        <v>-5.5071146324611985E-3</v>
      </c>
      <c r="W74" s="7">
        <v>0</v>
      </c>
      <c r="X74" s="7" t="e">
        <v>#DIV/0!</v>
      </c>
      <c r="Y74" s="7">
        <v>0</v>
      </c>
      <c r="AA74" s="7">
        <v>0.40561803175828948</v>
      </c>
      <c r="AB74" s="7">
        <v>0.37395216731179909</v>
      </c>
      <c r="AC74">
        <v>0.28886280991801067</v>
      </c>
      <c r="AD74" t="e">
        <v>#DIV/0!</v>
      </c>
      <c r="AE74">
        <v>-16.867816395253165</v>
      </c>
      <c r="AG74" s="7">
        <v>-0.11119021188281288</v>
      </c>
      <c r="AH74" s="7">
        <v>-0.19221274837131844</v>
      </c>
      <c r="AI74">
        <v>-3.0264784203085862</v>
      </c>
      <c r="AJ74" t="e">
        <v>#DIV/0!</v>
      </c>
      <c r="AK74">
        <v>-18.277349890931369</v>
      </c>
      <c r="AM74" s="7">
        <v>0</v>
      </c>
      <c r="AN74" s="7">
        <v>4.2595980145625427E-2</v>
      </c>
    </row>
    <row r="75" spans="13:40" x14ac:dyDescent="0.45">
      <c r="M75" s="1" t="s">
        <v>368</v>
      </c>
      <c r="N75" s="7">
        <v>-3.7019216519290619</v>
      </c>
      <c r="O75" s="7">
        <v>-3.8345933800038554</v>
      </c>
      <c r="P75" s="7">
        <v>0.95664499847403295</v>
      </c>
      <c r="Q75" s="7">
        <v>-0.21469620187298266</v>
      </c>
      <c r="R75" s="7">
        <v>-0.39357134471806582</v>
      </c>
      <c r="U75" s="7">
        <v>0</v>
      </c>
      <c r="V75" s="7">
        <v>-0.23902959010538019</v>
      </c>
      <c r="W75" s="7">
        <v>0</v>
      </c>
      <c r="X75" s="7">
        <v>0</v>
      </c>
      <c r="Y75" s="7">
        <v>0</v>
      </c>
      <c r="AA75" s="7">
        <v>-3.7019216519290619</v>
      </c>
      <c r="AB75" s="7">
        <v>-3.941345504114361</v>
      </c>
      <c r="AC75">
        <v>0.95664499847403295</v>
      </c>
      <c r="AD75">
        <v>-0.21469620187298266</v>
      </c>
      <c r="AE75">
        <v>-0.39357134471806582</v>
      </c>
      <c r="AG75" s="7">
        <v>-0.41960183767228176</v>
      </c>
      <c r="AH75" s="7">
        <v>-0.82515943239897926</v>
      </c>
      <c r="AI75">
        <v>9.8922775551993488E-4</v>
      </c>
      <c r="AJ75">
        <v>0.66161828265650213</v>
      </c>
      <c r="AK75">
        <v>0.54049312549292006</v>
      </c>
      <c r="AM75" s="7">
        <v>0</v>
      </c>
      <c r="AN75" s="7">
        <v>-1.4758853873108759</v>
      </c>
    </row>
    <row r="76" spans="13:40" x14ac:dyDescent="0.45">
      <c r="M76" s="1" t="s">
        <v>370</v>
      </c>
      <c r="N76" s="7">
        <v>0.66906744948115782</v>
      </c>
      <c r="O76" s="7">
        <v>0.64828754300196478</v>
      </c>
      <c r="P76" s="7">
        <v>0.67507408387669388</v>
      </c>
      <c r="Q76" s="7">
        <v>-12.510796467172332</v>
      </c>
      <c r="R76" s="7">
        <v>-1.1343799507156318</v>
      </c>
      <c r="U76" s="7">
        <v>0</v>
      </c>
      <c r="V76" s="7">
        <v>3.5861640774161492E-3</v>
      </c>
      <c r="W76" s="7">
        <v>0</v>
      </c>
      <c r="X76" s="7">
        <v>0</v>
      </c>
      <c r="Y76" s="7">
        <v>0</v>
      </c>
      <c r="AA76" s="7">
        <v>0.66954533042053521</v>
      </c>
      <c r="AB76" s="7">
        <v>0.64714722596654128</v>
      </c>
      <c r="AC76">
        <v>0.69700607864576924</v>
      </c>
      <c r="AD76">
        <v>-1.5342753317742512</v>
      </c>
      <c r="AE76">
        <v>-1.1336334484410009</v>
      </c>
      <c r="AG76" s="7">
        <v>0.70511332605133803</v>
      </c>
      <c r="AH76" s="7">
        <v>0.65873482066943267</v>
      </c>
      <c r="AI76">
        <v>-3.0805128530743985E-3</v>
      </c>
      <c r="AJ76">
        <v>0.49970259172668613</v>
      </c>
      <c r="AK76">
        <v>0.56459030310504432</v>
      </c>
      <c r="AM76" s="7">
        <v>0</v>
      </c>
      <c r="AN76" s="7">
        <v>2.2434524348295935E-2</v>
      </c>
    </row>
    <row r="77" spans="13:40" x14ac:dyDescent="0.45">
      <c r="M77" s="1" t="s">
        <v>374</v>
      </c>
      <c r="N77" s="7">
        <v>0</v>
      </c>
      <c r="O77" s="7">
        <v>-9.4844045006349485E-3</v>
      </c>
      <c r="P77" s="7">
        <v>0</v>
      </c>
      <c r="Q77" s="7" t="e">
        <v>#DIV/0!</v>
      </c>
      <c r="R77" s="7">
        <v>0</v>
      </c>
      <c r="U77" s="7">
        <v>0</v>
      </c>
      <c r="V77" s="7">
        <v>1.2111954630051555E-2</v>
      </c>
      <c r="W77" s="7">
        <v>0</v>
      </c>
      <c r="X77" s="7" t="e">
        <v>#DIV/0!</v>
      </c>
      <c r="Y77" s="7">
        <v>0</v>
      </c>
      <c r="AA77" s="7">
        <v>-1.1877706414019589</v>
      </c>
      <c r="AB77" s="7">
        <v>-1.2801867071830428</v>
      </c>
      <c r="AC77">
        <v>0.70177555634671651</v>
      </c>
      <c r="AD77" t="e">
        <v>#DIV/0!</v>
      </c>
      <c r="AE77">
        <v>-6192.4854161444709</v>
      </c>
      <c r="AG77" s="7">
        <v>-1.0022959109535297</v>
      </c>
      <c r="AH77" s="7">
        <v>-1.0812481116087174</v>
      </c>
      <c r="AI77">
        <v>0.7074934041017692</v>
      </c>
      <c r="AJ77" t="e">
        <v>#DIV/0!</v>
      </c>
      <c r="AK77">
        <v>-3.7355771131793468E-2</v>
      </c>
      <c r="AM77" s="7">
        <v>0</v>
      </c>
      <c r="AN77" s="7">
        <v>2.2063017183001125E-2</v>
      </c>
    </row>
    <row r="78" spans="13:40" x14ac:dyDescent="0.45">
      <c r="P78" t="e">
        <v>#N/A</v>
      </c>
      <c r="Q78" s="7" t="e">
        <v>#N/A</v>
      </c>
      <c r="R78" s="7" t="e">
        <v>#N/A</v>
      </c>
    </row>
  </sheetData>
  <conditionalFormatting sqref="E21:F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2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G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G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G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:G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P77 Q3">
    <cfRule type="colorScale" priority="12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R3:R78">
    <cfRule type="colorScale" priority="10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X3:Y3 U3:W77">
    <cfRule type="colorScale" priority="1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C3:AE3 AA3:AB77">
    <cfRule type="colorScale" priority="9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I3:AK3 AG3:AH77">
    <cfRule type="colorScale" priority="8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M3:AN77">
    <cfRule type="colorScale" priority="7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1BA4-466D-433C-BE95-8DD2F5D28ECE}">
  <dimension ref="A1:M189"/>
  <sheetViews>
    <sheetView topLeftCell="A165" workbookViewId="0">
      <selection activeCell="C173" sqref="C173"/>
    </sheetView>
  </sheetViews>
  <sheetFormatPr defaultRowHeight="14.25" x14ac:dyDescent="0.45"/>
  <cols>
    <col min="1" max="1" width="26.06640625" bestFit="1" customWidth="1"/>
    <col min="2" max="3" width="13.46484375" bestFit="1" customWidth="1"/>
    <col min="4" max="4" width="21.46484375" bestFit="1" customWidth="1"/>
    <col min="5" max="5" width="19.796875" bestFit="1" customWidth="1"/>
    <col min="6" max="6" width="19.19921875" bestFit="1" customWidth="1"/>
    <col min="7" max="7" width="19.265625" bestFit="1" customWidth="1"/>
    <col min="8" max="9" width="21" bestFit="1" customWidth="1"/>
    <col min="10" max="10" width="29" bestFit="1" customWidth="1"/>
    <col min="11" max="11" width="27.33203125" bestFit="1" customWidth="1"/>
    <col min="12" max="12" width="26.6640625" bestFit="1" customWidth="1"/>
    <col min="13" max="13" width="26.73046875" bestFit="1" customWidth="1"/>
  </cols>
  <sheetData>
    <row r="1" spans="1:13" x14ac:dyDescent="0.45">
      <c r="A1" t="s">
        <v>0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</row>
    <row r="2" spans="1:13" x14ac:dyDescent="0.45">
      <c r="A2" s="36" t="s">
        <v>24</v>
      </c>
      <c r="B2">
        <v>37</v>
      </c>
      <c r="C2">
        <v>0.10707497596740723</v>
      </c>
      <c r="D2">
        <v>1.2089964263051201E-7</v>
      </c>
      <c r="E2">
        <v>0</v>
      </c>
      <c r="F2">
        <v>9.4320350299143197E-7</v>
      </c>
      <c r="G2" s="36" t="s">
        <v>536</v>
      </c>
      <c r="H2">
        <v>37</v>
      </c>
      <c r="I2">
        <v>0.17191100120544434</v>
      </c>
      <c r="J2">
        <v>1.2089964263051201E-7</v>
      </c>
      <c r="K2">
        <v>0</v>
      </c>
      <c r="L2">
        <v>9.4320350299143197E-7</v>
      </c>
      <c r="M2" s="36" t="s">
        <v>536</v>
      </c>
    </row>
    <row r="3" spans="1:13" x14ac:dyDescent="0.45">
      <c r="A3" s="36" t="s">
        <v>325</v>
      </c>
      <c r="B3">
        <v>39</v>
      </c>
      <c r="C3">
        <v>0.11275196075439453</v>
      </c>
      <c r="D3">
        <v>7.2018247432303895E-7</v>
      </c>
      <c r="E3">
        <v>0</v>
      </c>
      <c r="F3">
        <v>7.2142916562479295E-8</v>
      </c>
      <c r="G3" s="36" t="s">
        <v>536</v>
      </c>
      <c r="H3">
        <v>39</v>
      </c>
      <c r="I3">
        <v>0.19564199447631836</v>
      </c>
      <c r="J3">
        <v>7.2018247432303895E-7</v>
      </c>
      <c r="K3">
        <v>0</v>
      </c>
      <c r="L3">
        <v>7.2142916562479295E-8</v>
      </c>
      <c r="M3" s="36" t="s">
        <v>536</v>
      </c>
    </row>
    <row r="4" spans="1:13" x14ac:dyDescent="0.45">
      <c r="A4" s="36" t="s">
        <v>327</v>
      </c>
      <c r="B4">
        <v>41</v>
      </c>
      <c r="C4">
        <v>0.11659884452819824</v>
      </c>
      <c r="D4">
        <v>1.7951267472504639E-8</v>
      </c>
      <c r="E4">
        <v>0</v>
      </c>
      <c r="F4">
        <v>1.6495485180923149E-9</v>
      </c>
      <c r="G4" s="36" t="s">
        <v>536</v>
      </c>
      <c r="H4">
        <v>41</v>
      </c>
      <c r="I4">
        <v>0.2010500431060791</v>
      </c>
      <c r="J4">
        <v>1.7951267472504639E-8</v>
      </c>
      <c r="K4">
        <v>0</v>
      </c>
      <c r="L4">
        <v>1.6495485180923149E-9</v>
      </c>
      <c r="M4" s="36" t="s">
        <v>536</v>
      </c>
    </row>
    <row r="5" spans="1:13" x14ac:dyDescent="0.45">
      <c r="A5" s="36" t="s">
        <v>326</v>
      </c>
      <c r="B5">
        <v>46</v>
      </c>
      <c r="C5">
        <v>0.14344000816345215</v>
      </c>
      <c r="D5">
        <v>6.9136745906028807E-7</v>
      </c>
      <c r="E5">
        <v>0</v>
      </c>
      <c r="F5">
        <v>2.6092035803204466E-8</v>
      </c>
      <c r="G5" s="36" t="s">
        <v>536</v>
      </c>
      <c r="H5">
        <v>46</v>
      </c>
      <c r="I5">
        <v>0.22569894790649414</v>
      </c>
      <c r="J5">
        <v>6.9136745906028807E-7</v>
      </c>
      <c r="K5">
        <v>0</v>
      </c>
      <c r="L5">
        <v>2.6092035803204466E-8</v>
      </c>
      <c r="M5" s="36" t="s">
        <v>536</v>
      </c>
    </row>
    <row r="6" spans="1:13" x14ac:dyDescent="0.45">
      <c r="A6" s="36" t="s">
        <v>245</v>
      </c>
      <c r="B6">
        <v>57</v>
      </c>
      <c r="C6">
        <v>0.1635899543762207</v>
      </c>
      <c r="D6">
        <v>1.5616141566554892E-8</v>
      </c>
      <c r="E6">
        <v>5.0528357464037996E-10</v>
      </c>
      <c r="F6">
        <v>1.2837425545495411E-7</v>
      </c>
      <c r="G6" s="36" t="s">
        <v>536</v>
      </c>
      <c r="H6">
        <v>57</v>
      </c>
      <c r="I6">
        <v>0.28025984764099121</v>
      </c>
      <c r="J6">
        <v>1.5616141566554892E-8</v>
      </c>
      <c r="K6">
        <v>5.0528357464037996E-10</v>
      </c>
      <c r="L6">
        <v>1.2837425545495411E-7</v>
      </c>
      <c r="M6" s="36" t="s">
        <v>536</v>
      </c>
    </row>
    <row r="7" spans="1:13" x14ac:dyDescent="0.45">
      <c r="A7" s="36" t="s">
        <v>215</v>
      </c>
      <c r="B7">
        <v>64</v>
      </c>
      <c r="C7">
        <v>0.17995905876159668</v>
      </c>
      <c r="D7">
        <v>2.2065555794518399E-9</v>
      </c>
      <c r="E7">
        <v>0</v>
      </c>
      <c r="F7">
        <v>2.3455504299770065E-7</v>
      </c>
      <c r="G7" s="36" t="s">
        <v>536</v>
      </c>
      <c r="H7">
        <v>64</v>
      </c>
      <c r="I7">
        <v>0.29947400093078613</v>
      </c>
      <c r="J7">
        <v>2.2065555794518399E-9</v>
      </c>
      <c r="K7">
        <v>0</v>
      </c>
      <c r="L7">
        <v>2.3455504299770065E-7</v>
      </c>
      <c r="M7" s="36" t="s">
        <v>536</v>
      </c>
    </row>
    <row r="8" spans="1:13" x14ac:dyDescent="0.45">
      <c r="A8" s="36" t="s">
        <v>122</v>
      </c>
      <c r="B8">
        <v>80</v>
      </c>
      <c r="C8">
        <v>0.2352910041809082</v>
      </c>
      <c r="D8">
        <v>2.948734073227834E-10</v>
      </c>
      <c r="E8">
        <v>0</v>
      </c>
      <c r="F8">
        <v>4.5692488687763326E-7</v>
      </c>
      <c r="G8" s="36" t="s">
        <v>536</v>
      </c>
      <c r="H8">
        <v>80</v>
      </c>
      <c r="I8">
        <v>0.39271306991577148</v>
      </c>
      <c r="J8">
        <v>2.948734073227834E-10</v>
      </c>
      <c r="K8">
        <v>0</v>
      </c>
      <c r="L8">
        <v>4.5692488687763326E-7</v>
      </c>
      <c r="M8" s="36" t="s">
        <v>536</v>
      </c>
    </row>
    <row r="9" spans="1:13" x14ac:dyDescent="0.45">
      <c r="A9" s="36" t="s">
        <v>216</v>
      </c>
      <c r="B9">
        <v>84</v>
      </c>
      <c r="C9">
        <v>0.23826313018798828</v>
      </c>
      <c r="D9">
        <v>1.017129923004031E-10</v>
      </c>
      <c r="E9">
        <v>0</v>
      </c>
      <c r="F9">
        <v>5.6878033356180764E-8</v>
      </c>
      <c r="G9" s="36" t="s">
        <v>536</v>
      </c>
      <c r="H9">
        <v>72</v>
      </c>
      <c r="I9">
        <v>1.7120828628540039</v>
      </c>
      <c r="J9">
        <v>2.4672545834288814E-11</v>
      </c>
      <c r="K9">
        <v>0</v>
      </c>
      <c r="L9">
        <v>2.1290921598588257E-8</v>
      </c>
      <c r="M9" s="36" t="s">
        <v>536</v>
      </c>
    </row>
    <row r="10" spans="1:13" x14ac:dyDescent="0.45">
      <c r="A10" s="36" t="s">
        <v>58</v>
      </c>
      <c r="B10">
        <v>121</v>
      </c>
      <c r="C10">
        <v>0.34825396537780762</v>
      </c>
      <c r="D10">
        <v>2.7480840891806568E-19</v>
      </c>
      <c r="E10">
        <v>0</v>
      </c>
      <c r="F10">
        <v>4.0132626179143815E-8</v>
      </c>
      <c r="G10" s="36" t="s">
        <v>536</v>
      </c>
      <c r="H10">
        <v>121</v>
      </c>
      <c r="I10">
        <v>0.58827495574951172</v>
      </c>
      <c r="J10">
        <v>2.7480840891806568E-19</v>
      </c>
      <c r="K10">
        <v>0</v>
      </c>
      <c r="L10">
        <v>4.0132626179143815E-8</v>
      </c>
      <c r="M10" s="36" t="s">
        <v>536</v>
      </c>
    </row>
    <row r="11" spans="1:13" x14ac:dyDescent="0.45">
      <c r="A11" s="36" t="s">
        <v>244</v>
      </c>
      <c r="B11">
        <v>124</v>
      </c>
      <c r="C11">
        <v>0.34964203834533691</v>
      </c>
      <c r="D11">
        <v>4.6208986243361943E-12</v>
      </c>
      <c r="E11">
        <v>5.0268603488173775E-10</v>
      </c>
      <c r="F11">
        <v>1.2754120398495377E-7</v>
      </c>
      <c r="G11" s="36" t="s">
        <v>536</v>
      </c>
      <c r="H11">
        <v>124</v>
      </c>
      <c r="I11">
        <v>0.63486504554748535</v>
      </c>
      <c r="J11">
        <v>4.6208986243361943E-12</v>
      </c>
      <c r="K11">
        <v>5.0268603488173775E-10</v>
      </c>
      <c r="L11">
        <v>1.2754120398495377E-7</v>
      </c>
      <c r="M11" s="36" t="s">
        <v>536</v>
      </c>
    </row>
    <row r="12" spans="1:13" x14ac:dyDescent="0.45">
      <c r="A12" s="36" t="s">
        <v>63</v>
      </c>
      <c r="B12">
        <v>136</v>
      </c>
      <c r="C12">
        <v>0.3905341625213623</v>
      </c>
      <c r="D12">
        <v>7.5609465699510991E-7</v>
      </c>
      <c r="E12">
        <v>0</v>
      </c>
      <c r="F12">
        <v>1.8007205444668948E-7</v>
      </c>
      <c r="G12" s="36" t="s">
        <v>536</v>
      </c>
      <c r="H12">
        <v>136</v>
      </c>
      <c r="I12">
        <v>0.67648005485534668</v>
      </c>
      <c r="J12">
        <v>7.5609465699510991E-7</v>
      </c>
      <c r="K12">
        <v>0</v>
      </c>
      <c r="L12">
        <v>1.8007205444668948E-7</v>
      </c>
      <c r="M12" s="36" t="s">
        <v>536</v>
      </c>
    </row>
    <row r="13" spans="1:13" x14ac:dyDescent="0.45">
      <c r="A13" s="36" t="s">
        <v>116</v>
      </c>
      <c r="B13">
        <v>148</v>
      </c>
      <c r="C13">
        <v>0.44372391700744629</v>
      </c>
      <c r="D13">
        <v>9.0908448905443383E-9</v>
      </c>
      <c r="E13">
        <v>0</v>
      </c>
      <c r="F13">
        <v>2.2713356901206859E-8</v>
      </c>
      <c r="G13" s="36" t="s">
        <v>536</v>
      </c>
      <c r="H13">
        <v>148</v>
      </c>
      <c r="I13">
        <v>0.73658609390258789</v>
      </c>
      <c r="J13">
        <v>9.0908448905443383E-9</v>
      </c>
      <c r="K13">
        <v>0</v>
      </c>
      <c r="L13">
        <v>2.2713356901206859E-8</v>
      </c>
      <c r="M13" s="36" t="s">
        <v>536</v>
      </c>
    </row>
    <row r="14" spans="1:13" x14ac:dyDescent="0.45">
      <c r="A14" s="36" t="s">
        <v>43</v>
      </c>
      <c r="B14">
        <v>155</v>
      </c>
      <c r="C14">
        <v>0.4472198486328125</v>
      </c>
      <c r="D14">
        <v>2.5294702884111401E-10</v>
      </c>
      <c r="E14">
        <v>8.6472351491143794E-11</v>
      </c>
      <c r="F14">
        <v>8.7141450949122875E-7</v>
      </c>
      <c r="G14" s="36" t="s">
        <v>536</v>
      </c>
      <c r="H14">
        <v>156</v>
      </c>
      <c r="I14">
        <v>1.9312500953674316</v>
      </c>
      <c r="J14">
        <v>2.5025530853944086E-9</v>
      </c>
      <c r="K14">
        <v>3.4660527966074616E-11</v>
      </c>
      <c r="L14">
        <v>4.2152500147589812E-7</v>
      </c>
      <c r="M14" s="36" t="s">
        <v>536</v>
      </c>
    </row>
    <row r="15" spans="1:13" x14ac:dyDescent="0.45">
      <c r="A15" s="36" t="s">
        <v>26</v>
      </c>
      <c r="B15">
        <v>161</v>
      </c>
      <c r="C15">
        <v>0.45646309852600098</v>
      </c>
      <c r="D15">
        <v>7.5051276149373791E-7</v>
      </c>
      <c r="E15">
        <v>0</v>
      </c>
      <c r="F15">
        <v>1.932778346058833E-7</v>
      </c>
      <c r="G15" s="36" t="s">
        <v>536</v>
      </c>
      <c r="H15">
        <v>161</v>
      </c>
      <c r="I15">
        <v>0.82286596298217773</v>
      </c>
      <c r="J15">
        <v>7.5051276149373791E-7</v>
      </c>
      <c r="K15">
        <v>0</v>
      </c>
      <c r="L15">
        <v>1.932778346058833E-7</v>
      </c>
      <c r="M15" s="36" t="s">
        <v>536</v>
      </c>
    </row>
    <row r="16" spans="1:13" x14ac:dyDescent="0.45">
      <c r="A16" s="36" t="s">
        <v>25</v>
      </c>
      <c r="B16">
        <v>170</v>
      </c>
      <c r="C16">
        <v>0.49096918106079102</v>
      </c>
      <c r="D16">
        <v>5.6640005390178793E-8</v>
      </c>
      <c r="E16">
        <v>0</v>
      </c>
      <c r="F16">
        <v>7.7571772803297084E-7</v>
      </c>
      <c r="G16" s="36" t="s">
        <v>536</v>
      </c>
      <c r="H16">
        <v>170</v>
      </c>
      <c r="I16">
        <v>0.80720615386962891</v>
      </c>
      <c r="J16">
        <v>5.6640005390178793E-8</v>
      </c>
      <c r="K16">
        <v>0</v>
      </c>
      <c r="L16">
        <v>7.7571772803297084E-7</v>
      </c>
      <c r="M16" s="36" t="s">
        <v>536</v>
      </c>
    </row>
    <row r="17" spans="1:13" x14ac:dyDescent="0.45">
      <c r="A17" s="36" t="s">
        <v>132</v>
      </c>
      <c r="B17">
        <v>189</v>
      </c>
      <c r="C17">
        <v>0.55427193641662598</v>
      </c>
      <c r="D17">
        <v>5.7897120622522223E-8</v>
      </c>
      <c r="E17">
        <v>0</v>
      </c>
      <c r="F17">
        <v>8.6887143873325556E-7</v>
      </c>
      <c r="G17" s="36" t="s">
        <v>536</v>
      </c>
      <c r="H17">
        <v>189</v>
      </c>
      <c r="I17">
        <v>0.92780399322509766</v>
      </c>
      <c r="J17">
        <v>5.7897120622522223E-8</v>
      </c>
      <c r="K17">
        <v>0</v>
      </c>
      <c r="L17">
        <v>8.6887143873325556E-7</v>
      </c>
      <c r="M17" s="36" t="s">
        <v>536</v>
      </c>
    </row>
    <row r="18" spans="1:13" x14ac:dyDescent="0.45">
      <c r="A18" s="36" t="s">
        <v>241</v>
      </c>
      <c r="B18">
        <v>192</v>
      </c>
      <c r="C18">
        <v>0.55987405776977539</v>
      </c>
      <c r="D18">
        <v>7.9045063812917726E-7</v>
      </c>
      <c r="E18">
        <v>0</v>
      </c>
      <c r="F18">
        <v>6.3709554369622904E-7</v>
      </c>
      <c r="G18" s="36" t="s">
        <v>536</v>
      </c>
      <c r="H18">
        <v>192</v>
      </c>
      <c r="I18">
        <v>0.91581511497497559</v>
      </c>
      <c r="J18">
        <v>7.9045063812917726E-7</v>
      </c>
      <c r="K18">
        <v>0</v>
      </c>
      <c r="L18">
        <v>6.3709554369622904E-7</v>
      </c>
      <c r="M18" s="36" t="s">
        <v>536</v>
      </c>
    </row>
    <row r="19" spans="1:13" x14ac:dyDescent="0.45">
      <c r="A19" s="36" t="s">
        <v>59</v>
      </c>
      <c r="B19">
        <v>191</v>
      </c>
      <c r="C19">
        <v>0.57114601135253906</v>
      </c>
      <c r="D19">
        <v>1.1046998669104289E-18</v>
      </c>
      <c r="E19">
        <v>0</v>
      </c>
      <c r="F19">
        <v>9.568902028386176E-7</v>
      </c>
      <c r="G19" s="36" t="s">
        <v>536</v>
      </c>
      <c r="H19">
        <v>155</v>
      </c>
      <c r="I19">
        <v>0.74793291091918945</v>
      </c>
      <c r="J19">
        <v>5.5234993345521444E-19</v>
      </c>
      <c r="K19">
        <v>0</v>
      </c>
      <c r="L19">
        <v>9.211097087267131E-7</v>
      </c>
      <c r="M19" s="36" t="s">
        <v>536</v>
      </c>
    </row>
    <row r="20" spans="1:13" x14ac:dyDescent="0.45">
      <c r="A20" s="36" t="s">
        <v>194</v>
      </c>
      <c r="B20">
        <v>209</v>
      </c>
      <c r="C20">
        <v>0.63465714454650879</v>
      </c>
      <c r="D20">
        <v>3.2661141215731883E-10</v>
      </c>
      <c r="E20">
        <v>5.9311514922503678E-18</v>
      </c>
      <c r="F20">
        <v>5.1112343760412133E-7</v>
      </c>
      <c r="G20" s="36" t="s">
        <v>536</v>
      </c>
      <c r="H20">
        <v>209</v>
      </c>
      <c r="I20">
        <v>1.008601188659668</v>
      </c>
      <c r="J20">
        <v>3.2661141215731883E-10</v>
      </c>
      <c r="K20">
        <v>5.9311514922503678E-18</v>
      </c>
      <c r="L20">
        <v>5.1112343760412133E-7</v>
      </c>
      <c r="M20" s="36" t="s">
        <v>536</v>
      </c>
    </row>
    <row r="21" spans="1:13" x14ac:dyDescent="0.45">
      <c r="A21" s="36" t="s">
        <v>41</v>
      </c>
      <c r="B21">
        <v>213</v>
      </c>
      <c r="C21">
        <v>0.65791988372802734</v>
      </c>
      <c r="D21">
        <v>2.9591213748197537E-9</v>
      </c>
      <c r="E21">
        <v>1.2875949741456665E-16</v>
      </c>
      <c r="F21">
        <v>6.4106289749511114E-8</v>
      </c>
      <c r="G21" s="36" t="s">
        <v>536</v>
      </c>
      <c r="H21">
        <v>179</v>
      </c>
      <c r="I21">
        <v>2.1644439697265625</v>
      </c>
      <c r="J21">
        <v>1.828581742481029E-9</v>
      </c>
      <c r="K21">
        <v>1.7978561041462817E-13</v>
      </c>
      <c r="L21">
        <v>4.2316456448987258E-7</v>
      </c>
      <c r="M21" s="36" t="s">
        <v>536</v>
      </c>
    </row>
    <row r="22" spans="1:13" x14ac:dyDescent="0.45">
      <c r="A22" s="36" t="s">
        <v>44</v>
      </c>
      <c r="B22">
        <v>225</v>
      </c>
      <c r="C22">
        <v>0.70438194274902344</v>
      </c>
      <c r="D22">
        <v>4.2500249006544402E-8</v>
      </c>
      <c r="E22">
        <v>4.9118452511656645E-13</v>
      </c>
      <c r="F22">
        <v>8.1416063136570318E-7</v>
      </c>
      <c r="G22" s="36" t="s">
        <v>536</v>
      </c>
      <c r="H22">
        <v>217</v>
      </c>
      <c r="I22">
        <v>2.2785449028015137</v>
      </c>
      <c r="J22">
        <v>1.3548839510641691E-9</v>
      </c>
      <c r="K22">
        <v>6.1221494335770873E-12</v>
      </c>
      <c r="L22">
        <v>8.3484155423011313E-7</v>
      </c>
      <c r="M22" s="36" t="s">
        <v>536</v>
      </c>
    </row>
    <row r="23" spans="1:13" x14ac:dyDescent="0.45">
      <c r="A23" s="36" t="s">
        <v>175</v>
      </c>
      <c r="B23">
        <v>244</v>
      </c>
      <c r="C23">
        <v>0.7473900318145752</v>
      </c>
      <c r="D23">
        <v>1.2950156312981796E-8</v>
      </c>
      <c r="E23">
        <v>6.6848483584762611E-14</v>
      </c>
      <c r="F23">
        <v>7.7507976047422342E-7</v>
      </c>
      <c r="G23" s="36" t="s">
        <v>536</v>
      </c>
      <c r="H23">
        <v>244</v>
      </c>
      <c r="I23">
        <v>1.146061897277832</v>
      </c>
      <c r="J23">
        <v>1.2950156312981796E-8</v>
      </c>
      <c r="K23">
        <v>6.6848483584762611E-14</v>
      </c>
      <c r="L23">
        <v>7.7507976047422342E-7</v>
      </c>
      <c r="M23" s="36" t="s">
        <v>536</v>
      </c>
    </row>
    <row r="24" spans="1:13" x14ac:dyDescent="0.45">
      <c r="A24" s="36" t="s">
        <v>189</v>
      </c>
      <c r="B24">
        <v>242</v>
      </c>
      <c r="C24">
        <v>0.75859999656677246</v>
      </c>
      <c r="D24">
        <v>5.1900386491668815E-9</v>
      </c>
      <c r="E24">
        <v>0</v>
      </c>
      <c r="F24">
        <v>2.6406721592595309E-7</v>
      </c>
      <c r="G24" s="36" t="s">
        <v>536</v>
      </c>
      <c r="H24">
        <v>242</v>
      </c>
      <c r="I24">
        <v>1.1612639427185059</v>
      </c>
      <c r="J24">
        <v>5.1900386491668815E-9</v>
      </c>
      <c r="K24">
        <v>0</v>
      </c>
      <c r="L24">
        <v>2.6406721592595309E-7</v>
      </c>
      <c r="M24" s="36" t="s">
        <v>536</v>
      </c>
    </row>
    <row r="25" spans="1:13" x14ac:dyDescent="0.45">
      <c r="A25" s="36" t="s">
        <v>60</v>
      </c>
      <c r="B25">
        <v>251</v>
      </c>
      <c r="C25">
        <v>0.78968596458435059</v>
      </c>
      <c r="D25">
        <v>5.3296421385418695E-16</v>
      </c>
      <c r="E25">
        <v>0</v>
      </c>
      <c r="F25">
        <v>0</v>
      </c>
      <c r="G25" s="36" t="s">
        <v>536</v>
      </c>
      <c r="H25">
        <v>120</v>
      </c>
      <c r="I25">
        <v>1.8497891426086426</v>
      </c>
      <c r="J25">
        <v>2.2206842243924456E-16</v>
      </c>
      <c r="K25">
        <v>0</v>
      </c>
      <c r="L25">
        <v>0</v>
      </c>
      <c r="M25" s="36" t="s">
        <v>536</v>
      </c>
    </row>
    <row r="26" spans="1:13" x14ac:dyDescent="0.45">
      <c r="A26" s="36" t="s">
        <v>50</v>
      </c>
      <c r="B26">
        <v>336</v>
      </c>
      <c r="C26">
        <v>0.96790099143981934</v>
      </c>
      <c r="D26">
        <v>2.2290699908111833E-7</v>
      </c>
      <c r="E26">
        <v>0</v>
      </c>
      <c r="F26">
        <v>9.2300617295924961E-7</v>
      </c>
      <c r="G26" s="36" t="s">
        <v>536</v>
      </c>
      <c r="H26">
        <v>336</v>
      </c>
      <c r="I26">
        <v>1.9494810104370117</v>
      </c>
      <c r="J26">
        <v>2.2290699908111833E-7</v>
      </c>
      <c r="K26">
        <v>0</v>
      </c>
      <c r="L26">
        <v>9.2300617295924961E-7</v>
      </c>
      <c r="M26" s="36" t="s">
        <v>536</v>
      </c>
    </row>
    <row r="27" spans="1:13" x14ac:dyDescent="0.45">
      <c r="A27" s="36" t="s">
        <v>71</v>
      </c>
      <c r="B27">
        <v>311</v>
      </c>
      <c r="C27">
        <v>0.97053098678588867</v>
      </c>
      <c r="D27">
        <v>8.7133258637924393E-7</v>
      </c>
      <c r="E27">
        <v>0</v>
      </c>
      <c r="F27">
        <v>1.9635121411599435E-7</v>
      </c>
      <c r="G27" s="36" t="s">
        <v>536</v>
      </c>
      <c r="H27">
        <v>311</v>
      </c>
      <c r="I27">
        <v>1.5242540836334229</v>
      </c>
      <c r="J27">
        <v>8.7133258637924393E-7</v>
      </c>
      <c r="K27">
        <v>0</v>
      </c>
      <c r="L27">
        <v>1.9635121411599435E-7</v>
      </c>
      <c r="M27" s="36" t="s">
        <v>536</v>
      </c>
    </row>
    <row r="28" spans="1:13" x14ac:dyDescent="0.45">
      <c r="A28" s="36" t="s">
        <v>72</v>
      </c>
      <c r="B28">
        <v>305</v>
      </c>
      <c r="C28">
        <v>0.97284793853759766</v>
      </c>
      <c r="D28">
        <v>3.5906042672451122E-7</v>
      </c>
      <c r="E28">
        <v>0</v>
      </c>
      <c r="F28">
        <v>2.4516289942438229E-7</v>
      </c>
      <c r="G28" s="36" t="s">
        <v>536</v>
      </c>
      <c r="H28">
        <v>305</v>
      </c>
      <c r="I28">
        <v>1.6989490985870361</v>
      </c>
      <c r="J28">
        <v>3.5906042672451122E-7</v>
      </c>
      <c r="K28">
        <v>0</v>
      </c>
      <c r="L28">
        <v>2.4516289942438229E-7</v>
      </c>
      <c r="M28" s="36" t="s">
        <v>536</v>
      </c>
    </row>
    <row r="29" spans="1:13" x14ac:dyDescent="0.45">
      <c r="A29" s="36" t="s">
        <v>28</v>
      </c>
      <c r="B29">
        <v>352</v>
      </c>
      <c r="C29">
        <v>0.99138593673706055</v>
      </c>
      <c r="D29">
        <v>4.9996626005573941E-7</v>
      </c>
      <c r="E29">
        <v>0</v>
      </c>
      <c r="F29">
        <v>9.4831613258484063E-7</v>
      </c>
      <c r="G29" s="36" t="s">
        <v>536</v>
      </c>
      <c r="H29">
        <v>352</v>
      </c>
      <c r="I29">
        <v>1.6759271621704102</v>
      </c>
      <c r="J29">
        <v>4.9996626005573941E-7</v>
      </c>
      <c r="K29">
        <v>0</v>
      </c>
      <c r="L29">
        <v>9.4831613258484063E-7</v>
      </c>
      <c r="M29" s="36" t="s">
        <v>536</v>
      </c>
    </row>
    <row r="30" spans="1:13" x14ac:dyDescent="0.45">
      <c r="A30" s="36" t="s">
        <v>192</v>
      </c>
      <c r="B30">
        <v>369</v>
      </c>
      <c r="C30">
        <v>1.0465497970581055</v>
      </c>
      <c r="D30">
        <v>8.0521689841176244E-7</v>
      </c>
      <c r="E30">
        <v>0</v>
      </c>
      <c r="F30">
        <v>9.6242163970630703E-7</v>
      </c>
      <c r="G30" s="36" t="s">
        <v>536</v>
      </c>
      <c r="H30">
        <v>369</v>
      </c>
      <c r="I30">
        <v>1.835270881652832</v>
      </c>
      <c r="J30">
        <v>8.0521689841176244E-7</v>
      </c>
      <c r="K30">
        <v>0</v>
      </c>
      <c r="L30">
        <v>9.6242163970630703E-7</v>
      </c>
      <c r="M30" s="36" t="s">
        <v>536</v>
      </c>
    </row>
    <row r="31" spans="1:13" x14ac:dyDescent="0.45">
      <c r="A31" s="36" t="s">
        <v>191</v>
      </c>
      <c r="B31">
        <v>401</v>
      </c>
      <c r="C31">
        <v>1.1424729824066162</v>
      </c>
      <c r="D31">
        <v>7.7838204489329621E-7</v>
      </c>
      <c r="E31">
        <v>0</v>
      </c>
      <c r="F31">
        <v>1.6152715385089392E-7</v>
      </c>
      <c r="G31" s="36" t="s">
        <v>536</v>
      </c>
      <c r="H31">
        <v>401</v>
      </c>
      <c r="I31">
        <v>2.0942449569702148</v>
      </c>
      <c r="J31">
        <v>7.7838204489329621E-7</v>
      </c>
      <c r="K31">
        <v>0</v>
      </c>
      <c r="L31">
        <v>1.6152715385089392E-7</v>
      </c>
      <c r="M31" s="36" t="s">
        <v>536</v>
      </c>
    </row>
    <row r="32" spans="1:13" x14ac:dyDescent="0.45">
      <c r="A32" s="36" t="s">
        <v>42</v>
      </c>
      <c r="B32">
        <v>415</v>
      </c>
      <c r="C32">
        <v>1.1984579563140869</v>
      </c>
      <c r="D32">
        <v>4.5021218861386685E-9</v>
      </c>
      <c r="E32">
        <v>4.7136224148095123E-14</v>
      </c>
      <c r="F32">
        <v>9.6806967206916616E-7</v>
      </c>
      <c r="G32" s="36" t="s">
        <v>536</v>
      </c>
      <c r="H32">
        <v>644</v>
      </c>
      <c r="I32">
        <v>5.4377448558807373</v>
      </c>
      <c r="J32">
        <v>4.3108864928245366E-12</v>
      </c>
      <c r="K32">
        <v>8.3374179113667865E-14</v>
      </c>
      <c r="L32">
        <v>9.7449134123659958E-7</v>
      </c>
      <c r="M32" s="36" t="s">
        <v>536</v>
      </c>
    </row>
    <row r="33" spans="1:13" x14ac:dyDescent="0.45">
      <c r="A33" s="36" t="s">
        <v>73</v>
      </c>
      <c r="B33">
        <v>399</v>
      </c>
      <c r="C33">
        <v>1.2073931694030762</v>
      </c>
      <c r="D33">
        <v>8.3854934651572677E-7</v>
      </c>
      <c r="E33">
        <v>0</v>
      </c>
      <c r="F33">
        <v>8.1879888273664831E-9</v>
      </c>
      <c r="G33" s="36" t="s">
        <v>536</v>
      </c>
      <c r="H33">
        <v>399</v>
      </c>
      <c r="I33">
        <v>2.0312540531158447</v>
      </c>
      <c r="J33">
        <v>8.3854934651572677E-7</v>
      </c>
      <c r="K33">
        <v>0</v>
      </c>
      <c r="L33">
        <v>8.1879888273664831E-9</v>
      </c>
      <c r="M33" s="36" t="s">
        <v>536</v>
      </c>
    </row>
    <row r="34" spans="1:13" x14ac:dyDescent="0.45">
      <c r="A34" s="36" t="s">
        <v>219</v>
      </c>
      <c r="B34">
        <v>421</v>
      </c>
      <c r="C34">
        <v>1.2093849182128906</v>
      </c>
      <c r="D34">
        <v>7.8794874402987602E-8</v>
      </c>
      <c r="E34">
        <v>5.9362442589455512E-11</v>
      </c>
      <c r="F34">
        <v>9.6127429943095115E-7</v>
      </c>
      <c r="G34" s="36" t="s">
        <v>536</v>
      </c>
      <c r="H34">
        <v>326</v>
      </c>
      <c r="I34">
        <v>7.0520880222320557</v>
      </c>
      <c r="J34">
        <v>8.7493520043816864E-7</v>
      </c>
      <c r="K34">
        <v>7.0598983646598433E-11</v>
      </c>
      <c r="L34">
        <v>5.9944711910264977E-7</v>
      </c>
      <c r="M34" s="36" t="s">
        <v>536</v>
      </c>
    </row>
    <row r="35" spans="1:13" x14ac:dyDescent="0.45">
      <c r="A35" s="36" t="s">
        <v>193</v>
      </c>
      <c r="B35">
        <v>427</v>
      </c>
      <c r="C35">
        <v>1.2108838558197021</v>
      </c>
      <c r="D35">
        <v>4.4471341356663922E-7</v>
      </c>
      <c r="E35">
        <v>0</v>
      </c>
      <c r="F35">
        <v>8.846929942749403E-7</v>
      </c>
      <c r="G35" s="36" t="s">
        <v>536</v>
      </c>
      <c r="H35">
        <v>427</v>
      </c>
      <c r="I35">
        <v>2.4209909439086914</v>
      </c>
      <c r="J35">
        <v>4.4471341356663922E-7</v>
      </c>
      <c r="K35">
        <v>0</v>
      </c>
      <c r="L35">
        <v>8.846929942749403E-7</v>
      </c>
      <c r="M35" s="36" t="s">
        <v>536</v>
      </c>
    </row>
    <row r="36" spans="1:13" x14ac:dyDescent="0.45">
      <c r="A36" s="36" t="s">
        <v>225</v>
      </c>
      <c r="B36">
        <v>423</v>
      </c>
      <c r="C36">
        <v>1.2140569686889648</v>
      </c>
      <c r="D36">
        <v>1.8703771344065325E-7</v>
      </c>
      <c r="E36">
        <v>0</v>
      </c>
      <c r="F36">
        <v>9.3178028373653556E-7</v>
      </c>
      <c r="G36" s="36" t="s">
        <v>536</v>
      </c>
      <c r="H36">
        <v>423</v>
      </c>
      <c r="I36">
        <v>2.0744199752807617</v>
      </c>
      <c r="J36">
        <v>1.8703771344065325E-7</v>
      </c>
      <c r="K36">
        <v>0</v>
      </c>
      <c r="L36">
        <v>9.3178028373653556E-7</v>
      </c>
      <c r="M36" s="36" t="s">
        <v>536</v>
      </c>
    </row>
    <row r="37" spans="1:13" x14ac:dyDescent="0.45">
      <c r="A37" s="36" t="s">
        <v>76</v>
      </c>
      <c r="B37">
        <v>427</v>
      </c>
      <c r="C37">
        <v>1.2251920700073242</v>
      </c>
      <c r="D37">
        <v>9.2183263071532462E-7</v>
      </c>
      <c r="E37">
        <v>3.3089197597101211E-8</v>
      </c>
      <c r="F37">
        <v>2.792609886668888E-7</v>
      </c>
      <c r="G37" s="36" t="s">
        <v>536</v>
      </c>
      <c r="H37">
        <v>335</v>
      </c>
      <c r="I37">
        <v>3.7518820762634277</v>
      </c>
      <c r="J37">
        <v>5.4696119893111905E-7</v>
      </c>
      <c r="K37">
        <v>5.3161787312897463E-9</v>
      </c>
      <c r="L37">
        <v>9.477852033032603E-7</v>
      </c>
      <c r="M37" s="36" t="s">
        <v>536</v>
      </c>
    </row>
    <row r="38" spans="1:13" x14ac:dyDescent="0.45">
      <c r="A38" s="36" t="s">
        <v>350</v>
      </c>
      <c r="B38">
        <v>349</v>
      </c>
      <c r="C38">
        <v>1.2261819839477539</v>
      </c>
      <c r="D38">
        <v>1.8417463613972655E-9</v>
      </c>
      <c r="E38">
        <v>0</v>
      </c>
      <c r="F38">
        <v>8.6509105070172044E-7</v>
      </c>
      <c r="G38" s="36" t="s">
        <v>536</v>
      </c>
      <c r="H38">
        <v>349</v>
      </c>
      <c r="I38">
        <v>1.7712759971618652</v>
      </c>
      <c r="J38">
        <v>1.8417463613972655E-9</v>
      </c>
      <c r="K38">
        <v>0</v>
      </c>
      <c r="L38">
        <v>8.6509105070172044E-7</v>
      </c>
      <c r="M38" s="36" t="s">
        <v>536</v>
      </c>
    </row>
    <row r="39" spans="1:13" x14ac:dyDescent="0.45">
      <c r="A39" s="36" t="s">
        <v>61</v>
      </c>
      <c r="B39">
        <v>388</v>
      </c>
      <c r="C39">
        <v>1.2291159629821777</v>
      </c>
      <c r="D39">
        <v>6.2174027525685644E-16</v>
      </c>
      <c r="E39">
        <v>0</v>
      </c>
      <c r="F39">
        <v>0</v>
      </c>
      <c r="G39" s="36" t="s">
        <v>536</v>
      </c>
      <c r="H39">
        <v>152</v>
      </c>
      <c r="I39">
        <v>2.9623470306396484</v>
      </c>
      <c r="J39">
        <v>2.7198978261919175E-16</v>
      </c>
      <c r="K39">
        <v>0</v>
      </c>
      <c r="L39">
        <v>9.638327967390974E-17</v>
      </c>
      <c r="M39" s="36" t="s">
        <v>536</v>
      </c>
    </row>
    <row r="40" spans="1:13" x14ac:dyDescent="0.45">
      <c r="A40" s="36" t="s">
        <v>48</v>
      </c>
      <c r="B40">
        <v>422</v>
      </c>
      <c r="C40">
        <v>1.2331027984619141</v>
      </c>
      <c r="D40">
        <v>9.3764822528541458E-7</v>
      </c>
      <c r="E40">
        <v>0</v>
      </c>
      <c r="F40">
        <v>8.3564765610665793E-7</v>
      </c>
      <c r="G40" s="36" t="s">
        <v>536</v>
      </c>
      <c r="H40">
        <v>422</v>
      </c>
      <c r="I40">
        <v>2.1174509525299072</v>
      </c>
      <c r="J40">
        <v>9.3764822528541458E-7</v>
      </c>
      <c r="K40">
        <v>0</v>
      </c>
      <c r="L40">
        <v>8.3564765610665793E-7</v>
      </c>
      <c r="M40" s="36" t="s">
        <v>536</v>
      </c>
    </row>
    <row r="41" spans="1:13" x14ac:dyDescent="0.45">
      <c r="A41" s="36" t="s">
        <v>131</v>
      </c>
      <c r="B41">
        <v>430</v>
      </c>
      <c r="C41">
        <v>1.2629079818725586</v>
      </c>
      <c r="D41">
        <v>1.1698786174868862E-8</v>
      </c>
      <c r="E41">
        <v>0</v>
      </c>
      <c r="F41">
        <v>1.8184786288679437E-7</v>
      </c>
      <c r="G41" s="36" t="s">
        <v>536</v>
      </c>
      <c r="H41">
        <v>598</v>
      </c>
      <c r="I41">
        <v>5.2356441020965576</v>
      </c>
      <c r="J41">
        <v>5.4523933459231943E-8</v>
      </c>
      <c r="K41">
        <v>0</v>
      </c>
      <c r="L41">
        <v>8.0590378313666363E-7</v>
      </c>
      <c r="M41" s="36" t="s">
        <v>536</v>
      </c>
    </row>
    <row r="42" spans="1:13" x14ac:dyDescent="0.45">
      <c r="A42" s="36" t="s">
        <v>107</v>
      </c>
      <c r="B42">
        <v>324</v>
      </c>
      <c r="C42">
        <v>1.2869400978088379</v>
      </c>
      <c r="D42">
        <v>3.3071412822630111E-8</v>
      </c>
      <c r="E42">
        <v>8.9255814182589929E-7</v>
      </c>
      <c r="F42">
        <v>8.3816059902274421E-9</v>
      </c>
      <c r="G42" s="36" t="s">
        <v>536</v>
      </c>
      <c r="H42">
        <v>324</v>
      </c>
      <c r="I42">
        <v>1.5673370361328125</v>
      </c>
      <c r="J42">
        <v>3.3071412822630111E-8</v>
      </c>
      <c r="K42">
        <v>8.9255814182589929E-7</v>
      </c>
      <c r="L42">
        <v>8.3816059902274421E-9</v>
      </c>
      <c r="M42" s="36" t="s">
        <v>536</v>
      </c>
    </row>
    <row r="43" spans="1:13" x14ac:dyDescent="0.45">
      <c r="A43" s="36" t="s">
        <v>111</v>
      </c>
      <c r="B43">
        <v>34</v>
      </c>
      <c r="C43">
        <v>1.3615930080413818</v>
      </c>
      <c r="D43">
        <v>8.2858856725875896E-7</v>
      </c>
      <c r="E43">
        <v>0</v>
      </c>
      <c r="F43">
        <v>1.3711917058882077E-8</v>
      </c>
      <c r="G43" s="36" t="s">
        <v>536</v>
      </c>
      <c r="H43">
        <v>34</v>
      </c>
      <c r="I43">
        <v>0.18303394317626953</v>
      </c>
      <c r="J43">
        <v>8.2858856725875896E-7</v>
      </c>
      <c r="K43">
        <v>0</v>
      </c>
      <c r="L43">
        <v>1.3711917058882077E-8</v>
      </c>
      <c r="M43" s="36" t="s">
        <v>536</v>
      </c>
    </row>
    <row r="44" spans="1:13" x14ac:dyDescent="0.45">
      <c r="A44" s="36" t="s">
        <v>214</v>
      </c>
      <c r="B44">
        <v>397</v>
      </c>
      <c r="C44">
        <v>1.3913948535919189</v>
      </c>
      <c r="D44">
        <v>2.797614654338087E-10</v>
      </c>
      <c r="E44">
        <v>9.805417226721682E-7</v>
      </c>
      <c r="F44">
        <v>7.1241243186101136E-8</v>
      </c>
      <c r="G44" s="36" t="s">
        <v>536</v>
      </c>
      <c r="H44">
        <v>397</v>
      </c>
      <c r="I44">
        <v>2.0278770923614502</v>
      </c>
      <c r="J44">
        <v>2.797614654338087E-10</v>
      </c>
      <c r="K44">
        <v>9.805417226721682E-7</v>
      </c>
      <c r="L44">
        <v>7.1241243186101136E-8</v>
      </c>
      <c r="M44" s="36" t="s">
        <v>536</v>
      </c>
    </row>
    <row r="45" spans="1:13" x14ac:dyDescent="0.45">
      <c r="A45" s="36" t="s">
        <v>197</v>
      </c>
      <c r="B45">
        <v>499</v>
      </c>
      <c r="C45">
        <v>1.4635767936706543</v>
      </c>
      <c r="D45">
        <v>3.7196583818621676E-7</v>
      </c>
      <c r="E45">
        <v>0</v>
      </c>
      <c r="F45">
        <v>4.7323198571007567E-7</v>
      </c>
      <c r="G45" s="36" t="s">
        <v>536</v>
      </c>
      <c r="H45">
        <v>379</v>
      </c>
      <c r="I45">
        <v>7.3847188949584961</v>
      </c>
      <c r="J45">
        <v>2.0508033116151125E-7</v>
      </c>
      <c r="K45">
        <v>0</v>
      </c>
      <c r="L45">
        <v>9.4160225472523145E-7</v>
      </c>
      <c r="M45" s="36" t="s">
        <v>536</v>
      </c>
    </row>
    <row r="46" spans="1:13" x14ac:dyDescent="0.45">
      <c r="A46" s="36" t="s">
        <v>356</v>
      </c>
      <c r="B46">
        <v>524</v>
      </c>
      <c r="C46">
        <v>1.5406038761138916</v>
      </c>
      <c r="D46">
        <v>9.484958902739038E-7</v>
      </c>
      <c r="E46">
        <v>0</v>
      </c>
      <c r="F46">
        <v>9.5767999700225409E-7</v>
      </c>
      <c r="G46" s="36" t="s">
        <v>536</v>
      </c>
      <c r="H46">
        <v>524</v>
      </c>
      <c r="I46">
        <v>2.6627628803253174</v>
      </c>
      <c r="J46">
        <v>9.484958902739038E-7</v>
      </c>
      <c r="K46">
        <v>0</v>
      </c>
      <c r="L46">
        <v>9.5767999700225409E-7</v>
      </c>
      <c r="M46" s="36" t="s">
        <v>536</v>
      </c>
    </row>
    <row r="47" spans="1:13" x14ac:dyDescent="0.45">
      <c r="A47" s="36" t="s">
        <v>190</v>
      </c>
      <c r="B47">
        <v>525</v>
      </c>
      <c r="C47">
        <v>1.5457038879394531</v>
      </c>
      <c r="D47">
        <v>2.1856182773526322E-7</v>
      </c>
      <c r="E47">
        <v>1.7266926153101088E-10</v>
      </c>
      <c r="F47">
        <v>8.7477310747093585E-7</v>
      </c>
      <c r="G47" s="36" t="s">
        <v>536</v>
      </c>
      <c r="H47">
        <v>525</v>
      </c>
      <c r="I47">
        <v>2.9128541946411133</v>
      </c>
      <c r="J47">
        <v>2.1856182773526322E-7</v>
      </c>
      <c r="K47">
        <v>1.7266926153101088E-10</v>
      </c>
      <c r="L47">
        <v>8.7477310747093585E-7</v>
      </c>
      <c r="M47" s="36" t="s">
        <v>536</v>
      </c>
    </row>
    <row r="48" spans="1:13" x14ac:dyDescent="0.45">
      <c r="A48" s="36" t="s">
        <v>217</v>
      </c>
      <c r="B48">
        <v>573</v>
      </c>
      <c r="C48">
        <v>1.6387121677398682</v>
      </c>
      <c r="D48">
        <v>1.3529230106594051E-8</v>
      </c>
      <c r="E48">
        <v>0</v>
      </c>
      <c r="F48">
        <v>9.2035049897103594E-7</v>
      </c>
      <c r="G48" s="36" t="s">
        <v>536</v>
      </c>
      <c r="H48">
        <v>573</v>
      </c>
      <c r="I48">
        <v>2.9306731224060059</v>
      </c>
      <c r="J48">
        <v>1.3529230106594051E-8</v>
      </c>
      <c r="K48">
        <v>0</v>
      </c>
      <c r="L48">
        <v>9.2035049897103594E-7</v>
      </c>
      <c r="M48" s="36" t="s">
        <v>536</v>
      </c>
    </row>
    <row r="49" spans="1:13" x14ac:dyDescent="0.45">
      <c r="A49" s="36" t="s">
        <v>147</v>
      </c>
      <c r="B49">
        <v>576</v>
      </c>
      <c r="C49">
        <v>1.6469249725341797</v>
      </c>
      <c r="D49">
        <v>8.7662864112769692E-7</v>
      </c>
      <c r="E49">
        <v>0</v>
      </c>
      <c r="F49">
        <v>3.5978949537819353E-7</v>
      </c>
      <c r="G49" s="36" t="s">
        <v>536</v>
      </c>
      <c r="H49">
        <v>576</v>
      </c>
      <c r="I49">
        <v>2.9169800281524658</v>
      </c>
      <c r="J49">
        <v>8.7662864112769692E-7</v>
      </c>
      <c r="K49">
        <v>0</v>
      </c>
      <c r="L49">
        <v>3.5978949537819353E-7</v>
      </c>
      <c r="M49" s="36" t="s">
        <v>536</v>
      </c>
    </row>
    <row r="50" spans="1:13" x14ac:dyDescent="0.45">
      <c r="A50" s="36" t="s">
        <v>343</v>
      </c>
      <c r="B50">
        <v>574</v>
      </c>
      <c r="C50">
        <v>1.8539350032806396</v>
      </c>
      <c r="D50">
        <v>9.5158621193677967E-7</v>
      </c>
      <c r="E50">
        <v>0</v>
      </c>
      <c r="F50">
        <v>3.4694918014093999E-7</v>
      </c>
      <c r="G50" s="36" t="s">
        <v>536</v>
      </c>
      <c r="H50">
        <v>574</v>
      </c>
      <c r="I50">
        <v>3.0825870037078857</v>
      </c>
      <c r="J50">
        <v>9.5158621193677967E-7</v>
      </c>
      <c r="K50">
        <v>0</v>
      </c>
      <c r="L50">
        <v>3.4694918014093999E-7</v>
      </c>
      <c r="M50" s="36" t="s">
        <v>536</v>
      </c>
    </row>
    <row r="51" spans="1:13" x14ac:dyDescent="0.45">
      <c r="A51" s="36" t="s">
        <v>218</v>
      </c>
      <c r="B51">
        <v>638</v>
      </c>
      <c r="C51">
        <v>1.9583520889282227</v>
      </c>
      <c r="D51">
        <v>9.5849071287309085E-7</v>
      </c>
      <c r="E51">
        <v>8.8729112857155368E-18</v>
      </c>
      <c r="F51">
        <v>4.9940013809569885E-7</v>
      </c>
      <c r="G51" s="36" t="s">
        <v>536</v>
      </c>
      <c r="H51">
        <v>536</v>
      </c>
      <c r="I51">
        <v>9.6252000331878662</v>
      </c>
      <c r="J51">
        <v>2.1583168840303795E-7</v>
      </c>
      <c r="K51">
        <v>1.4924236782573532E-15</v>
      </c>
      <c r="L51">
        <v>9.8311956507365109E-7</v>
      </c>
      <c r="M51" s="36" t="s">
        <v>536</v>
      </c>
    </row>
    <row r="52" spans="1:13" x14ac:dyDescent="0.45">
      <c r="A52" s="36" t="s">
        <v>144</v>
      </c>
      <c r="B52">
        <v>630</v>
      </c>
      <c r="C52">
        <v>2.1163380146026611</v>
      </c>
      <c r="D52">
        <v>9.7763211128887628E-8</v>
      </c>
      <c r="E52">
        <v>0</v>
      </c>
      <c r="F52">
        <v>8.8361849630032079E-7</v>
      </c>
      <c r="G52" s="36" t="s">
        <v>536</v>
      </c>
      <c r="H52">
        <v>630</v>
      </c>
      <c r="I52">
        <v>3.4688699245452881</v>
      </c>
      <c r="J52">
        <v>9.7763211128887628E-8</v>
      </c>
      <c r="K52">
        <v>0</v>
      </c>
      <c r="L52">
        <v>8.8361849630032079E-7</v>
      </c>
      <c r="M52" s="36" t="s">
        <v>536</v>
      </c>
    </row>
    <row r="53" spans="1:13" x14ac:dyDescent="0.45">
      <c r="A53" s="36" t="s">
        <v>9</v>
      </c>
      <c r="B53">
        <v>663</v>
      </c>
      <c r="C53">
        <v>2.2395689487457275</v>
      </c>
      <c r="D53">
        <v>2.6077619465179984E-7</v>
      </c>
      <c r="E53">
        <v>3.8166973495937955E-12</v>
      </c>
      <c r="F53">
        <v>9.5430997162866867E-7</v>
      </c>
      <c r="G53" s="36" t="s">
        <v>536</v>
      </c>
      <c r="H53">
        <v>1130</v>
      </c>
      <c r="I53">
        <v>8.3039510250091553</v>
      </c>
      <c r="J53">
        <v>9.0167265468880472E-8</v>
      </c>
      <c r="K53">
        <v>4.1132699331642464E-8</v>
      </c>
      <c r="L53">
        <v>8.0365359647518172E-7</v>
      </c>
      <c r="M53" s="36" t="s">
        <v>536</v>
      </c>
    </row>
    <row r="54" spans="1:13" x14ac:dyDescent="0.45">
      <c r="A54" s="36" t="s">
        <v>171</v>
      </c>
      <c r="B54">
        <v>611</v>
      </c>
      <c r="C54">
        <v>2.2650470733642578</v>
      </c>
      <c r="D54">
        <v>9.5115947211589522E-7</v>
      </c>
      <c r="E54">
        <v>1.4067593245311919E-7</v>
      </c>
      <c r="F54">
        <v>8.8690525665212978E-8</v>
      </c>
      <c r="G54" s="36" t="s">
        <v>536</v>
      </c>
      <c r="H54">
        <v>611</v>
      </c>
      <c r="I54">
        <v>3.6201269626617432</v>
      </c>
      <c r="J54">
        <v>9.5115947211589522E-7</v>
      </c>
      <c r="K54">
        <v>1.4067593245311919E-7</v>
      </c>
      <c r="L54">
        <v>8.8690525665212978E-8</v>
      </c>
      <c r="M54" s="36" t="s">
        <v>536</v>
      </c>
    </row>
    <row r="55" spans="1:13" x14ac:dyDescent="0.45">
      <c r="A55" s="36" t="s">
        <v>302</v>
      </c>
      <c r="B55">
        <v>609</v>
      </c>
      <c r="C55">
        <v>2.3240668773651123</v>
      </c>
      <c r="D55">
        <v>2.8613642839098422E-7</v>
      </c>
      <c r="E55">
        <v>2.7579230366493357E-7</v>
      </c>
      <c r="F55">
        <v>3.1376886163912239E-7</v>
      </c>
      <c r="G55" s="36" t="s">
        <v>536</v>
      </c>
      <c r="H55">
        <v>609</v>
      </c>
      <c r="I55">
        <v>3.4708700180053711</v>
      </c>
      <c r="J55">
        <v>2.8613642839098422E-7</v>
      </c>
      <c r="K55">
        <v>2.7579230366493357E-7</v>
      </c>
      <c r="L55">
        <v>3.1376886163912239E-7</v>
      </c>
      <c r="M55" s="36" t="s">
        <v>536</v>
      </c>
    </row>
    <row r="56" spans="1:13" x14ac:dyDescent="0.45">
      <c r="A56" s="36" t="s">
        <v>114</v>
      </c>
      <c r="B56">
        <v>898</v>
      </c>
      <c r="C56">
        <v>2.7098379135131836</v>
      </c>
      <c r="D56">
        <v>7.438927311920196E-7</v>
      </c>
      <c r="E56">
        <v>0</v>
      </c>
      <c r="F56">
        <v>3.6033687829007984E-7</v>
      </c>
      <c r="G56" s="36" t="s">
        <v>536</v>
      </c>
      <c r="H56">
        <v>898</v>
      </c>
      <c r="I56">
        <v>4.8224890232086182</v>
      </c>
      <c r="J56">
        <v>7.438927311920196E-7</v>
      </c>
      <c r="K56">
        <v>0</v>
      </c>
      <c r="L56">
        <v>3.6033687829007984E-7</v>
      </c>
      <c r="M56" s="36" t="s">
        <v>536</v>
      </c>
    </row>
    <row r="57" spans="1:13" x14ac:dyDescent="0.45">
      <c r="A57" s="36" t="s">
        <v>231</v>
      </c>
      <c r="B57">
        <v>712</v>
      </c>
      <c r="C57">
        <v>2.7649970054626465</v>
      </c>
      <c r="D57">
        <v>2.4472219897853806E-7</v>
      </c>
      <c r="E57">
        <v>0</v>
      </c>
      <c r="F57">
        <v>9.3947407269702122E-7</v>
      </c>
      <c r="G57" s="36" t="s">
        <v>536</v>
      </c>
      <c r="H57">
        <v>712</v>
      </c>
      <c r="I57">
        <v>3.8262109756469727</v>
      </c>
      <c r="J57">
        <v>2.4472219897853806E-7</v>
      </c>
      <c r="K57">
        <v>0</v>
      </c>
      <c r="L57">
        <v>9.3947407269702122E-7</v>
      </c>
      <c r="M57" s="36" t="s">
        <v>536</v>
      </c>
    </row>
    <row r="58" spans="1:13" x14ac:dyDescent="0.45">
      <c r="A58" s="36" t="s">
        <v>3</v>
      </c>
      <c r="B58">
        <v>1051</v>
      </c>
      <c r="C58">
        <v>2.8435070514678955</v>
      </c>
      <c r="D58">
        <v>7.2493522385030928E-7</v>
      </c>
      <c r="E58">
        <v>0</v>
      </c>
      <c r="F58">
        <v>2.9768515951286662E-7</v>
      </c>
      <c r="G58" s="36" t="s">
        <v>536</v>
      </c>
      <c r="H58">
        <v>1051</v>
      </c>
      <c r="I58">
        <v>5.1686289310455322</v>
      </c>
      <c r="J58">
        <v>7.2493522385030928E-7</v>
      </c>
      <c r="K58">
        <v>0</v>
      </c>
      <c r="L58">
        <v>2.9768515951286662E-7</v>
      </c>
      <c r="M58" s="36" t="s">
        <v>536</v>
      </c>
    </row>
    <row r="59" spans="1:13" x14ac:dyDescent="0.45">
      <c r="A59" s="36" t="s">
        <v>234</v>
      </c>
      <c r="B59">
        <v>778</v>
      </c>
      <c r="C59">
        <v>3.0729198455810547</v>
      </c>
      <c r="D59">
        <v>1.9116166266092641E-8</v>
      </c>
      <c r="E59">
        <v>0</v>
      </c>
      <c r="F59">
        <v>1.1943390631556658E-7</v>
      </c>
      <c r="G59" s="36" t="s">
        <v>536</v>
      </c>
      <c r="H59">
        <v>199</v>
      </c>
      <c r="I59">
        <v>5.1700329780578613</v>
      </c>
      <c r="J59">
        <v>3.6595902066303344E-8</v>
      </c>
      <c r="K59">
        <v>0</v>
      </c>
      <c r="L59">
        <v>4.6812020930194247E-7</v>
      </c>
      <c r="M59" s="36" t="s">
        <v>536</v>
      </c>
    </row>
    <row r="60" spans="1:13" x14ac:dyDescent="0.45">
      <c r="A60" s="36" t="s">
        <v>233</v>
      </c>
      <c r="B60">
        <v>730</v>
      </c>
      <c r="C60">
        <v>3.1716389656066895</v>
      </c>
      <c r="D60">
        <v>5.0544097565346566E-9</v>
      </c>
      <c r="E60">
        <v>6.2499125009917511E-8</v>
      </c>
      <c r="F60">
        <v>9.9988733985889064E-7</v>
      </c>
      <c r="G60" s="36" t="s">
        <v>536</v>
      </c>
      <c r="H60">
        <v>730</v>
      </c>
      <c r="I60">
        <v>4.0150430202484131</v>
      </c>
      <c r="J60">
        <v>5.0544097565346566E-9</v>
      </c>
      <c r="K60">
        <v>6.2499125009917511E-8</v>
      </c>
      <c r="L60">
        <v>9.9988733985889064E-7</v>
      </c>
      <c r="M60" s="36" t="s">
        <v>536</v>
      </c>
    </row>
    <row r="61" spans="1:13" x14ac:dyDescent="0.45">
      <c r="A61" s="36" t="s">
        <v>74</v>
      </c>
      <c r="B61">
        <v>696</v>
      </c>
      <c r="C61">
        <v>3.1717031002044678</v>
      </c>
      <c r="D61">
        <v>6.1892669526534638E-7</v>
      </c>
      <c r="E61">
        <v>0</v>
      </c>
      <c r="F61">
        <v>3.5414686515829831E-9</v>
      </c>
      <c r="G61" s="36" t="s">
        <v>536</v>
      </c>
      <c r="H61">
        <v>696</v>
      </c>
      <c r="I61">
        <v>4.3238880634307861</v>
      </c>
      <c r="J61">
        <v>6.1892669526534638E-7</v>
      </c>
      <c r="K61">
        <v>0</v>
      </c>
      <c r="L61">
        <v>3.5414686515829831E-9</v>
      </c>
      <c r="M61" s="36" t="s">
        <v>536</v>
      </c>
    </row>
    <row r="62" spans="1:13" x14ac:dyDescent="0.45">
      <c r="A62" s="36" t="s">
        <v>136</v>
      </c>
      <c r="B62">
        <v>841</v>
      </c>
      <c r="C62">
        <v>3.2743239402770996</v>
      </c>
      <c r="D62">
        <v>2.9619459232183143E-7</v>
      </c>
      <c r="E62">
        <v>1.1704247417411439E-10</v>
      </c>
      <c r="F62">
        <v>9.9154311660893524E-7</v>
      </c>
      <c r="G62" s="36" t="s">
        <v>536</v>
      </c>
      <c r="H62">
        <v>841</v>
      </c>
      <c r="I62">
        <v>4.554487943649292</v>
      </c>
      <c r="J62">
        <v>2.9619459232183143E-7</v>
      </c>
      <c r="K62">
        <v>1.1704247417411439E-10</v>
      </c>
      <c r="L62">
        <v>9.9154311660893524E-7</v>
      </c>
      <c r="M62" s="36" t="s">
        <v>536</v>
      </c>
    </row>
    <row r="63" spans="1:13" x14ac:dyDescent="0.45">
      <c r="A63" s="36" t="s">
        <v>226</v>
      </c>
      <c r="B63">
        <v>834</v>
      </c>
      <c r="C63">
        <v>3.3397848606109619</v>
      </c>
      <c r="D63">
        <v>2.4208613747378892E-7</v>
      </c>
      <c r="E63">
        <v>0</v>
      </c>
      <c r="F63">
        <v>4.8186936447630117E-7</v>
      </c>
      <c r="G63" s="36" t="s">
        <v>536</v>
      </c>
      <c r="H63">
        <v>834</v>
      </c>
      <c r="I63">
        <v>4.444127082824707</v>
      </c>
      <c r="J63">
        <v>2.4208613747378892E-7</v>
      </c>
      <c r="K63">
        <v>0</v>
      </c>
      <c r="L63">
        <v>4.8186936447630117E-7</v>
      </c>
      <c r="M63" s="36" t="s">
        <v>536</v>
      </c>
    </row>
    <row r="64" spans="1:13" x14ac:dyDescent="0.45">
      <c r="A64" s="36" t="s">
        <v>139</v>
      </c>
      <c r="B64">
        <v>970</v>
      </c>
      <c r="C64">
        <v>3.9442260265350342</v>
      </c>
      <c r="D64">
        <v>4.8997432539055197E-7</v>
      </c>
      <c r="E64">
        <v>8.1980218853042633E-9</v>
      </c>
      <c r="F64">
        <v>8.8484081111151592E-7</v>
      </c>
      <c r="G64" s="36" t="s">
        <v>536</v>
      </c>
      <c r="H64">
        <v>970</v>
      </c>
      <c r="I64">
        <v>5.391693115234375</v>
      </c>
      <c r="J64">
        <v>5.510888260173985E-7</v>
      </c>
      <c r="K64">
        <v>1.1046504035050331E-8</v>
      </c>
      <c r="L64">
        <v>7.5955146168237768E-7</v>
      </c>
      <c r="M64" s="36" t="s">
        <v>536</v>
      </c>
    </row>
    <row r="65" spans="1:13" x14ac:dyDescent="0.45">
      <c r="A65" s="36" t="s">
        <v>205</v>
      </c>
      <c r="B65">
        <v>1027</v>
      </c>
      <c r="C65">
        <v>4.2034668922424316</v>
      </c>
      <c r="D65">
        <v>3.6725836705109316E-7</v>
      </c>
      <c r="E65">
        <v>0</v>
      </c>
      <c r="F65">
        <v>1.298310941904099E-7</v>
      </c>
      <c r="G65" s="36" t="s">
        <v>536</v>
      </c>
      <c r="H65">
        <v>1027</v>
      </c>
      <c r="I65">
        <v>5.6360769271850586</v>
      </c>
      <c r="J65">
        <v>3.6725836705109316E-7</v>
      </c>
      <c r="K65">
        <v>0</v>
      </c>
      <c r="L65">
        <v>1.298310941904099E-7</v>
      </c>
      <c r="M65" s="36" t="s">
        <v>536</v>
      </c>
    </row>
    <row r="66" spans="1:13" x14ac:dyDescent="0.45">
      <c r="A66" s="36" t="s">
        <v>103</v>
      </c>
      <c r="B66">
        <v>1049</v>
      </c>
      <c r="C66">
        <v>4.2179491519927979</v>
      </c>
      <c r="D66">
        <v>4.8904127449083569E-7</v>
      </c>
      <c r="E66">
        <v>0</v>
      </c>
      <c r="F66">
        <v>4.3454912539597725E-7</v>
      </c>
      <c r="G66" s="36" t="s">
        <v>536</v>
      </c>
      <c r="H66">
        <v>1049</v>
      </c>
      <c r="I66">
        <v>5.7568199634552002</v>
      </c>
      <c r="J66">
        <v>4.8904127449083569E-7</v>
      </c>
      <c r="K66">
        <v>0</v>
      </c>
      <c r="L66">
        <v>4.3454912539597725E-7</v>
      </c>
      <c r="M66" s="36" t="s">
        <v>536</v>
      </c>
    </row>
    <row r="67" spans="1:13" x14ac:dyDescent="0.45">
      <c r="A67" s="36" t="s">
        <v>182</v>
      </c>
      <c r="B67">
        <v>818</v>
      </c>
      <c r="C67">
        <v>4.2431910037994385</v>
      </c>
      <c r="D67">
        <v>9.9571889674593871E-7</v>
      </c>
      <c r="E67">
        <v>1.5497072734727303E-7</v>
      </c>
      <c r="F67">
        <v>1.165362092027048E-7</v>
      </c>
      <c r="G67" s="36" t="s">
        <v>536</v>
      </c>
      <c r="H67">
        <v>818</v>
      </c>
      <c r="I67">
        <v>5.3929519653320313</v>
      </c>
      <c r="J67">
        <v>9.9571889674593871E-7</v>
      </c>
      <c r="K67">
        <v>1.5497072734727303E-7</v>
      </c>
      <c r="L67">
        <v>1.165362092027048E-7</v>
      </c>
      <c r="M67" s="36" t="s">
        <v>536</v>
      </c>
    </row>
    <row r="68" spans="1:13" x14ac:dyDescent="0.45">
      <c r="A68" s="36" t="s">
        <v>36</v>
      </c>
      <c r="B68">
        <v>1371</v>
      </c>
      <c r="C68">
        <v>4.3061208724975586</v>
      </c>
      <c r="D68">
        <v>8.295804621027969E-7</v>
      </c>
      <c r="E68">
        <v>0</v>
      </c>
      <c r="F68">
        <v>1.5638671103862189E-7</v>
      </c>
      <c r="G68" s="36" t="s">
        <v>536</v>
      </c>
      <c r="H68">
        <v>1371</v>
      </c>
      <c r="I68">
        <v>7.8238921165466309</v>
      </c>
      <c r="J68">
        <v>8.295804621027969E-7</v>
      </c>
      <c r="K68">
        <v>0</v>
      </c>
      <c r="L68">
        <v>1.5638671103862189E-7</v>
      </c>
      <c r="M68" s="36" t="s">
        <v>536</v>
      </c>
    </row>
    <row r="69" spans="1:13" x14ac:dyDescent="0.45">
      <c r="A69" s="36" t="s">
        <v>79</v>
      </c>
      <c r="B69">
        <v>1026</v>
      </c>
      <c r="C69">
        <v>4.3387260437011719</v>
      </c>
      <c r="D69">
        <v>6.5510355717475128E-8</v>
      </c>
      <c r="E69">
        <v>0</v>
      </c>
      <c r="F69">
        <v>9.8433239301960894E-7</v>
      </c>
      <c r="G69" s="36" t="s">
        <v>536</v>
      </c>
      <c r="H69">
        <v>1026</v>
      </c>
      <c r="I69">
        <v>5.7768750190734863</v>
      </c>
      <c r="J69">
        <v>6.5510355717475128E-8</v>
      </c>
      <c r="K69">
        <v>0</v>
      </c>
      <c r="L69">
        <v>9.8433239301960894E-7</v>
      </c>
      <c r="M69" s="36" t="s">
        <v>536</v>
      </c>
    </row>
    <row r="70" spans="1:13" x14ac:dyDescent="0.45">
      <c r="A70" s="36" t="s">
        <v>183</v>
      </c>
      <c r="B70">
        <v>936</v>
      </c>
      <c r="C70">
        <v>4.3748230934143066</v>
      </c>
      <c r="D70">
        <v>9.390998116180308E-7</v>
      </c>
      <c r="E70">
        <v>7.1014576539270934E-7</v>
      </c>
      <c r="F70">
        <v>1.3291618400902945E-7</v>
      </c>
      <c r="G70" s="36" t="s">
        <v>536</v>
      </c>
      <c r="H70">
        <v>936</v>
      </c>
      <c r="I70">
        <v>5.6403870582580566</v>
      </c>
      <c r="J70">
        <v>9.390998116180308E-7</v>
      </c>
      <c r="K70">
        <v>7.1014576539270934E-7</v>
      </c>
      <c r="L70">
        <v>1.3291618400902945E-7</v>
      </c>
      <c r="M70" s="36" t="s">
        <v>536</v>
      </c>
    </row>
    <row r="71" spans="1:13" x14ac:dyDescent="0.45">
      <c r="A71" s="36" t="s">
        <v>376</v>
      </c>
      <c r="B71">
        <v>1516</v>
      </c>
      <c r="C71">
        <v>4.7265651226043701</v>
      </c>
      <c r="D71">
        <v>8.4197721942717393E-8</v>
      </c>
      <c r="E71">
        <v>0</v>
      </c>
      <c r="F71">
        <v>4.4090142758090316E-7</v>
      </c>
      <c r="G71" s="36" t="s">
        <v>536</v>
      </c>
      <c r="H71">
        <v>1516</v>
      </c>
      <c r="I71">
        <v>8.7026710510253906</v>
      </c>
      <c r="J71">
        <v>8.4197721942717393E-8</v>
      </c>
      <c r="K71">
        <v>0</v>
      </c>
      <c r="L71">
        <v>4.4090142758090316E-7</v>
      </c>
      <c r="M71" s="36" t="s">
        <v>536</v>
      </c>
    </row>
    <row r="72" spans="1:13" x14ac:dyDescent="0.45">
      <c r="A72" s="36" t="s">
        <v>6</v>
      </c>
      <c r="B72">
        <v>1619</v>
      </c>
      <c r="C72">
        <v>4.9917559623718262</v>
      </c>
      <c r="D72">
        <v>9.2136836700869859E-9</v>
      </c>
      <c r="E72">
        <v>0</v>
      </c>
      <c r="F72">
        <v>2.6536319871864133E-7</v>
      </c>
      <c r="G72" s="36" t="s">
        <v>536</v>
      </c>
      <c r="H72">
        <v>1578</v>
      </c>
      <c r="I72">
        <v>14.530186176300049</v>
      </c>
      <c r="J72">
        <v>1.8834505892808302E-8</v>
      </c>
      <c r="K72">
        <v>0</v>
      </c>
      <c r="L72">
        <v>9.0058811859347797E-7</v>
      </c>
      <c r="M72" s="36" t="s">
        <v>536</v>
      </c>
    </row>
    <row r="73" spans="1:13" x14ac:dyDescent="0.45">
      <c r="A73" s="36" t="s">
        <v>142</v>
      </c>
      <c r="B73">
        <v>1235</v>
      </c>
      <c r="C73">
        <v>5.1304841041564941</v>
      </c>
      <c r="D73">
        <v>6.6606018377664297E-7</v>
      </c>
      <c r="E73">
        <v>4.8490506685784857E-7</v>
      </c>
      <c r="F73">
        <v>5.641148066864384E-8</v>
      </c>
      <c r="G73" s="36" t="s">
        <v>536</v>
      </c>
      <c r="H73">
        <v>1235</v>
      </c>
      <c r="I73">
        <v>6.9774508476257324</v>
      </c>
      <c r="J73">
        <v>6.6606018377664297E-7</v>
      </c>
      <c r="K73">
        <v>4.8490506685784857E-7</v>
      </c>
      <c r="L73">
        <v>5.641148066864384E-8</v>
      </c>
      <c r="M73" s="36" t="s">
        <v>536</v>
      </c>
    </row>
    <row r="74" spans="1:13" x14ac:dyDescent="0.45">
      <c r="A74" s="36" t="s">
        <v>222</v>
      </c>
      <c r="B74">
        <v>1352</v>
      </c>
      <c r="C74">
        <v>5.137505054473877</v>
      </c>
      <c r="D74">
        <v>9.3528483324778477E-7</v>
      </c>
      <c r="E74">
        <v>0</v>
      </c>
      <c r="F74">
        <v>6.7024975358510644E-7</v>
      </c>
      <c r="G74" s="36" t="s">
        <v>536</v>
      </c>
      <c r="H74">
        <v>1352</v>
      </c>
      <c r="I74">
        <v>7.9745268821716309</v>
      </c>
      <c r="J74">
        <v>9.3528483324778477E-7</v>
      </c>
      <c r="K74">
        <v>0</v>
      </c>
      <c r="L74">
        <v>6.7024975358510644E-7</v>
      </c>
      <c r="M74" s="36" t="s">
        <v>536</v>
      </c>
    </row>
    <row r="75" spans="1:13" x14ac:dyDescent="0.45">
      <c r="A75" s="36" t="s">
        <v>143</v>
      </c>
      <c r="B75">
        <v>1260</v>
      </c>
      <c r="C75">
        <v>5.2134969234466553</v>
      </c>
      <c r="D75">
        <v>5.0017293478694054E-8</v>
      </c>
      <c r="E75">
        <v>0</v>
      </c>
      <c r="F75">
        <v>9.8462563154729253E-7</v>
      </c>
      <c r="G75" s="36" t="s">
        <v>536</v>
      </c>
      <c r="H75">
        <v>1260</v>
      </c>
      <c r="I75">
        <v>7.0826759338378906</v>
      </c>
      <c r="J75">
        <v>5.0017293478694054E-8</v>
      </c>
      <c r="K75">
        <v>0</v>
      </c>
      <c r="L75">
        <v>9.8462563154729253E-7</v>
      </c>
      <c r="M75" s="36" t="s">
        <v>536</v>
      </c>
    </row>
    <row r="76" spans="1:13" x14ac:dyDescent="0.45">
      <c r="A76" s="36" t="s">
        <v>221</v>
      </c>
      <c r="B76">
        <v>1270</v>
      </c>
      <c r="C76">
        <v>5.2170569896697998</v>
      </c>
      <c r="D76">
        <v>4.8830934962651405E-12</v>
      </c>
      <c r="E76">
        <v>0</v>
      </c>
      <c r="F76">
        <v>9.5803851011095381E-7</v>
      </c>
      <c r="G76" s="36" t="s">
        <v>536</v>
      </c>
      <c r="H76">
        <v>492</v>
      </c>
      <c r="I76">
        <v>7.7708969116210938</v>
      </c>
      <c r="J76">
        <v>8.2784068373663416E-11</v>
      </c>
      <c r="K76">
        <v>0</v>
      </c>
      <c r="L76">
        <v>6.8696486183272578E-7</v>
      </c>
      <c r="M76" s="36" t="s">
        <v>536</v>
      </c>
    </row>
    <row r="77" spans="1:13" x14ac:dyDescent="0.45">
      <c r="A77" s="36" t="s">
        <v>135</v>
      </c>
      <c r="B77">
        <v>1639</v>
      </c>
      <c r="C77">
        <v>5.2227330207824707</v>
      </c>
      <c r="D77">
        <v>4.7970398023772591E-7</v>
      </c>
      <c r="E77">
        <v>0</v>
      </c>
      <c r="F77">
        <v>9.8739617071353118E-7</v>
      </c>
      <c r="G77" s="36" t="s">
        <v>536</v>
      </c>
      <c r="H77">
        <v>1453</v>
      </c>
      <c r="I77">
        <v>8.5377950668334961</v>
      </c>
      <c r="J77">
        <v>8.6206266458720989E-7</v>
      </c>
      <c r="K77">
        <v>0</v>
      </c>
      <c r="L77">
        <v>6.2901964130098874E-7</v>
      </c>
      <c r="M77" s="36" t="s">
        <v>536</v>
      </c>
    </row>
    <row r="78" spans="1:13" x14ac:dyDescent="0.45">
      <c r="A78" s="36" t="s">
        <v>247</v>
      </c>
      <c r="B78">
        <v>1826</v>
      </c>
      <c r="C78">
        <v>5.2566208839416504</v>
      </c>
      <c r="D78">
        <v>4.1114305763083524E-7</v>
      </c>
      <c r="E78">
        <v>2.1291059282841574E-7</v>
      </c>
      <c r="F78">
        <v>7.3281992348544406E-7</v>
      </c>
      <c r="G78" s="36" t="s">
        <v>536</v>
      </c>
      <c r="H78">
        <v>1826</v>
      </c>
      <c r="I78">
        <v>10.384928941726685</v>
      </c>
      <c r="J78">
        <v>4.1114305763083524E-7</v>
      </c>
      <c r="K78">
        <v>2.1291059282841574E-7</v>
      </c>
      <c r="L78">
        <v>7.3281992348544406E-7</v>
      </c>
      <c r="M78" s="36" t="s">
        <v>536</v>
      </c>
    </row>
    <row r="79" spans="1:13" x14ac:dyDescent="0.45">
      <c r="A79" s="36" t="s">
        <v>223</v>
      </c>
      <c r="B79">
        <v>1816</v>
      </c>
      <c r="C79">
        <v>5.2612190246582031</v>
      </c>
      <c r="D79">
        <v>4.9199636614333879E-7</v>
      </c>
      <c r="E79">
        <v>0</v>
      </c>
      <c r="F79">
        <v>9.4583266142578992E-7</v>
      </c>
      <c r="G79" s="36" t="s">
        <v>536</v>
      </c>
      <c r="H79">
        <v>2037</v>
      </c>
      <c r="I79">
        <v>24.799737930297852</v>
      </c>
      <c r="J79">
        <v>4.4339634137142207E-7</v>
      </c>
      <c r="K79">
        <v>0</v>
      </c>
      <c r="L79">
        <v>7.6271723094508903E-7</v>
      </c>
      <c r="M79" s="36" t="s">
        <v>536</v>
      </c>
    </row>
    <row r="80" spans="1:13" x14ac:dyDescent="0.45">
      <c r="A80" s="36" t="s">
        <v>110</v>
      </c>
      <c r="B80">
        <v>1362</v>
      </c>
      <c r="C80">
        <v>5.6987121105194092</v>
      </c>
      <c r="D80">
        <v>9.1409958052110115E-7</v>
      </c>
      <c r="E80">
        <v>1.4021486169842291E-7</v>
      </c>
      <c r="F80">
        <v>9.2243998594899194E-7</v>
      </c>
      <c r="G80" s="36" t="s">
        <v>536</v>
      </c>
      <c r="H80">
        <v>1362</v>
      </c>
      <c r="I80">
        <v>7.9324619770050049</v>
      </c>
      <c r="J80">
        <v>9.1409958052110115E-7</v>
      </c>
      <c r="K80">
        <v>1.4021486169842291E-7</v>
      </c>
      <c r="L80">
        <v>9.2243998594899194E-7</v>
      </c>
      <c r="M80" s="36" t="s">
        <v>536</v>
      </c>
    </row>
    <row r="81" spans="1:13" x14ac:dyDescent="0.45">
      <c r="A81" s="36" t="s">
        <v>34</v>
      </c>
      <c r="B81">
        <v>1356</v>
      </c>
      <c r="C81">
        <v>5.7355709075927734</v>
      </c>
      <c r="D81">
        <v>3.8646923138432382E-10</v>
      </c>
      <c r="E81">
        <v>0</v>
      </c>
      <c r="F81">
        <v>9.3959587666703563E-7</v>
      </c>
      <c r="G81" s="36" t="s">
        <v>536</v>
      </c>
      <c r="H81">
        <v>994</v>
      </c>
      <c r="I81">
        <v>7.1995809078216553</v>
      </c>
      <c r="J81">
        <v>1.1179098431271355E-9</v>
      </c>
      <c r="K81">
        <v>0</v>
      </c>
      <c r="L81">
        <v>9.8949310401697876E-7</v>
      </c>
      <c r="M81" s="36" t="s">
        <v>536</v>
      </c>
    </row>
    <row r="82" spans="1:13" x14ac:dyDescent="0.45">
      <c r="A82" s="36" t="s">
        <v>323</v>
      </c>
      <c r="B82">
        <v>1827</v>
      </c>
      <c r="C82">
        <v>5.7663779258728027</v>
      </c>
      <c r="D82">
        <v>3.0165908753648159E-7</v>
      </c>
      <c r="E82">
        <v>2.9473680720666949E-7</v>
      </c>
      <c r="F82">
        <v>9.4035652410699104E-7</v>
      </c>
      <c r="G82" s="36" t="s">
        <v>536</v>
      </c>
      <c r="H82">
        <v>3246</v>
      </c>
      <c r="I82">
        <v>21.850360155105591</v>
      </c>
      <c r="J82">
        <v>5.266202181923122E-7</v>
      </c>
      <c r="K82">
        <v>1.9769158667374049E-7</v>
      </c>
      <c r="L82">
        <v>9.4483297928310173E-7</v>
      </c>
      <c r="M82" s="36" t="s">
        <v>536</v>
      </c>
    </row>
    <row r="83" spans="1:13" x14ac:dyDescent="0.45">
      <c r="A83" s="36" t="s">
        <v>174</v>
      </c>
      <c r="B83">
        <v>1790</v>
      </c>
      <c r="C83">
        <v>5.7879281044006348</v>
      </c>
      <c r="D83">
        <v>1.8279266470230132E-8</v>
      </c>
      <c r="E83">
        <v>9.8704270872481367E-7</v>
      </c>
      <c r="F83">
        <v>2.0720094262103678E-8</v>
      </c>
      <c r="G83" s="36" t="s">
        <v>536</v>
      </c>
      <c r="H83">
        <v>1790</v>
      </c>
      <c r="I83">
        <v>11.298183917999268</v>
      </c>
      <c r="J83">
        <v>1.8279266470230132E-8</v>
      </c>
      <c r="K83">
        <v>9.8704270872481367E-7</v>
      </c>
      <c r="L83">
        <v>2.0720094262103678E-8</v>
      </c>
      <c r="M83" s="36" t="s">
        <v>536</v>
      </c>
    </row>
    <row r="84" spans="1:13" x14ac:dyDescent="0.45">
      <c r="A84" s="36" t="s">
        <v>180</v>
      </c>
      <c r="B84">
        <v>1228</v>
      </c>
      <c r="C84">
        <v>5.8051061630249023</v>
      </c>
      <c r="D84">
        <v>9.2969571870575336E-7</v>
      </c>
      <c r="E84">
        <v>4.0237607090235946E-7</v>
      </c>
      <c r="F84">
        <v>4.1144941532598177E-8</v>
      </c>
      <c r="G84" s="36" t="s">
        <v>536</v>
      </c>
      <c r="H84">
        <v>1228</v>
      </c>
      <c r="I84">
        <v>7.6075339317321777</v>
      </c>
      <c r="J84">
        <v>9.2969571870575336E-7</v>
      </c>
      <c r="K84">
        <v>4.0237607090235946E-7</v>
      </c>
      <c r="L84">
        <v>4.1144941532598177E-8</v>
      </c>
      <c r="M84" s="36" t="s">
        <v>536</v>
      </c>
    </row>
    <row r="85" spans="1:13" x14ac:dyDescent="0.45">
      <c r="A85" s="36" t="s">
        <v>250</v>
      </c>
      <c r="B85">
        <v>2085</v>
      </c>
      <c r="C85">
        <v>5.8237969875335693</v>
      </c>
      <c r="D85">
        <v>9.9789496644004437E-7</v>
      </c>
      <c r="E85">
        <v>7.3923122703343711E-12</v>
      </c>
      <c r="F85">
        <v>6.7705650142440799E-7</v>
      </c>
      <c r="G85" s="36" t="s">
        <v>536</v>
      </c>
      <c r="H85">
        <v>2085</v>
      </c>
      <c r="I85">
        <v>12.915069103240967</v>
      </c>
      <c r="J85">
        <v>9.9789496644004437E-7</v>
      </c>
      <c r="K85">
        <v>7.3923122703343711E-12</v>
      </c>
      <c r="L85">
        <v>6.7705650142440799E-7</v>
      </c>
      <c r="M85" s="36" t="s">
        <v>536</v>
      </c>
    </row>
    <row r="86" spans="1:13" x14ac:dyDescent="0.45">
      <c r="A86" s="36" t="s">
        <v>312</v>
      </c>
      <c r="B86">
        <v>1369</v>
      </c>
      <c r="C86">
        <v>6.0356149673461914</v>
      </c>
      <c r="D86">
        <v>7.5776726737953252E-9</v>
      </c>
      <c r="E86">
        <v>5.9837520309799018E-7</v>
      </c>
      <c r="F86">
        <v>1.6797118641807471E-7</v>
      </c>
      <c r="G86" s="36" t="s">
        <v>536</v>
      </c>
      <c r="H86">
        <v>1369</v>
      </c>
      <c r="I86">
        <v>8.0103862285614014</v>
      </c>
      <c r="J86">
        <v>7.5776726737953252E-9</v>
      </c>
      <c r="K86">
        <v>5.9837520309799018E-7</v>
      </c>
      <c r="L86">
        <v>1.6797118641807471E-7</v>
      </c>
      <c r="M86" s="36" t="s">
        <v>536</v>
      </c>
    </row>
    <row r="87" spans="1:13" x14ac:dyDescent="0.45">
      <c r="A87" s="36" t="s">
        <v>380</v>
      </c>
      <c r="B87">
        <v>1394</v>
      </c>
      <c r="C87">
        <v>6.0817639827728271</v>
      </c>
      <c r="D87">
        <v>5.4541829219711957E-7</v>
      </c>
      <c r="E87">
        <v>0</v>
      </c>
      <c r="F87">
        <v>7.2317295442559809E-8</v>
      </c>
      <c r="G87" s="36" t="s">
        <v>536</v>
      </c>
      <c r="H87">
        <v>1394</v>
      </c>
      <c r="I87">
        <v>7.9164769649505615</v>
      </c>
      <c r="J87">
        <v>5.4541829219711957E-7</v>
      </c>
      <c r="K87">
        <v>0</v>
      </c>
      <c r="L87">
        <v>7.2317295442559809E-8</v>
      </c>
      <c r="M87" s="36" t="s">
        <v>536</v>
      </c>
    </row>
    <row r="88" spans="1:13" x14ac:dyDescent="0.45">
      <c r="A88" s="36" t="s">
        <v>173</v>
      </c>
      <c r="B88">
        <v>2059</v>
      </c>
      <c r="C88">
        <v>6.1653649806976318</v>
      </c>
      <c r="D88">
        <v>2.6612629142606534E-9</v>
      </c>
      <c r="E88">
        <v>9.9923293317385397E-7</v>
      </c>
      <c r="F88">
        <v>5.2414219171836736E-8</v>
      </c>
      <c r="G88" s="36" t="s">
        <v>536</v>
      </c>
      <c r="H88">
        <v>2610</v>
      </c>
      <c r="I88">
        <v>21.247219800949097</v>
      </c>
      <c r="J88">
        <v>1.4609505166716296E-9</v>
      </c>
      <c r="K88">
        <v>9.8791042531983489E-7</v>
      </c>
      <c r="L88">
        <v>4.3010948923035603E-8</v>
      </c>
      <c r="M88" s="36" t="s">
        <v>536</v>
      </c>
    </row>
    <row r="89" spans="1:13" x14ac:dyDescent="0.45">
      <c r="A89" s="36" t="s">
        <v>257</v>
      </c>
      <c r="B89">
        <v>1660</v>
      </c>
      <c r="C89">
        <v>6.7570619583129883</v>
      </c>
      <c r="D89">
        <v>9.4470827443202289E-7</v>
      </c>
      <c r="E89">
        <v>0</v>
      </c>
      <c r="F89">
        <v>6.46571360398573E-7</v>
      </c>
      <c r="G89" s="36" t="s">
        <v>536</v>
      </c>
      <c r="H89">
        <v>2306</v>
      </c>
      <c r="I89">
        <v>16.800412893295288</v>
      </c>
      <c r="J89">
        <v>4.2408305023222681E-7</v>
      </c>
      <c r="K89">
        <v>0</v>
      </c>
      <c r="L89">
        <v>9.9552126566827193E-7</v>
      </c>
      <c r="M89" s="36" t="s">
        <v>536</v>
      </c>
    </row>
    <row r="90" spans="1:13" x14ac:dyDescent="0.45">
      <c r="A90" s="36" t="s">
        <v>89</v>
      </c>
      <c r="B90">
        <v>1497</v>
      </c>
      <c r="C90">
        <v>6.7813620567321777</v>
      </c>
      <c r="D90">
        <v>3.9587569703236627E-7</v>
      </c>
      <c r="E90">
        <v>0</v>
      </c>
      <c r="F90">
        <v>9.9509503199260073E-7</v>
      </c>
      <c r="G90" s="36" t="s">
        <v>536</v>
      </c>
      <c r="H90">
        <v>1497</v>
      </c>
      <c r="I90">
        <v>8.9454140663146973</v>
      </c>
      <c r="J90">
        <v>3.9587569703236627E-7</v>
      </c>
      <c r="K90">
        <v>0</v>
      </c>
      <c r="L90">
        <v>9.9509503199260073E-7</v>
      </c>
      <c r="M90" s="36" t="s">
        <v>536</v>
      </c>
    </row>
    <row r="91" spans="1:13" x14ac:dyDescent="0.45">
      <c r="A91" s="36" t="s">
        <v>119</v>
      </c>
      <c r="B91">
        <v>2117</v>
      </c>
      <c r="C91">
        <v>6.8476650714874268</v>
      </c>
      <c r="D91">
        <v>9.6235887747653237E-7</v>
      </c>
      <c r="E91">
        <v>1.2768829314113006E-10</v>
      </c>
      <c r="F91">
        <v>7.845096740088586E-7</v>
      </c>
      <c r="G91" s="36" t="s">
        <v>536</v>
      </c>
      <c r="H91">
        <v>1523</v>
      </c>
      <c r="I91">
        <v>12.206884145736694</v>
      </c>
      <c r="J91">
        <v>9.8326093593096675E-7</v>
      </c>
      <c r="K91">
        <v>9.1057217410365242E-12</v>
      </c>
      <c r="L91">
        <v>2.0053606877282823E-7</v>
      </c>
      <c r="M91" s="36" t="s">
        <v>536</v>
      </c>
    </row>
    <row r="92" spans="1:13" x14ac:dyDescent="0.45">
      <c r="A92" s="36" t="s">
        <v>344</v>
      </c>
      <c r="B92">
        <v>2312</v>
      </c>
      <c r="C92">
        <v>7.2046840190887451</v>
      </c>
      <c r="D92">
        <v>1.2379064173794357E-7</v>
      </c>
      <c r="E92">
        <v>1.8061062494776173E-8</v>
      </c>
      <c r="F92">
        <v>2.6896038658322858E-10</v>
      </c>
      <c r="G92" s="36" t="s">
        <v>536</v>
      </c>
      <c r="H92">
        <v>2057</v>
      </c>
      <c r="I92">
        <v>13.431092977523804</v>
      </c>
      <c r="J92">
        <v>9.3952608333051864E-7</v>
      </c>
      <c r="K92">
        <v>2.0496417816418465E-7</v>
      </c>
      <c r="L92">
        <v>3.4763448607192692E-8</v>
      </c>
      <c r="M92" s="36" t="s">
        <v>536</v>
      </c>
    </row>
    <row r="93" spans="1:13" x14ac:dyDescent="0.45">
      <c r="A93" s="36" t="s">
        <v>5</v>
      </c>
      <c r="B93">
        <v>2205</v>
      </c>
      <c r="C93">
        <v>7.3283219337463379</v>
      </c>
      <c r="D93">
        <v>7.9895150555397981E-9</v>
      </c>
      <c r="E93">
        <v>0</v>
      </c>
      <c r="F93">
        <v>9.7598178820857811E-7</v>
      </c>
      <c r="G93" s="36" t="s">
        <v>536</v>
      </c>
      <c r="H93">
        <v>2205</v>
      </c>
      <c r="I93">
        <v>13.027792930603027</v>
      </c>
      <c r="J93">
        <v>7.9895150555397981E-9</v>
      </c>
      <c r="K93">
        <v>0</v>
      </c>
      <c r="L93">
        <v>9.7598178820857811E-7</v>
      </c>
      <c r="M93" s="36" t="s">
        <v>536</v>
      </c>
    </row>
    <row r="94" spans="1:13" x14ac:dyDescent="0.45">
      <c r="A94" s="36" t="s">
        <v>88</v>
      </c>
      <c r="B94">
        <v>2541</v>
      </c>
      <c r="C94">
        <v>7.4836258888244629</v>
      </c>
      <c r="D94">
        <v>7.6277187636008596E-7</v>
      </c>
      <c r="E94">
        <v>0</v>
      </c>
      <c r="F94">
        <v>2.4253992959900921E-7</v>
      </c>
      <c r="G94" s="36" t="s">
        <v>536</v>
      </c>
      <c r="H94">
        <v>2183</v>
      </c>
      <c r="I94">
        <v>16.416497945785522</v>
      </c>
      <c r="J94">
        <v>9.5394775213125081E-7</v>
      </c>
      <c r="K94">
        <v>0</v>
      </c>
      <c r="L94">
        <v>1.4367502280877532E-7</v>
      </c>
      <c r="M94" s="36" t="s">
        <v>536</v>
      </c>
    </row>
    <row r="95" spans="1:13" x14ac:dyDescent="0.45">
      <c r="A95" s="36" t="s">
        <v>127</v>
      </c>
      <c r="B95">
        <v>2236</v>
      </c>
      <c r="C95">
        <v>7.7111759185791016</v>
      </c>
      <c r="D95">
        <v>9.6798332730278618E-7</v>
      </c>
      <c r="E95">
        <v>7.6006606167257317E-13</v>
      </c>
      <c r="F95">
        <v>3.962700691512241E-7</v>
      </c>
      <c r="G95" s="36" t="s">
        <v>536</v>
      </c>
      <c r="H95">
        <v>2236</v>
      </c>
      <c r="I95">
        <v>13.27320408821106</v>
      </c>
      <c r="J95">
        <v>9.6798332730278618E-7</v>
      </c>
      <c r="K95">
        <v>7.6006606167257317E-13</v>
      </c>
      <c r="L95">
        <v>3.962700691512241E-7</v>
      </c>
      <c r="M95" s="36" t="s">
        <v>536</v>
      </c>
    </row>
    <row r="96" spans="1:13" x14ac:dyDescent="0.45">
      <c r="A96" s="36" t="s">
        <v>178</v>
      </c>
      <c r="B96">
        <v>2508</v>
      </c>
      <c r="C96">
        <v>7.8385078907012939</v>
      </c>
      <c r="D96">
        <v>2.1299363499664323E-8</v>
      </c>
      <c r="E96">
        <v>9.6088359769732483E-7</v>
      </c>
      <c r="F96">
        <v>2.2416458600507761E-8</v>
      </c>
      <c r="G96" s="36" t="s">
        <v>536</v>
      </c>
      <c r="H96">
        <v>2784</v>
      </c>
      <c r="I96">
        <v>21.206645011901855</v>
      </c>
      <c r="J96">
        <v>1.091469048043311E-8</v>
      </c>
      <c r="K96">
        <v>9.7912732206104236E-7</v>
      </c>
      <c r="L96">
        <v>4.3431725455373141E-8</v>
      </c>
      <c r="M96" s="36" t="s">
        <v>536</v>
      </c>
    </row>
    <row r="97" spans="1:13" x14ac:dyDescent="0.45">
      <c r="A97" s="36" t="s">
        <v>204</v>
      </c>
      <c r="B97">
        <v>2522</v>
      </c>
      <c r="C97">
        <v>8.1979990005493164</v>
      </c>
      <c r="D97">
        <v>4.6032916306559812E-7</v>
      </c>
      <c r="E97">
        <v>0</v>
      </c>
      <c r="F97">
        <v>9.9337000159606726E-7</v>
      </c>
      <c r="G97" s="36" t="s">
        <v>536</v>
      </c>
      <c r="H97">
        <v>2522</v>
      </c>
      <c r="I97">
        <v>14.800682067871094</v>
      </c>
      <c r="J97">
        <v>4.6032916306559812E-7</v>
      </c>
      <c r="K97">
        <v>0</v>
      </c>
      <c r="L97">
        <v>9.9337000159606726E-7</v>
      </c>
      <c r="M97" s="36" t="s">
        <v>536</v>
      </c>
    </row>
    <row r="98" spans="1:13" x14ac:dyDescent="0.45">
      <c r="A98" s="36" t="s">
        <v>200</v>
      </c>
      <c r="B98">
        <v>1968</v>
      </c>
      <c r="C98">
        <v>8.3980228900909424</v>
      </c>
      <c r="D98">
        <v>2.6912523728069477E-8</v>
      </c>
      <c r="E98">
        <v>0</v>
      </c>
      <c r="F98">
        <v>2.51981428128503E-7</v>
      </c>
      <c r="G98" s="36" t="s">
        <v>536</v>
      </c>
      <c r="H98">
        <v>1968</v>
      </c>
      <c r="I98">
        <v>11.195221900939941</v>
      </c>
      <c r="J98">
        <v>2.6912523728069477E-8</v>
      </c>
      <c r="K98">
        <v>0</v>
      </c>
      <c r="L98">
        <v>2.51981428128503E-7</v>
      </c>
      <c r="M98" s="36" t="s">
        <v>536</v>
      </c>
    </row>
    <row r="99" spans="1:13" x14ac:dyDescent="0.45">
      <c r="A99" s="36" t="s">
        <v>203</v>
      </c>
      <c r="B99">
        <v>3061</v>
      </c>
      <c r="C99">
        <v>9.262969970703125</v>
      </c>
      <c r="D99">
        <v>1.7822784459387009E-7</v>
      </c>
      <c r="E99">
        <v>7.2939802059665241E-7</v>
      </c>
      <c r="F99">
        <v>9.7613631976397289E-7</v>
      </c>
      <c r="G99" s="36" t="s">
        <v>536</v>
      </c>
      <c r="H99">
        <v>5434</v>
      </c>
      <c r="I99">
        <v>40.889893054962158</v>
      </c>
      <c r="J99">
        <v>2.7974876515290958E-7</v>
      </c>
      <c r="K99">
        <v>7.3421881356653232E-7</v>
      </c>
      <c r="L99">
        <v>9.8521696947273199E-7</v>
      </c>
      <c r="M99" s="36" t="s">
        <v>536</v>
      </c>
    </row>
    <row r="100" spans="1:13" x14ac:dyDescent="0.45">
      <c r="A100" s="36" t="s">
        <v>130</v>
      </c>
      <c r="B100">
        <v>755</v>
      </c>
      <c r="C100">
        <v>9.315040111541748</v>
      </c>
      <c r="D100">
        <v>3.8181456799824332E-10</v>
      </c>
      <c r="E100">
        <v>0</v>
      </c>
      <c r="F100">
        <v>9.6903005494066092E-7</v>
      </c>
      <c r="G100" s="36" t="s">
        <v>536</v>
      </c>
      <c r="H100">
        <v>2745</v>
      </c>
      <c r="I100">
        <v>87.175050973892212</v>
      </c>
      <c r="J100">
        <v>6.8591003506203285E-9</v>
      </c>
      <c r="K100">
        <v>0</v>
      </c>
      <c r="L100">
        <v>3.4698476525945982E-7</v>
      </c>
      <c r="M100" s="36" t="s">
        <v>536</v>
      </c>
    </row>
    <row r="101" spans="1:13" x14ac:dyDescent="0.45">
      <c r="A101" s="36" t="s">
        <v>379</v>
      </c>
      <c r="B101">
        <v>2663</v>
      </c>
      <c r="C101">
        <v>9.4835629463195801</v>
      </c>
      <c r="D101">
        <v>2.4670215014902303E-7</v>
      </c>
      <c r="E101">
        <v>0</v>
      </c>
      <c r="F101">
        <v>9.9712139751389718E-7</v>
      </c>
      <c r="G101" s="36" t="s">
        <v>536</v>
      </c>
      <c r="H101">
        <v>2663</v>
      </c>
      <c r="I101">
        <v>15.791567087173462</v>
      </c>
      <c r="J101">
        <v>2.4670215014902303E-7</v>
      </c>
      <c r="K101">
        <v>0</v>
      </c>
      <c r="L101">
        <v>9.9712139751389718E-7</v>
      </c>
      <c r="M101" s="36" t="s">
        <v>536</v>
      </c>
    </row>
    <row r="102" spans="1:13" x14ac:dyDescent="0.45">
      <c r="A102" s="36" t="s">
        <v>209</v>
      </c>
      <c r="B102">
        <v>2852</v>
      </c>
      <c r="C102">
        <v>10.411592960357666</v>
      </c>
      <c r="D102">
        <v>2.4237690121412237E-7</v>
      </c>
      <c r="E102">
        <v>1.4040169081185297E-11</v>
      </c>
      <c r="F102">
        <v>6.1923311394110335E-7</v>
      </c>
      <c r="G102" s="36" t="s">
        <v>536</v>
      </c>
      <c r="H102">
        <v>2552</v>
      </c>
      <c r="I102">
        <v>21.058150053024292</v>
      </c>
      <c r="J102">
        <v>6.9325519301370114E-9</v>
      </c>
      <c r="K102">
        <v>1.6079468520535803E-12</v>
      </c>
      <c r="L102">
        <v>3.8626700262610283E-7</v>
      </c>
      <c r="M102" s="36" t="s">
        <v>536</v>
      </c>
    </row>
    <row r="103" spans="1:13" x14ac:dyDescent="0.45">
      <c r="A103" s="36" t="s">
        <v>251</v>
      </c>
      <c r="B103">
        <v>3484</v>
      </c>
      <c r="C103">
        <v>10.973523855209351</v>
      </c>
      <c r="D103">
        <v>7.7860122608179294E-7</v>
      </c>
      <c r="E103">
        <v>1.2565315951850785E-9</v>
      </c>
      <c r="F103">
        <v>9.8699296718804199E-7</v>
      </c>
      <c r="G103" s="36" t="s">
        <v>536</v>
      </c>
      <c r="H103">
        <v>3201</v>
      </c>
      <c r="I103">
        <v>29.758230924606323</v>
      </c>
      <c r="J103">
        <v>9.8548479667918663E-7</v>
      </c>
      <c r="K103">
        <v>2.4263158353879503E-9</v>
      </c>
      <c r="L103">
        <v>5.3519206370235462E-7</v>
      </c>
      <c r="M103" s="36" t="s">
        <v>536</v>
      </c>
    </row>
    <row r="104" spans="1:13" x14ac:dyDescent="0.45">
      <c r="A104" s="36" t="s">
        <v>347</v>
      </c>
      <c r="B104">
        <v>3644</v>
      </c>
      <c r="C104">
        <v>11.361246109008789</v>
      </c>
      <c r="D104">
        <v>1.1044965510723835E-7</v>
      </c>
      <c r="E104">
        <v>2.6496849148801359E-8</v>
      </c>
      <c r="F104">
        <v>2.796628318229521E-8</v>
      </c>
      <c r="G104" s="36" t="s">
        <v>536</v>
      </c>
      <c r="H104">
        <v>3996</v>
      </c>
      <c r="I104">
        <v>31.914307117462158</v>
      </c>
      <c r="J104">
        <v>9.0851387726880454E-7</v>
      </c>
      <c r="K104">
        <v>7.7268671368217567E-7</v>
      </c>
      <c r="L104">
        <v>1.4754141066003469E-7</v>
      </c>
      <c r="M104" s="36" t="s">
        <v>536</v>
      </c>
    </row>
    <row r="105" spans="1:13" x14ac:dyDescent="0.45">
      <c r="A105" s="36" t="s">
        <v>373</v>
      </c>
      <c r="B105">
        <v>4205</v>
      </c>
      <c r="C105">
        <v>11.785864114761353</v>
      </c>
      <c r="D105">
        <v>9.96857089374803E-7</v>
      </c>
      <c r="E105">
        <v>0</v>
      </c>
      <c r="F105">
        <v>4.5530305392663903E-7</v>
      </c>
      <c r="G105" s="36" t="s">
        <v>536</v>
      </c>
      <c r="H105">
        <v>4205</v>
      </c>
      <c r="I105">
        <v>22.338546991348267</v>
      </c>
      <c r="J105">
        <v>9.96857089374803E-7</v>
      </c>
      <c r="K105">
        <v>0</v>
      </c>
      <c r="L105">
        <v>4.5530305392663903E-7</v>
      </c>
      <c r="M105" s="36" t="s">
        <v>536</v>
      </c>
    </row>
    <row r="106" spans="1:13" x14ac:dyDescent="0.45">
      <c r="A106" s="36" t="s">
        <v>109</v>
      </c>
      <c r="B106">
        <v>3424</v>
      </c>
      <c r="C106">
        <v>11.812084913253784</v>
      </c>
      <c r="D106">
        <v>2.0999556870462687E-7</v>
      </c>
      <c r="E106">
        <v>8.1786861652590916E-12</v>
      </c>
      <c r="F106">
        <v>4.663260841908827E-8</v>
      </c>
      <c r="G106" s="36" t="s">
        <v>536</v>
      </c>
      <c r="H106">
        <v>1633</v>
      </c>
      <c r="I106">
        <v>13.894325971603394</v>
      </c>
      <c r="J106">
        <v>9.9187725967478601E-7</v>
      </c>
      <c r="K106">
        <v>5.5952914970176988E-9</v>
      </c>
      <c r="L106">
        <v>3.3969155679735899E-7</v>
      </c>
      <c r="M106" s="36" t="s">
        <v>536</v>
      </c>
    </row>
    <row r="107" spans="1:13" x14ac:dyDescent="0.45">
      <c r="A107" s="36" t="s">
        <v>62</v>
      </c>
      <c r="B107">
        <v>3110</v>
      </c>
      <c r="C107">
        <v>11.884414911270142</v>
      </c>
      <c r="D107">
        <v>3.4040843067289667E-7</v>
      </c>
      <c r="E107">
        <v>5.1034945541668529E-8</v>
      </c>
      <c r="F107">
        <v>2.5162758627391893E-7</v>
      </c>
      <c r="G107" s="36" t="s">
        <v>536</v>
      </c>
      <c r="H107">
        <v>2872</v>
      </c>
      <c r="I107">
        <v>19.694478034973145</v>
      </c>
      <c r="J107">
        <v>4.9161857018642507E-7</v>
      </c>
      <c r="K107">
        <v>2.2361531669222833E-8</v>
      </c>
      <c r="L107">
        <v>9.9483779638696391E-7</v>
      </c>
      <c r="M107" s="36" t="s">
        <v>536</v>
      </c>
    </row>
    <row r="108" spans="1:13" x14ac:dyDescent="0.45">
      <c r="A108" s="36" t="s">
        <v>348</v>
      </c>
      <c r="B108">
        <v>3696</v>
      </c>
      <c r="C108">
        <v>12.15225887298584</v>
      </c>
      <c r="D108">
        <v>8.2852464524265412E-19</v>
      </c>
      <c r="E108">
        <v>0</v>
      </c>
      <c r="F108">
        <v>6.6410814469551714E-13</v>
      </c>
      <c r="G108" s="36" t="s">
        <v>536</v>
      </c>
      <c r="H108">
        <v>79640</v>
      </c>
      <c r="I108">
        <v>600.00499510765076</v>
      </c>
      <c r="J108">
        <v>2.7800673869118761E-11</v>
      </c>
      <c r="K108">
        <v>0</v>
      </c>
      <c r="L108">
        <v>0.97598840379578056</v>
      </c>
      <c r="M108" s="36" t="s">
        <v>537</v>
      </c>
    </row>
    <row r="109" spans="1:13" x14ac:dyDescent="0.45">
      <c r="A109" s="36" t="s">
        <v>291</v>
      </c>
      <c r="B109">
        <v>3949</v>
      </c>
      <c r="C109">
        <v>15.642457962036133</v>
      </c>
      <c r="D109">
        <v>9.8606656746431099E-7</v>
      </c>
      <c r="E109">
        <v>0</v>
      </c>
      <c r="F109">
        <v>4.8575327756831273E-7</v>
      </c>
      <c r="G109" s="36" t="s">
        <v>536</v>
      </c>
      <c r="H109">
        <v>8214</v>
      </c>
      <c r="I109">
        <v>67.460243225097656</v>
      </c>
      <c r="J109">
        <v>5.2950425589653128E-7</v>
      </c>
      <c r="K109">
        <v>0</v>
      </c>
      <c r="L109">
        <v>9.8282049119034656E-7</v>
      </c>
      <c r="M109" s="36" t="s">
        <v>536</v>
      </c>
    </row>
    <row r="110" spans="1:13" x14ac:dyDescent="0.45">
      <c r="A110" s="36" t="s">
        <v>196</v>
      </c>
      <c r="B110">
        <v>4680</v>
      </c>
      <c r="C110">
        <v>18.314739942550659</v>
      </c>
      <c r="D110">
        <v>3.3190623432925348E-13</v>
      </c>
      <c r="E110">
        <v>9.5675344912759495E-14</v>
      </c>
      <c r="F110">
        <v>9.8391464405045075E-7</v>
      </c>
      <c r="G110" s="36" t="s">
        <v>536</v>
      </c>
      <c r="H110">
        <v>2147</v>
      </c>
      <c r="I110">
        <v>16.363304138183594</v>
      </c>
      <c r="J110">
        <v>5.2450506426328642E-8</v>
      </c>
      <c r="K110">
        <v>9.2223247913057624E-12</v>
      </c>
      <c r="L110">
        <v>9.742705005477911E-7</v>
      </c>
      <c r="M110" s="36" t="s">
        <v>536</v>
      </c>
    </row>
    <row r="111" spans="1:13" x14ac:dyDescent="0.45">
      <c r="A111" s="36" t="s">
        <v>242</v>
      </c>
      <c r="B111">
        <v>5893</v>
      </c>
      <c r="C111">
        <v>18.616971969604492</v>
      </c>
      <c r="D111">
        <v>4.044008409557911E-7</v>
      </c>
      <c r="E111">
        <v>0</v>
      </c>
      <c r="F111">
        <v>9.987298602721904E-7</v>
      </c>
      <c r="G111" s="36" t="s">
        <v>536</v>
      </c>
      <c r="H111">
        <v>5578</v>
      </c>
      <c r="I111">
        <v>46.89845085144043</v>
      </c>
      <c r="J111">
        <v>3.6561013979271212E-7</v>
      </c>
      <c r="K111">
        <v>0</v>
      </c>
      <c r="L111">
        <v>9.9511285131633455E-7</v>
      </c>
      <c r="M111" s="36" t="s">
        <v>536</v>
      </c>
    </row>
    <row r="112" spans="1:13" x14ac:dyDescent="0.45">
      <c r="A112" s="36" t="s">
        <v>249</v>
      </c>
      <c r="B112">
        <v>4183</v>
      </c>
      <c r="C112">
        <v>19.210472106933594</v>
      </c>
      <c r="D112">
        <v>9.7801089538052111E-7</v>
      </c>
      <c r="E112">
        <v>8.1847558348862001E-9</v>
      </c>
      <c r="F112">
        <v>8.534111906604608E-7</v>
      </c>
      <c r="G112" s="36" t="s">
        <v>536</v>
      </c>
      <c r="H112">
        <v>3971</v>
      </c>
      <c r="I112">
        <v>30.206784963607788</v>
      </c>
      <c r="J112">
        <v>9.3809671886956585E-7</v>
      </c>
      <c r="K112">
        <v>9.6659364738348921E-8</v>
      </c>
      <c r="L112">
        <v>6.8734211637419773E-7</v>
      </c>
      <c r="M112" s="36" t="s">
        <v>536</v>
      </c>
    </row>
    <row r="113" spans="1:13" x14ac:dyDescent="0.45">
      <c r="A113" s="36" t="s">
        <v>195</v>
      </c>
      <c r="B113">
        <v>4519</v>
      </c>
      <c r="C113">
        <v>20.986673831939697</v>
      </c>
      <c r="D113">
        <v>2.5582041535637306E-11</v>
      </c>
      <c r="E113">
        <v>5.177340614796827E-14</v>
      </c>
      <c r="F113">
        <v>9.8246608366678541E-7</v>
      </c>
      <c r="G113" s="36" t="s">
        <v>536</v>
      </c>
      <c r="H113">
        <v>6090</v>
      </c>
      <c r="I113">
        <v>42.500262975692749</v>
      </c>
      <c r="J113">
        <v>2.6287676664165279E-12</v>
      </c>
      <c r="K113">
        <v>4.0271817909065335E-19</v>
      </c>
      <c r="L113">
        <v>4.4873775347101992E-7</v>
      </c>
      <c r="M113" s="36" t="s">
        <v>536</v>
      </c>
    </row>
    <row r="114" spans="1:13" x14ac:dyDescent="0.45">
      <c r="A114" s="36" t="s">
        <v>228</v>
      </c>
      <c r="B114">
        <v>3925</v>
      </c>
      <c r="C114">
        <v>21.84691596031189</v>
      </c>
      <c r="D114">
        <v>4.4447819567142054E-11</v>
      </c>
      <c r="E114">
        <v>0</v>
      </c>
      <c r="F114">
        <v>9.6650596305656752E-7</v>
      </c>
      <c r="G114" s="36" t="s">
        <v>536</v>
      </c>
      <c r="H114">
        <v>1450</v>
      </c>
      <c r="I114">
        <v>34.909099817276001</v>
      </c>
      <c r="J114">
        <v>2.8813796597700334E-9</v>
      </c>
      <c r="K114">
        <v>0</v>
      </c>
      <c r="L114">
        <v>7.3191102181284383E-7</v>
      </c>
      <c r="M114" s="36" t="s">
        <v>536</v>
      </c>
    </row>
    <row r="115" spans="1:13" x14ac:dyDescent="0.45">
      <c r="A115" s="36" t="s">
        <v>198</v>
      </c>
      <c r="B115">
        <v>4034</v>
      </c>
      <c r="C115">
        <v>23.322218894958496</v>
      </c>
      <c r="D115">
        <v>1.1632070578905447E-7</v>
      </c>
      <c r="E115">
        <v>0</v>
      </c>
      <c r="F115">
        <v>7.3440624349913163E-8</v>
      </c>
      <c r="G115" s="36" t="s">
        <v>536</v>
      </c>
      <c r="H115">
        <v>2754</v>
      </c>
      <c r="I115">
        <v>21.498540878295898</v>
      </c>
      <c r="J115">
        <v>2.6917373248478242E-8</v>
      </c>
      <c r="K115">
        <v>0</v>
      </c>
      <c r="L115">
        <v>9.5785335926629347E-7</v>
      </c>
      <c r="M115" s="36" t="s">
        <v>536</v>
      </c>
    </row>
    <row r="116" spans="1:13" x14ac:dyDescent="0.45">
      <c r="A116" s="36" t="s">
        <v>82</v>
      </c>
      <c r="B116">
        <v>3409</v>
      </c>
      <c r="C116">
        <v>23.561354160308838</v>
      </c>
      <c r="D116">
        <v>9.9825295526064406E-7</v>
      </c>
      <c r="E116">
        <v>0</v>
      </c>
      <c r="F116">
        <v>1.6895837841741275E-7</v>
      </c>
      <c r="G116" s="36" t="s">
        <v>536</v>
      </c>
      <c r="H116">
        <v>3418</v>
      </c>
      <c r="I116">
        <v>29.664206027984619</v>
      </c>
      <c r="J116">
        <v>9.5818120837698473E-7</v>
      </c>
      <c r="K116">
        <v>0</v>
      </c>
      <c r="L116">
        <v>8.3789621350564516E-8</v>
      </c>
      <c r="M116" s="36" t="s">
        <v>536</v>
      </c>
    </row>
    <row r="117" spans="1:13" x14ac:dyDescent="0.45">
      <c r="A117" s="36" t="s">
        <v>81</v>
      </c>
      <c r="B117">
        <v>4740</v>
      </c>
      <c r="C117">
        <v>23.802617073059082</v>
      </c>
      <c r="D117">
        <v>9.7774168927866612E-7</v>
      </c>
      <c r="E117">
        <v>0</v>
      </c>
      <c r="F117">
        <v>8.2993784005371208E-7</v>
      </c>
      <c r="G117" s="36" t="s">
        <v>536</v>
      </c>
      <c r="H117">
        <v>9730</v>
      </c>
      <c r="I117">
        <v>82.550777912139893</v>
      </c>
      <c r="J117">
        <v>3.6791223684273788E-7</v>
      </c>
      <c r="K117">
        <v>0</v>
      </c>
      <c r="L117">
        <v>9.890159355742414E-7</v>
      </c>
      <c r="M117" s="36" t="s">
        <v>536</v>
      </c>
    </row>
    <row r="118" spans="1:13" x14ac:dyDescent="0.45">
      <c r="A118" s="36" t="s">
        <v>199</v>
      </c>
      <c r="B118">
        <v>5128</v>
      </c>
      <c r="C118">
        <v>25.805478096008301</v>
      </c>
      <c r="D118">
        <v>2.0517764813318657E-8</v>
      </c>
      <c r="E118">
        <v>2.2650806092917911E-12</v>
      </c>
      <c r="F118">
        <v>2.47111221145217E-7</v>
      </c>
      <c r="G118" s="36" t="s">
        <v>536</v>
      </c>
      <c r="H118">
        <v>2204</v>
      </c>
      <c r="I118">
        <v>16.780272006988525</v>
      </c>
      <c r="J118">
        <v>3.1978909791396771E-8</v>
      </c>
      <c r="K118">
        <v>9.3624660708963196E-10</v>
      </c>
      <c r="L118">
        <v>9.7228044367423006E-7</v>
      </c>
      <c r="M118" s="36" t="s">
        <v>536</v>
      </c>
    </row>
    <row r="119" spans="1:13" x14ac:dyDescent="0.45">
      <c r="A119" s="36" t="s">
        <v>279</v>
      </c>
      <c r="B119">
        <v>3807</v>
      </c>
      <c r="C119">
        <v>26.508612871170044</v>
      </c>
      <c r="D119">
        <v>7.7058835985161804E-7</v>
      </c>
      <c r="E119">
        <v>0</v>
      </c>
      <c r="F119">
        <v>9.9970727379797106E-7</v>
      </c>
      <c r="G119" s="36" t="s">
        <v>536</v>
      </c>
      <c r="H119">
        <v>3807</v>
      </c>
      <c r="I119">
        <v>25.065161943435669</v>
      </c>
      <c r="J119">
        <v>7.7058835985161804E-7</v>
      </c>
      <c r="K119">
        <v>0</v>
      </c>
      <c r="L119">
        <v>9.9970727379797106E-7</v>
      </c>
      <c r="M119" s="36" t="s">
        <v>536</v>
      </c>
    </row>
    <row r="120" spans="1:13" x14ac:dyDescent="0.45">
      <c r="A120" s="36" t="s">
        <v>229</v>
      </c>
      <c r="B120">
        <v>5797</v>
      </c>
      <c r="C120">
        <v>26.732712030410767</v>
      </c>
      <c r="D120">
        <v>1.5702249355360246E-8</v>
      </c>
      <c r="E120">
        <v>7.6042827812372593E-8</v>
      </c>
      <c r="F120">
        <v>9.7595446171842998E-7</v>
      </c>
      <c r="G120" s="36" t="s">
        <v>536</v>
      </c>
      <c r="H120">
        <v>8992</v>
      </c>
      <c r="I120">
        <v>72.739744901657104</v>
      </c>
      <c r="J120">
        <v>4.2555123426199663E-7</v>
      </c>
      <c r="K120">
        <v>1.1721624859628577E-7</v>
      </c>
      <c r="L120">
        <v>5.8509822881452493E-7</v>
      </c>
      <c r="M120" s="36" t="s">
        <v>536</v>
      </c>
    </row>
    <row r="121" spans="1:13" x14ac:dyDescent="0.45">
      <c r="A121" s="36" t="s">
        <v>311</v>
      </c>
      <c r="B121">
        <v>6341</v>
      </c>
      <c r="C121">
        <v>32.265197992324829</v>
      </c>
      <c r="D121">
        <v>1.4326222796480332E-9</v>
      </c>
      <c r="E121">
        <v>9.4641202152967452E-7</v>
      </c>
      <c r="F121">
        <v>8.080874877183E-7</v>
      </c>
      <c r="G121" s="36" t="s">
        <v>536</v>
      </c>
      <c r="H121">
        <v>15160</v>
      </c>
      <c r="I121">
        <v>98.486678123474121</v>
      </c>
      <c r="J121">
        <v>2.9291527653871448E-8</v>
      </c>
      <c r="K121">
        <v>1.1871111871286644E-9</v>
      </c>
      <c r="L121">
        <v>9.9707998467296553E-7</v>
      </c>
      <c r="M121" s="36" t="s">
        <v>536</v>
      </c>
    </row>
    <row r="122" spans="1:13" x14ac:dyDescent="0.45">
      <c r="A122" s="36" t="s">
        <v>246</v>
      </c>
      <c r="B122">
        <v>5166</v>
      </c>
      <c r="C122">
        <v>36.67607593536377</v>
      </c>
      <c r="D122">
        <v>2.6046708223592675E-8</v>
      </c>
      <c r="E122">
        <v>0</v>
      </c>
      <c r="F122">
        <v>9.7826230131011481E-7</v>
      </c>
      <c r="G122" s="36" t="s">
        <v>536</v>
      </c>
      <c r="H122">
        <v>4401</v>
      </c>
      <c r="I122">
        <v>29.378621101379395</v>
      </c>
      <c r="J122">
        <v>3.8102436324960464E-8</v>
      </c>
      <c r="K122">
        <v>0</v>
      </c>
      <c r="L122">
        <v>9.8603194225216488E-7</v>
      </c>
      <c r="M122" s="36" t="s">
        <v>536</v>
      </c>
    </row>
    <row r="123" spans="1:13" x14ac:dyDescent="0.45">
      <c r="A123" s="36" t="s">
        <v>314</v>
      </c>
      <c r="B123">
        <v>5551</v>
      </c>
      <c r="C123">
        <v>40.089668035507202</v>
      </c>
      <c r="D123">
        <v>3.0324743105584412E-11</v>
      </c>
      <c r="E123">
        <v>6.1407272929240478E-10</v>
      </c>
      <c r="F123">
        <v>7.2643155542978894E-8</v>
      </c>
      <c r="G123" s="36" t="s">
        <v>536</v>
      </c>
      <c r="H123">
        <v>7066</v>
      </c>
      <c r="I123">
        <v>53.014713048934937</v>
      </c>
      <c r="J123">
        <v>4.3583107173145313E-16</v>
      </c>
      <c r="K123">
        <v>1.8867370620717305E-12</v>
      </c>
      <c r="L123">
        <v>7.2643108049757524E-7</v>
      </c>
      <c r="M123" s="36" t="s">
        <v>536</v>
      </c>
    </row>
    <row r="124" spans="1:13" x14ac:dyDescent="0.45">
      <c r="A124" s="36" t="s">
        <v>125</v>
      </c>
      <c r="B124">
        <v>6179</v>
      </c>
      <c r="C124">
        <v>40.828609943389893</v>
      </c>
      <c r="D124">
        <v>3.1395298997575577E-7</v>
      </c>
      <c r="E124">
        <v>0</v>
      </c>
      <c r="F124">
        <v>9.9878512828004531E-7</v>
      </c>
      <c r="G124" s="36" t="s">
        <v>536</v>
      </c>
      <c r="H124">
        <v>7074</v>
      </c>
      <c r="I124">
        <v>68.169489145278931</v>
      </c>
      <c r="J124">
        <v>1.0001345004025571E-7</v>
      </c>
      <c r="K124">
        <v>0</v>
      </c>
      <c r="L124">
        <v>9.9852579859495937E-7</v>
      </c>
      <c r="M124" s="36" t="s">
        <v>536</v>
      </c>
    </row>
    <row r="125" spans="1:13" x14ac:dyDescent="0.45">
      <c r="A125" s="36" t="s">
        <v>97</v>
      </c>
      <c r="B125">
        <v>7039</v>
      </c>
      <c r="C125">
        <v>41.74566912651062</v>
      </c>
      <c r="D125">
        <v>1.5709040672681649E-8</v>
      </c>
      <c r="E125">
        <v>0</v>
      </c>
      <c r="F125">
        <v>3.685670415950887E-7</v>
      </c>
      <c r="G125" s="36" t="s">
        <v>536</v>
      </c>
      <c r="H125">
        <v>544</v>
      </c>
      <c r="I125">
        <v>603.90682697296143</v>
      </c>
      <c r="J125">
        <v>1.6999170758890179E-10</v>
      </c>
      <c r="K125">
        <v>0</v>
      </c>
      <c r="L125">
        <v>0.99518134615627063</v>
      </c>
      <c r="M125" s="36" t="s">
        <v>537</v>
      </c>
    </row>
    <row r="126" spans="1:13" x14ac:dyDescent="0.45">
      <c r="A126" s="36" t="s">
        <v>100</v>
      </c>
      <c r="B126">
        <v>6222</v>
      </c>
      <c r="C126">
        <v>43.698149919509888</v>
      </c>
      <c r="D126">
        <v>2.1190343711280071E-7</v>
      </c>
      <c r="E126">
        <v>0</v>
      </c>
      <c r="F126">
        <v>9.1893620795288131E-7</v>
      </c>
      <c r="G126" s="36" t="s">
        <v>536</v>
      </c>
      <c r="H126">
        <v>3036</v>
      </c>
      <c r="I126">
        <v>25.391520977020264</v>
      </c>
      <c r="J126">
        <v>1.9733620967635597E-7</v>
      </c>
      <c r="K126">
        <v>0</v>
      </c>
      <c r="L126">
        <v>9.9876486105581162E-7</v>
      </c>
      <c r="M126" s="36" t="s">
        <v>536</v>
      </c>
    </row>
    <row r="127" spans="1:13" x14ac:dyDescent="0.45">
      <c r="A127" s="36" t="s">
        <v>138</v>
      </c>
      <c r="B127">
        <v>7619</v>
      </c>
      <c r="C127">
        <v>45.081348896026611</v>
      </c>
      <c r="D127">
        <v>9.9219725787217808E-7</v>
      </c>
      <c r="E127">
        <v>5.2524965747427465E-8</v>
      </c>
      <c r="F127">
        <v>2.2070042179321327E-7</v>
      </c>
      <c r="G127" s="36" t="s">
        <v>536</v>
      </c>
      <c r="H127">
        <v>14789</v>
      </c>
      <c r="I127">
        <v>98.969762086868286</v>
      </c>
      <c r="J127">
        <v>9.9732267576891655E-7</v>
      </c>
      <c r="K127">
        <v>1.4433631682331077E-7</v>
      </c>
      <c r="L127">
        <v>2.7637206887053559E-7</v>
      </c>
      <c r="M127" s="36" t="s">
        <v>536</v>
      </c>
    </row>
    <row r="128" spans="1:13" x14ac:dyDescent="0.45">
      <c r="A128" s="36" t="s">
        <v>67</v>
      </c>
      <c r="B128">
        <v>7986</v>
      </c>
      <c r="C128">
        <v>45.965587854385376</v>
      </c>
      <c r="D128">
        <v>6.6552439664250298E-7</v>
      </c>
      <c r="E128">
        <v>0</v>
      </c>
      <c r="F128">
        <v>9.9974282288524414E-7</v>
      </c>
      <c r="G128" s="36" t="s">
        <v>536</v>
      </c>
      <c r="H128">
        <v>6866</v>
      </c>
      <c r="I128">
        <v>51.054283857345581</v>
      </c>
      <c r="J128">
        <v>3.0598800666425999E-7</v>
      </c>
      <c r="K128">
        <v>0</v>
      </c>
      <c r="L128">
        <v>9.9387739533511332E-7</v>
      </c>
      <c r="M128" s="36" t="s">
        <v>536</v>
      </c>
    </row>
    <row r="129" spans="1:13" x14ac:dyDescent="0.45">
      <c r="A129" s="36" t="s">
        <v>108</v>
      </c>
      <c r="B129">
        <v>6569</v>
      </c>
      <c r="C129">
        <v>46.7431640625</v>
      </c>
      <c r="D129">
        <v>7.7530896190979112E-7</v>
      </c>
      <c r="E129">
        <v>0</v>
      </c>
      <c r="F129">
        <v>8.8693772126918375E-7</v>
      </c>
      <c r="G129" s="36" t="s">
        <v>536</v>
      </c>
      <c r="H129">
        <v>4015</v>
      </c>
      <c r="I129">
        <v>31.482490062713623</v>
      </c>
      <c r="J129">
        <v>2.4896701214413637E-7</v>
      </c>
      <c r="K129">
        <v>0</v>
      </c>
      <c r="L129">
        <v>6.563366296358101E-7</v>
      </c>
      <c r="M129" s="36" t="s">
        <v>536</v>
      </c>
    </row>
    <row r="130" spans="1:13" x14ac:dyDescent="0.45">
      <c r="A130" s="36" t="s">
        <v>289</v>
      </c>
      <c r="B130">
        <v>6861</v>
      </c>
      <c r="C130">
        <v>49.691204071044922</v>
      </c>
      <c r="D130">
        <v>1.3117840864833414E-7</v>
      </c>
      <c r="E130">
        <v>6.3411568871191395E-10</v>
      </c>
      <c r="F130">
        <v>9.9938978053082634E-7</v>
      </c>
      <c r="G130" s="36" t="s">
        <v>536</v>
      </c>
      <c r="H130">
        <v>6831</v>
      </c>
      <c r="I130">
        <v>60.606738090515137</v>
      </c>
      <c r="J130">
        <v>7.1172791518051642E-7</v>
      </c>
      <c r="K130">
        <v>1.1335507885973836E-10</v>
      </c>
      <c r="L130">
        <v>9.497018047912001E-7</v>
      </c>
      <c r="M130" s="36" t="s">
        <v>536</v>
      </c>
    </row>
    <row r="131" spans="1:13" x14ac:dyDescent="0.45">
      <c r="A131" s="36" t="s">
        <v>332</v>
      </c>
      <c r="B131">
        <v>7233</v>
      </c>
      <c r="C131">
        <v>52.293348073959351</v>
      </c>
      <c r="D131">
        <v>2.8582953971258159E-7</v>
      </c>
      <c r="E131">
        <v>0</v>
      </c>
      <c r="F131">
        <v>9.9938378075662546E-7</v>
      </c>
      <c r="G131" s="36" t="s">
        <v>536</v>
      </c>
      <c r="H131">
        <v>13317</v>
      </c>
      <c r="I131">
        <v>139.06848311424255</v>
      </c>
      <c r="J131">
        <v>6.4537038300674273E-9</v>
      </c>
      <c r="K131">
        <v>0</v>
      </c>
      <c r="L131">
        <v>9.9946778489563458E-7</v>
      </c>
      <c r="M131" s="36" t="s">
        <v>536</v>
      </c>
    </row>
    <row r="132" spans="1:13" x14ac:dyDescent="0.45">
      <c r="A132" s="36" t="s">
        <v>46</v>
      </c>
      <c r="B132">
        <v>8014</v>
      </c>
      <c r="C132">
        <v>53.169600009918213</v>
      </c>
      <c r="D132">
        <v>9.9306592787895553E-7</v>
      </c>
      <c r="E132">
        <v>0</v>
      </c>
      <c r="F132">
        <v>5.0222803969981904E-7</v>
      </c>
      <c r="G132" s="36" t="s">
        <v>536</v>
      </c>
      <c r="H132">
        <v>7475</v>
      </c>
      <c r="I132">
        <v>51.276185989379883</v>
      </c>
      <c r="J132">
        <v>9.8098600020968263E-7</v>
      </c>
      <c r="K132">
        <v>0</v>
      </c>
      <c r="L132">
        <v>2.0294068371119499E-7</v>
      </c>
      <c r="M132" s="36" t="s">
        <v>536</v>
      </c>
    </row>
    <row r="133" spans="1:13" x14ac:dyDescent="0.45">
      <c r="A133" s="36" t="s">
        <v>252</v>
      </c>
      <c r="B133">
        <v>7705</v>
      </c>
      <c r="C133">
        <v>53.191691875457764</v>
      </c>
      <c r="D133">
        <v>6.7897497681859864E-9</v>
      </c>
      <c r="E133">
        <v>0</v>
      </c>
      <c r="F133">
        <v>9.7395603843331865E-7</v>
      </c>
      <c r="G133" s="36" t="s">
        <v>536</v>
      </c>
      <c r="H133">
        <v>1982</v>
      </c>
      <c r="I133">
        <v>44.542366981506348</v>
      </c>
      <c r="J133">
        <v>6.4902583856136677E-8</v>
      </c>
      <c r="K133">
        <v>1.0330977652018183E-7</v>
      </c>
      <c r="L133">
        <v>2.8956354353338824E-7</v>
      </c>
      <c r="M133" s="36" t="s">
        <v>536</v>
      </c>
    </row>
    <row r="134" spans="1:13" x14ac:dyDescent="0.45">
      <c r="A134" s="36" t="s">
        <v>304</v>
      </c>
      <c r="B134">
        <v>7872</v>
      </c>
      <c r="C134">
        <v>54.341961145401001</v>
      </c>
      <c r="D134">
        <v>9.9551354221238952E-7</v>
      </c>
      <c r="E134">
        <v>0</v>
      </c>
      <c r="F134">
        <v>6.8511441026156767E-7</v>
      </c>
      <c r="G134" s="36" t="s">
        <v>536</v>
      </c>
      <c r="H134">
        <v>7287</v>
      </c>
      <c r="I134">
        <v>151.6638560295105</v>
      </c>
      <c r="J134">
        <v>9.669320240601742E-7</v>
      </c>
      <c r="K134">
        <v>0</v>
      </c>
      <c r="L134">
        <v>9.9597493602327266E-7</v>
      </c>
      <c r="M134" s="36" t="s">
        <v>536</v>
      </c>
    </row>
    <row r="135" spans="1:13" x14ac:dyDescent="0.45">
      <c r="A135" s="36" t="s">
        <v>372</v>
      </c>
      <c r="B135">
        <v>8973</v>
      </c>
      <c r="C135">
        <v>54.972169876098633</v>
      </c>
      <c r="D135">
        <v>8.1189415585841017E-7</v>
      </c>
      <c r="E135">
        <v>1.5614405425200641E-9</v>
      </c>
      <c r="F135">
        <v>8.1301782390940501E-7</v>
      </c>
      <c r="G135" s="36" t="s">
        <v>536</v>
      </c>
      <c r="H135">
        <v>9215</v>
      </c>
      <c r="I135">
        <v>158.10554790496826</v>
      </c>
      <c r="J135">
        <v>6.5973407098387018E-9</v>
      </c>
      <c r="K135">
        <v>7.0021299021631608E-8</v>
      </c>
      <c r="L135">
        <v>8.8299155979376404E-7</v>
      </c>
      <c r="M135" s="36" t="s">
        <v>536</v>
      </c>
    </row>
    <row r="136" spans="1:13" x14ac:dyDescent="0.45">
      <c r="A136" s="36" t="s">
        <v>113</v>
      </c>
      <c r="B136">
        <v>7746</v>
      </c>
      <c r="C136">
        <v>55.130017042160034</v>
      </c>
      <c r="D136">
        <v>4.9514293218163258E-7</v>
      </c>
      <c r="E136">
        <v>1.8508517325864289E-9</v>
      </c>
      <c r="F136">
        <v>9.6429478898825258E-7</v>
      </c>
      <c r="G136" s="36" t="s">
        <v>536</v>
      </c>
      <c r="H136">
        <v>4813</v>
      </c>
      <c r="I136">
        <v>53.702294111251831</v>
      </c>
      <c r="J136">
        <v>5.070297579000962E-7</v>
      </c>
      <c r="K136">
        <v>1.3650100263505896E-10</v>
      </c>
      <c r="L136">
        <v>9.5184761090439238E-7</v>
      </c>
      <c r="M136" s="36" t="s">
        <v>536</v>
      </c>
    </row>
    <row r="137" spans="1:13" x14ac:dyDescent="0.45">
      <c r="A137" s="36" t="s">
        <v>220</v>
      </c>
      <c r="B137">
        <v>9114</v>
      </c>
      <c r="C137">
        <v>57.575973987579346</v>
      </c>
      <c r="D137">
        <v>3.6267330349100723E-10</v>
      </c>
      <c r="E137">
        <v>0</v>
      </c>
      <c r="F137">
        <v>5.8335215195816395E-7</v>
      </c>
      <c r="G137" s="36" t="s">
        <v>536</v>
      </c>
      <c r="H137">
        <v>5471</v>
      </c>
      <c r="I137">
        <v>36.031938076019287</v>
      </c>
      <c r="J137">
        <v>5.7047175222113998E-9</v>
      </c>
      <c r="K137">
        <v>0</v>
      </c>
      <c r="L137">
        <v>3.7529542159086789E-7</v>
      </c>
      <c r="M137" s="36" t="s">
        <v>536</v>
      </c>
    </row>
    <row r="138" spans="1:13" x14ac:dyDescent="0.45">
      <c r="A138" s="36" t="s">
        <v>346</v>
      </c>
      <c r="B138">
        <v>8085</v>
      </c>
      <c r="C138">
        <v>59.101607084274292</v>
      </c>
      <c r="D138">
        <v>8.5016448083003293E-7</v>
      </c>
      <c r="E138">
        <v>0</v>
      </c>
      <c r="F138">
        <v>9.1711680128692956E-8</v>
      </c>
      <c r="G138" s="36" t="s">
        <v>536</v>
      </c>
      <c r="H138">
        <v>4497</v>
      </c>
      <c r="I138">
        <v>83.661652803421021</v>
      </c>
      <c r="J138">
        <v>9.9827556511606175E-7</v>
      </c>
      <c r="K138">
        <v>0</v>
      </c>
      <c r="L138">
        <v>1.7916130390628884E-7</v>
      </c>
      <c r="M138" s="36" t="s">
        <v>536</v>
      </c>
    </row>
    <row r="139" spans="1:13" x14ac:dyDescent="0.45">
      <c r="A139" s="36" t="s">
        <v>22</v>
      </c>
      <c r="B139">
        <v>8402</v>
      </c>
      <c r="C139">
        <v>60.918437957763672</v>
      </c>
      <c r="D139">
        <v>1.8924826594105134E-8</v>
      </c>
      <c r="E139">
        <v>0</v>
      </c>
      <c r="F139">
        <v>4.6477178308946829E-7</v>
      </c>
      <c r="G139" s="36" t="s">
        <v>536</v>
      </c>
      <c r="H139">
        <v>7440</v>
      </c>
      <c r="I139">
        <v>58.451647043228149</v>
      </c>
      <c r="J139">
        <v>1.1379815817888803E-9</v>
      </c>
      <c r="K139">
        <v>0</v>
      </c>
      <c r="L139">
        <v>3.6733030883928281E-7</v>
      </c>
      <c r="M139" s="36" t="s">
        <v>536</v>
      </c>
    </row>
    <row r="140" spans="1:13" x14ac:dyDescent="0.45">
      <c r="A140" s="36" t="s">
        <v>117</v>
      </c>
      <c r="B140">
        <v>9253</v>
      </c>
      <c r="C140">
        <v>61.345848083496094</v>
      </c>
      <c r="D140">
        <v>8.711849534204435E-9</v>
      </c>
      <c r="E140">
        <v>0</v>
      </c>
      <c r="F140">
        <v>9.7299736701528674E-7</v>
      </c>
      <c r="G140" s="36" t="s">
        <v>536</v>
      </c>
      <c r="H140">
        <v>9253</v>
      </c>
      <c r="I140">
        <v>61.536485910415649</v>
      </c>
      <c r="J140">
        <v>8.711849534204435E-9</v>
      </c>
      <c r="K140">
        <v>0</v>
      </c>
      <c r="L140">
        <v>9.7299736701528674E-7</v>
      </c>
      <c r="M140" s="36" t="s">
        <v>536</v>
      </c>
    </row>
    <row r="141" spans="1:13" x14ac:dyDescent="0.45">
      <c r="A141" s="36" t="s">
        <v>368</v>
      </c>
      <c r="B141">
        <v>20243</v>
      </c>
      <c r="C141">
        <v>61.678092956542969</v>
      </c>
      <c r="D141">
        <v>9.9998823490981296E-7</v>
      </c>
      <c r="E141">
        <v>2.5599817976053961E-8</v>
      </c>
      <c r="F141">
        <v>7.0482533252872951E-7</v>
      </c>
      <c r="G141" s="36" t="s">
        <v>536</v>
      </c>
      <c r="H141">
        <v>16925</v>
      </c>
      <c r="I141">
        <v>77.836344957351685</v>
      </c>
      <c r="J141">
        <v>9.8238776582432197E-7</v>
      </c>
      <c r="K141">
        <v>3.8305433334120683E-8</v>
      </c>
      <c r="L141">
        <v>3.6650796286931985E-7</v>
      </c>
      <c r="M141" s="36" t="s">
        <v>536</v>
      </c>
    </row>
    <row r="142" spans="1:13" x14ac:dyDescent="0.45">
      <c r="A142" s="36" t="s">
        <v>357</v>
      </c>
      <c r="B142">
        <v>8845</v>
      </c>
      <c r="C142">
        <v>64.0488440990448</v>
      </c>
      <c r="D142">
        <v>9.8386360525282157E-7</v>
      </c>
      <c r="E142">
        <v>0</v>
      </c>
      <c r="F142">
        <v>2.4274241120651952E-7</v>
      </c>
      <c r="G142" s="36" t="s">
        <v>536</v>
      </c>
      <c r="H142">
        <v>11740</v>
      </c>
      <c r="I142">
        <v>90.171334981918335</v>
      </c>
      <c r="J142">
        <v>9.9972045153329248E-7</v>
      </c>
      <c r="K142">
        <v>0</v>
      </c>
      <c r="L142">
        <v>1.2240444737403071E-7</v>
      </c>
      <c r="M142" s="36" t="s">
        <v>536</v>
      </c>
    </row>
    <row r="143" spans="1:13" x14ac:dyDescent="0.45">
      <c r="A143" s="36" t="s">
        <v>378</v>
      </c>
      <c r="B143">
        <v>11875</v>
      </c>
      <c r="C143">
        <v>68.547749996185303</v>
      </c>
      <c r="D143">
        <v>9.9242778639485607E-7</v>
      </c>
      <c r="E143">
        <v>0</v>
      </c>
      <c r="F143">
        <v>9.0074408973906453E-8</v>
      </c>
      <c r="G143" s="36" t="s">
        <v>536</v>
      </c>
      <c r="H143">
        <v>6883</v>
      </c>
      <c r="I143">
        <v>102.74489402770996</v>
      </c>
      <c r="J143">
        <v>9.8037553647456477E-7</v>
      </c>
      <c r="K143">
        <v>0</v>
      </c>
      <c r="L143">
        <v>5.609307252864916E-7</v>
      </c>
      <c r="M143" s="36" t="s">
        <v>536</v>
      </c>
    </row>
    <row r="144" spans="1:13" x14ac:dyDescent="0.45">
      <c r="A144" s="36" t="s">
        <v>297</v>
      </c>
      <c r="B144">
        <v>23038</v>
      </c>
      <c r="C144">
        <v>70.499922037124634</v>
      </c>
      <c r="D144">
        <v>1.4432637574434952E-12</v>
      </c>
      <c r="E144">
        <v>1.1326838257203046E-13</v>
      </c>
      <c r="F144">
        <v>9.9585268288396925E-7</v>
      </c>
      <c r="G144" s="36" t="s">
        <v>536</v>
      </c>
      <c r="H144">
        <v>176773</v>
      </c>
      <c r="I144">
        <v>600.00267004966736</v>
      </c>
      <c r="J144">
        <v>1.3566338354728657E-10</v>
      </c>
      <c r="K144">
        <v>3.4801514590787253E-13</v>
      </c>
      <c r="L144">
        <v>1.3125259733046454E-5</v>
      </c>
      <c r="M144" s="36" t="s">
        <v>537</v>
      </c>
    </row>
    <row r="145" spans="1:13" x14ac:dyDescent="0.45">
      <c r="A145" s="36" t="s">
        <v>255</v>
      </c>
      <c r="B145">
        <v>9682</v>
      </c>
      <c r="C145">
        <v>71.674029111862183</v>
      </c>
      <c r="D145">
        <v>9.9228225672717442E-7</v>
      </c>
      <c r="E145">
        <v>0</v>
      </c>
      <c r="F145">
        <v>4.7659205982795624E-7</v>
      </c>
      <c r="G145" s="36" t="s">
        <v>536</v>
      </c>
      <c r="H145">
        <v>5857</v>
      </c>
      <c r="I145">
        <v>47.341218948364258</v>
      </c>
      <c r="J145">
        <v>3.749816192793227E-7</v>
      </c>
      <c r="K145">
        <v>0</v>
      </c>
      <c r="L145">
        <v>6.8058692890909358E-7</v>
      </c>
      <c r="M145" s="36" t="s">
        <v>536</v>
      </c>
    </row>
    <row r="146" spans="1:13" x14ac:dyDescent="0.45">
      <c r="A146" s="36" t="s">
        <v>358</v>
      </c>
      <c r="B146">
        <v>14070</v>
      </c>
      <c r="C146">
        <v>91.474848985671997</v>
      </c>
      <c r="D146">
        <v>9.8534321146814818E-7</v>
      </c>
      <c r="E146">
        <v>1.11765270320217E-12</v>
      </c>
      <c r="F146">
        <v>6.9314224106669307E-8</v>
      </c>
      <c r="G146" s="36" t="s">
        <v>536</v>
      </c>
      <c r="H146">
        <v>16329</v>
      </c>
      <c r="I146">
        <v>108.47341990470886</v>
      </c>
      <c r="J146">
        <v>9.9845204593052017E-7</v>
      </c>
      <c r="K146">
        <v>4.3723401089943004E-13</v>
      </c>
      <c r="L146">
        <v>7.6647303609823328E-8</v>
      </c>
      <c r="M146" s="36" t="s">
        <v>536</v>
      </c>
    </row>
    <row r="147" spans="1:13" x14ac:dyDescent="0.45">
      <c r="A147" s="36" t="s">
        <v>305</v>
      </c>
      <c r="B147">
        <v>29255</v>
      </c>
      <c r="C147">
        <v>94.322945117950439</v>
      </c>
      <c r="D147">
        <v>1.01001919106114E-7</v>
      </c>
      <c r="E147">
        <v>0</v>
      </c>
      <c r="F147">
        <v>8.824825381754239E-7</v>
      </c>
      <c r="G147" s="36" t="s">
        <v>536</v>
      </c>
      <c r="H147">
        <v>17888</v>
      </c>
      <c r="I147">
        <v>159.22744798660278</v>
      </c>
      <c r="J147">
        <v>9.9964333422075669E-7</v>
      </c>
      <c r="K147">
        <v>0</v>
      </c>
      <c r="L147">
        <v>6.614125704744187E-7</v>
      </c>
      <c r="M147" s="36" t="s">
        <v>536</v>
      </c>
    </row>
    <row r="148" spans="1:13" x14ac:dyDescent="0.45">
      <c r="A148" s="36" t="s">
        <v>256</v>
      </c>
      <c r="B148">
        <v>13004</v>
      </c>
      <c r="C148">
        <v>96.530993938446045</v>
      </c>
      <c r="D148">
        <v>3.6386678977809848E-7</v>
      </c>
      <c r="E148">
        <v>0</v>
      </c>
      <c r="F148">
        <v>9.9909851583805726E-7</v>
      </c>
      <c r="G148" s="36" t="s">
        <v>536</v>
      </c>
      <c r="H148">
        <v>9597</v>
      </c>
      <c r="I148">
        <v>79.896323919296265</v>
      </c>
      <c r="J148">
        <v>8.6333450942718962E-7</v>
      </c>
      <c r="K148">
        <v>0</v>
      </c>
      <c r="L148">
        <v>9.974643348040333E-7</v>
      </c>
      <c r="M148" s="36" t="s">
        <v>536</v>
      </c>
    </row>
    <row r="149" spans="1:13" x14ac:dyDescent="0.45">
      <c r="A149" s="36" t="s">
        <v>280</v>
      </c>
      <c r="B149">
        <v>13203</v>
      </c>
      <c r="C149">
        <v>97.358067035675049</v>
      </c>
      <c r="D149">
        <v>2.3097753927072161E-8</v>
      </c>
      <c r="E149">
        <v>4.0407520449748935E-9</v>
      </c>
      <c r="F149">
        <v>9.935818033085189E-7</v>
      </c>
      <c r="G149" s="36" t="s">
        <v>536</v>
      </c>
      <c r="H149">
        <v>16104</v>
      </c>
      <c r="I149">
        <v>143.13283085823059</v>
      </c>
      <c r="J149">
        <v>2.3077775161716867E-7</v>
      </c>
      <c r="K149">
        <v>1.3848621338628677E-8</v>
      </c>
      <c r="L149">
        <v>9.9538456351423586E-7</v>
      </c>
      <c r="M149" s="36" t="s">
        <v>536</v>
      </c>
    </row>
    <row r="150" spans="1:13" x14ac:dyDescent="0.45">
      <c r="A150" s="36" t="s">
        <v>146</v>
      </c>
      <c r="B150">
        <v>30460</v>
      </c>
      <c r="C150">
        <v>102.91531109809875</v>
      </c>
      <c r="D150">
        <v>8.0066981745585323E-7</v>
      </c>
      <c r="E150">
        <v>1.736856974235291E-8</v>
      </c>
      <c r="F150">
        <v>9.9824393297631489E-7</v>
      </c>
      <c r="G150" s="36" t="s">
        <v>536</v>
      </c>
      <c r="H150">
        <v>18592</v>
      </c>
      <c r="I150">
        <v>90.568020105361938</v>
      </c>
      <c r="J150">
        <v>1.2546649233826124E-7</v>
      </c>
      <c r="K150">
        <v>8.5545394942815829E-9</v>
      </c>
      <c r="L150">
        <v>9.9961371888016329E-7</v>
      </c>
      <c r="M150" s="36" t="s">
        <v>536</v>
      </c>
    </row>
    <row r="151" spans="1:13" x14ac:dyDescent="0.45">
      <c r="A151" s="36" t="s">
        <v>172</v>
      </c>
      <c r="B151">
        <v>41370</v>
      </c>
      <c r="C151">
        <v>134.04852390289307</v>
      </c>
      <c r="D151">
        <v>9.9979739742739326E-7</v>
      </c>
      <c r="E151">
        <v>0</v>
      </c>
      <c r="F151">
        <v>1.3727868700057013E-7</v>
      </c>
      <c r="G151" s="36" t="s">
        <v>536</v>
      </c>
      <c r="H151">
        <v>42549</v>
      </c>
      <c r="I151">
        <v>197.50415110588074</v>
      </c>
      <c r="J151">
        <v>9.9827778436238179E-7</v>
      </c>
      <c r="K151">
        <v>0</v>
      </c>
      <c r="L151">
        <v>3.7243137518977997E-7</v>
      </c>
      <c r="M151" s="36" t="s">
        <v>536</v>
      </c>
    </row>
    <row r="152" spans="1:13" x14ac:dyDescent="0.45">
      <c r="A152" s="36" t="s">
        <v>277</v>
      </c>
      <c r="B152">
        <v>25594</v>
      </c>
      <c r="C152">
        <v>135.20316600799561</v>
      </c>
      <c r="D152">
        <v>3.9020840483272384E-9</v>
      </c>
      <c r="E152">
        <v>0</v>
      </c>
      <c r="F152">
        <v>9.9975587127801215E-7</v>
      </c>
      <c r="G152" s="36" t="s">
        <v>536</v>
      </c>
      <c r="H152">
        <v>11448</v>
      </c>
      <c r="I152">
        <v>58.315845966339111</v>
      </c>
      <c r="J152">
        <v>2.7679908433183908E-7</v>
      </c>
      <c r="K152">
        <v>0</v>
      </c>
      <c r="L152">
        <v>7.5759484228132546E-7</v>
      </c>
      <c r="M152" s="36" t="s">
        <v>536</v>
      </c>
    </row>
    <row r="153" spans="1:13" x14ac:dyDescent="0.45">
      <c r="A153" s="36" t="s">
        <v>86</v>
      </c>
      <c r="B153">
        <v>27335</v>
      </c>
      <c r="C153">
        <v>173.43196797370911</v>
      </c>
      <c r="D153">
        <v>9.9684719048335449E-7</v>
      </c>
      <c r="E153">
        <v>0</v>
      </c>
      <c r="F153">
        <v>9.1346959754127727E-8</v>
      </c>
      <c r="G153" s="36" t="s">
        <v>536</v>
      </c>
      <c r="H153">
        <v>29751</v>
      </c>
      <c r="I153">
        <v>244.2629759311676</v>
      </c>
      <c r="J153">
        <v>9.9739362481445768E-7</v>
      </c>
      <c r="K153">
        <v>0</v>
      </c>
      <c r="L153">
        <v>9.8981775173307663E-8</v>
      </c>
      <c r="M153" s="36" t="s">
        <v>536</v>
      </c>
    </row>
    <row r="154" spans="1:13" x14ac:dyDescent="0.45">
      <c r="A154" s="36" t="s">
        <v>156</v>
      </c>
      <c r="B154">
        <v>24308</v>
      </c>
      <c r="C154">
        <v>180.45254397392273</v>
      </c>
      <c r="D154">
        <v>8.1333079908962596E-8</v>
      </c>
      <c r="E154">
        <v>2.8298225460277537E-8</v>
      </c>
      <c r="F154">
        <v>9.9049241860752306E-7</v>
      </c>
      <c r="G154" s="36" t="s">
        <v>536</v>
      </c>
      <c r="H154">
        <v>4249</v>
      </c>
      <c r="I154">
        <v>45.697583913803101</v>
      </c>
      <c r="J154">
        <v>3.0389584437754246E-8</v>
      </c>
      <c r="K154">
        <v>1.27427787646983E-10</v>
      </c>
      <c r="L154">
        <v>5.6320101489689273E-7</v>
      </c>
      <c r="M154" s="36" t="s">
        <v>536</v>
      </c>
    </row>
    <row r="155" spans="1:13" x14ac:dyDescent="0.45">
      <c r="A155" s="36" t="s">
        <v>334</v>
      </c>
      <c r="B155">
        <v>56731</v>
      </c>
      <c r="C155">
        <v>188.73918414115906</v>
      </c>
      <c r="D155">
        <v>2.635630883540685E-7</v>
      </c>
      <c r="E155">
        <v>1.3953342556836937E-7</v>
      </c>
      <c r="F155">
        <v>9.9790091309100166E-7</v>
      </c>
      <c r="G155" s="36" t="s">
        <v>536</v>
      </c>
      <c r="H155">
        <v>80372</v>
      </c>
      <c r="I155">
        <v>586.27994108200073</v>
      </c>
      <c r="J155">
        <v>3.7265979424550011E-7</v>
      </c>
      <c r="K155">
        <v>3.1262607791059448E-7</v>
      </c>
      <c r="L155">
        <v>9.9910794221514817E-7</v>
      </c>
      <c r="M155" s="36" t="s">
        <v>536</v>
      </c>
    </row>
    <row r="156" spans="1:13" x14ac:dyDescent="0.45">
      <c r="A156" s="36" t="s">
        <v>187</v>
      </c>
      <c r="B156">
        <v>34614</v>
      </c>
      <c r="C156">
        <v>198.94270896911621</v>
      </c>
      <c r="D156">
        <v>2.4058583908919734E-7</v>
      </c>
      <c r="E156">
        <v>0</v>
      </c>
      <c r="F156">
        <v>4.4196925523990538E-7</v>
      </c>
      <c r="G156" s="36" t="s">
        <v>536</v>
      </c>
      <c r="H156">
        <v>19445</v>
      </c>
      <c r="I156">
        <v>93.629269123077393</v>
      </c>
      <c r="J156">
        <v>2.6393534792067509E-8</v>
      </c>
      <c r="K156">
        <v>0</v>
      </c>
      <c r="L156">
        <v>7.7656680186944799E-8</v>
      </c>
      <c r="M156" s="36" t="s">
        <v>536</v>
      </c>
    </row>
    <row r="157" spans="1:13" x14ac:dyDescent="0.45">
      <c r="A157" s="36" t="s">
        <v>259</v>
      </c>
      <c r="B157">
        <v>47792</v>
      </c>
      <c r="C157">
        <v>206.95060515403748</v>
      </c>
      <c r="D157">
        <v>9.9931225991042977E-7</v>
      </c>
      <c r="E157">
        <v>0</v>
      </c>
      <c r="F157">
        <v>7.9220426699896549E-8</v>
      </c>
      <c r="G157" s="36" t="s">
        <v>536</v>
      </c>
      <c r="H157">
        <v>32407</v>
      </c>
      <c r="I157">
        <v>120.16344714164734</v>
      </c>
      <c r="J157">
        <v>9.991005858955116E-7</v>
      </c>
      <c r="K157">
        <v>0</v>
      </c>
      <c r="L157">
        <v>1.4307022849742968E-7</v>
      </c>
      <c r="M157" s="36" t="s">
        <v>536</v>
      </c>
    </row>
    <row r="158" spans="1:13" x14ac:dyDescent="0.45">
      <c r="A158" s="36" t="s">
        <v>310</v>
      </c>
      <c r="B158">
        <v>27076</v>
      </c>
      <c r="C158">
        <v>209.5288028717041</v>
      </c>
      <c r="D158">
        <v>1.0090384635774104E-7</v>
      </c>
      <c r="E158">
        <v>3.2030650344532629E-10</v>
      </c>
      <c r="F158">
        <v>2.218070457525758E-7</v>
      </c>
      <c r="G158" s="36" t="s">
        <v>536</v>
      </c>
      <c r="H158">
        <v>31439</v>
      </c>
      <c r="I158">
        <v>261.31479406356812</v>
      </c>
      <c r="J158">
        <v>1.2187600437566828E-7</v>
      </c>
      <c r="K158">
        <v>2.0023190745649719E-8</v>
      </c>
      <c r="L158">
        <v>4.9111804650044271E-7</v>
      </c>
      <c r="M158" s="36" t="s">
        <v>536</v>
      </c>
    </row>
    <row r="159" spans="1:13" x14ac:dyDescent="0.45">
      <c r="A159" s="36" t="s">
        <v>154</v>
      </c>
      <c r="B159">
        <v>27064</v>
      </c>
      <c r="C159">
        <v>210.25051307678223</v>
      </c>
      <c r="D159">
        <v>9.4804020486818475E-7</v>
      </c>
      <c r="E159">
        <v>2.5599271064654994E-10</v>
      </c>
      <c r="F159">
        <v>3.7006603028291893E-7</v>
      </c>
      <c r="G159" s="36" t="s">
        <v>536</v>
      </c>
      <c r="H159">
        <v>3115</v>
      </c>
      <c r="I159">
        <v>41.960698127746582</v>
      </c>
      <c r="J159">
        <v>1.7451254972521358E-8</v>
      </c>
      <c r="K159">
        <v>4.7084994394219056E-11</v>
      </c>
      <c r="L159">
        <v>9.9718963480860057E-7</v>
      </c>
      <c r="M159" s="36" t="s">
        <v>536</v>
      </c>
    </row>
    <row r="160" spans="1:13" x14ac:dyDescent="0.45">
      <c r="A160" s="36" t="s">
        <v>29</v>
      </c>
      <c r="B160">
        <v>28295</v>
      </c>
      <c r="C160">
        <v>211.26723790168762</v>
      </c>
      <c r="D160">
        <v>9.9693372210413282E-7</v>
      </c>
      <c r="E160">
        <v>0</v>
      </c>
      <c r="F160">
        <v>5.2064404546264446E-7</v>
      </c>
      <c r="G160" s="36" t="s">
        <v>536</v>
      </c>
      <c r="H160">
        <v>38261</v>
      </c>
      <c r="I160">
        <v>299.46451902389526</v>
      </c>
      <c r="J160">
        <v>9.9626952977814926E-7</v>
      </c>
      <c r="K160">
        <v>0</v>
      </c>
      <c r="L160">
        <v>4.0416356355729046E-8</v>
      </c>
      <c r="M160" s="36" t="s">
        <v>536</v>
      </c>
    </row>
    <row r="161" spans="1:13" x14ac:dyDescent="0.45">
      <c r="A161" s="36" t="s">
        <v>212</v>
      </c>
      <c r="B161">
        <v>37299</v>
      </c>
      <c r="C161">
        <v>220.45421695709229</v>
      </c>
      <c r="D161">
        <v>9.9725111275270828E-7</v>
      </c>
      <c r="E161">
        <v>0</v>
      </c>
      <c r="F161">
        <v>7.8722129563922465E-7</v>
      </c>
      <c r="G161" s="36" t="s">
        <v>536</v>
      </c>
      <c r="H161">
        <v>11147</v>
      </c>
      <c r="I161">
        <v>102.83100199699402</v>
      </c>
      <c r="J161">
        <v>9.6898456733457037E-7</v>
      </c>
      <c r="K161">
        <v>0</v>
      </c>
      <c r="L161">
        <v>9.9562061604838387E-7</v>
      </c>
      <c r="M161" s="36" t="s">
        <v>536</v>
      </c>
    </row>
    <row r="162" spans="1:13" x14ac:dyDescent="0.45">
      <c r="A162" s="36" t="s">
        <v>30</v>
      </c>
      <c r="B162">
        <v>28585</v>
      </c>
      <c r="C162">
        <v>222.79371500015259</v>
      </c>
      <c r="D162">
        <v>9.9946428212069177E-7</v>
      </c>
      <c r="E162">
        <v>0</v>
      </c>
      <c r="F162">
        <v>7.0195069079260597E-7</v>
      </c>
      <c r="G162" s="36" t="s">
        <v>536</v>
      </c>
      <c r="H162">
        <v>44030</v>
      </c>
      <c r="I162">
        <v>358.47665500640869</v>
      </c>
      <c r="J162">
        <v>9.9963746240979886E-7</v>
      </c>
      <c r="K162">
        <v>0</v>
      </c>
      <c r="L162">
        <v>8.6196502970128627E-8</v>
      </c>
      <c r="M162" s="36" t="s">
        <v>536</v>
      </c>
    </row>
    <row r="163" spans="1:13" x14ac:dyDescent="0.45">
      <c r="A163" s="36" t="s">
        <v>211</v>
      </c>
      <c r="B163">
        <v>38090</v>
      </c>
      <c r="C163">
        <v>224.3830668926239</v>
      </c>
      <c r="D163">
        <v>9.9876034052896635E-7</v>
      </c>
      <c r="E163">
        <v>0</v>
      </c>
      <c r="F163">
        <v>3.2410557268599572E-7</v>
      </c>
      <c r="G163" s="36" t="s">
        <v>536</v>
      </c>
      <c r="H163">
        <v>20333</v>
      </c>
      <c r="I163">
        <v>430.38669514656067</v>
      </c>
      <c r="J163">
        <v>9.9787855571691454E-7</v>
      </c>
      <c r="K163">
        <v>0</v>
      </c>
      <c r="L163">
        <v>4.5863592152800207E-7</v>
      </c>
      <c r="M163" s="36" t="s">
        <v>536</v>
      </c>
    </row>
    <row r="164" spans="1:13" x14ac:dyDescent="0.45">
      <c r="A164" s="36" t="s">
        <v>370</v>
      </c>
      <c r="B164">
        <v>29296</v>
      </c>
      <c r="C164">
        <v>224.94874000549316</v>
      </c>
      <c r="D164">
        <v>9.9636077128200204E-7</v>
      </c>
      <c r="E164">
        <v>3.9981654828836525E-8</v>
      </c>
      <c r="F164">
        <v>4.6776256995306448E-7</v>
      </c>
      <c r="G164" s="36" t="s">
        <v>536</v>
      </c>
      <c r="H164">
        <v>11259</v>
      </c>
      <c r="I164">
        <v>102.79038715362549</v>
      </c>
      <c r="J164">
        <v>9.9933543631628222E-7</v>
      </c>
      <c r="K164">
        <v>1.0595416885909288E-9</v>
      </c>
      <c r="L164">
        <v>2.1364833735193029E-8</v>
      </c>
      <c r="M164" s="36" t="s">
        <v>536</v>
      </c>
    </row>
    <row r="165" spans="1:13" x14ac:dyDescent="0.45">
      <c r="A165" s="36" t="s">
        <v>340</v>
      </c>
      <c r="B165">
        <v>32843</v>
      </c>
      <c r="C165">
        <v>225.95749497413635</v>
      </c>
      <c r="D165">
        <v>1.0319466688280463E-7</v>
      </c>
      <c r="E165">
        <v>0</v>
      </c>
      <c r="F165">
        <v>9.7299955571347937E-7</v>
      </c>
      <c r="G165" s="36" t="s">
        <v>536</v>
      </c>
      <c r="H165">
        <v>34919</v>
      </c>
      <c r="I165">
        <v>260.14966297149658</v>
      </c>
      <c r="J165">
        <v>7.5881488556879558E-7</v>
      </c>
      <c r="K165">
        <v>0</v>
      </c>
      <c r="L165">
        <v>9.9951574901024781E-7</v>
      </c>
      <c r="M165" s="36" t="s">
        <v>536</v>
      </c>
    </row>
    <row r="166" spans="1:13" x14ac:dyDescent="0.45">
      <c r="A166" s="36" t="s">
        <v>329</v>
      </c>
      <c r="B166">
        <v>32214</v>
      </c>
      <c r="C166">
        <v>243.04601502418518</v>
      </c>
      <c r="D166">
        <v>9.9168351951908424E-7</v>
      </c>
      <c r="E166">
        <v>0</v>
      </c>
      <c r="F166">
        <v>3.5674565561667723E-7</v>
      </c>
      <c r="G166" s="36" t="s">
        <v>536</v>
      </c>
      <c r="H166">
        <v>48365</v>
      </c>
      <c r="I166">
        <v>429.25489211082458</v>
      </c>
      <c r="J166">
        <v>9.96742316824261E-7</v>
      </c>
      <c r="K166">
        <v>0</v>
      </c>
      <c r="L166">
        <v>3.7361191285723891E-8</v>
      </c>
      <c r="M166" s="36" t="s">
        <v>536</v>
      </c>
    </row>
    <row r="167" spans="1:13" x14ac:dyDescent="0.45">
      <c r="A167" s="36" t="s">
        <v>15</v>
      </c>
      <c r="B167">
        <v>33518</v>
      </c>
      <c r="C167">
        <v>252.8837718963623</v>
      </c>
      <c r="D167">
        <v>9.9999872592742028E-7</v>
      </c>
      <c r="E167">
        <v>0</v>
      </c>
      <c r="F167">
        <v>7.0955389213995926E-7</v>
      </c>
      <c r="G167" s="36" t="s">
        <v>536</v>
      </c>
      <c r="H167">
        <v>12680</v>
      </c>
      <c r="I167">
        <v>105.24383592605591</v>
      </c>
      <c r="J167">
        <v>9.9986150856533909E-7</v>
      </c>
      <c r="K167">
        <v>0</v>
      </c>
      <c r="L167">
        <v>1.0751310329126976E-7</v>
      </c>
      <c r="M167" s="36" t="s">
        <v>536</v>
      </c>
    </row>
    <row r="168" spans="1:13" x14ac:dyDescent="0.45">
      <c r="A168" s="36" t="s">
        <v>374</v>
      </c>
      <c r="B168">
        <v>34409</v>
      </c>
      <c r="C168">
        <v>263.13722515106201</v>
      </c>
      <c r="D168">
        <v>1.0184495672827595E-9</v>
      </c>
      <c r="E168">
        <v>0</v>
      </c>
      <c r="F168">
        <v>9.6317535151564655E-7</v>
      </c>
      <c r="G168" s="36" t="s">
        <v>536</v>
      </c>
      <c r="H168">
        <v>34409</v>
      </c>
      <c r="I168">
        <v>258.96929287910461</v>
      </c>
      <c r="J168">
        <v>1.0184495672827595E-9</v>
      </c>
      <c r="K168">
        <v>0</v>
      </c>
      <c r="L168">
        <v>9.6317535151564655E-7</v>
      </c>
      <c r="M168" s="36" t="s">
        <v>536</v>
      </c>
    </row>
    <row r="169" spans="1:13" x14ac:dyDescent="0.45">
      <c r="A169" s="36" t="s">
        <v>235</v>
      </c>
      <c r="B169">
        <v>34487</v>
      </c>
      <c r="C169">
        <v>266.31250286102295</v>
      </c>
      <c r="D169">
        <v>4.9065350003047509E-7</v>
      </c>
      <c r="E169">
        <v>7.2834694302826913E-10</v>
      </c>
      <c r="F169">
        <v>9.9956907051313188E-7</v>
      </c>
      <c r="G169" s="36" t="s">
        <v>536</v>
      </c>
      <c r="H169">
        <v>35462</v>
      </c>
      <c r="I169">
        <v>284.02240610122681</v>
      </c>
      <c r="J169">
        <v>4.0996149035622585E-7</v>
      </c>
      <c r="K169">
        <v>1.8994565775399682E-9</v>
      </c>
      <c r="L169">
        <v>9.9971254943120185E-7</v>
      </c>
      <c r="M169" s="36" t="s">
        <v>536</v>
      </c>
    </row>
    <row r="170" spans="1:13" x14ac:dyDescent="0.45">
      <c r="A170" s="36" t="s">
        <v>263</v>
      </c>
      <c r="B170">
        <v>44163</v>
      </c>
      <c r="C170">
        <v>327.79307389259338</v>
      </c>
      <c r="D170">
        <v>9.5714985109191409E-7</v>
      </c>
      <c r="E170">
        <v>0</v>
      </c>
      <c r="F170">
        <v>3.6779431847879808E-11</v>
      </c>
      <c r="G170" s="36" t="s">
        <v>536</v>
      </c>
      <c r="H170">
        <v>104381</v>
      </c>
      <c r="I170">
        <v>600.00688004493713</v>
      </c>
      <c r="J170">
        <v>9.9810456236031144E-6</v>
      </c>
      <c r="K170">
        <v>0</v>
      </c>
      <c r="L170">
        <v>7.9567053895152757E-9</v>
      </c>
      <c r="M170" s="36" t="s">
        <v>537</v>
      </c>
    </row>
    <row r="171" spans="1:13" x14ac:dyDescent="0.45">
      <c r="A171" s="36" t="s">
        <v>153</v>
      </c>
      <c r="B171">
        <v>78173</v>
      </c>
      <c r="C171">
        <v>330.60145807266235</v>
      </c>
      <c r="D171">
        <v>9.9039677394215974E-7</v>
      </c>
      <c r="E171">
        <v>2.0229512265177588E-12</v>
      </c>
      <c r="F171">
        <v>3.3537761654882982E-7</v>
      </c>
      <c r="G171" s="36" t="s">
        <v>536</v>
      </c>
      <c r="H171">
        <v>128419</v>
      </c>
      <c r="I171">
        <v>600.00339198112488</v>
      </c>
      <c r="J171">
        <v>1.9626611398292435E-5</v>
      </c>
      <c r="K171">
        <v>1.0319809925196286E-12</v>
      </c>
      <c r="L171">
        <v>2.1519485616915613E-6</v>
      </c>
      <c r="M171" s="36" t="s">
        <v>537</v>
      </c>
    </row>
    <row r="172" spans="1:13" x14ac:dyDescent="0.45">
      <c r="A172" s="36" t="s">
        <v>270</v>
      </c>
      <c r="B172">
        <v>47674</v>
      </c>
      <c r="C172">
        <v>370.5061149597168</v>
      </c>
      <c r="D172">
        <v>9.8450968119169012E-10</v>
      </c>
      <c r="E172">
        <v>0</v>
      </c>
      <c r="F172">
        <v>9.9647232904400676E-7</v>
      </c>
      <c r="G172" s="36" t="s">
        <v>536</v>
      </c>
      <c r="H172">
        <v>57192</v>
      </c>
      <c r="I172">
        <v>600.00388598442078</v>
      </c>
      <c r="J172">
        <v>3.0809632252807814E-6</v>
      </c>
      <c r="K172">
        <v>0</v>
      </c>
      <c r="L172">
        <v>5.9868396084841388E-4</v>
      </c>
      <c r="M172" s="36" t="s">
        <v>537</v>
      </c>
    </row>
    <row r="173" spans="1:13" x14ac:dyDescent="0.45">
      <c r="A173" s="36" t="s">
        <v>367</v>
      </c>
      <c r="B173">
        <v>57477</v>
      </c>
      <c r="C173">
        <v>379.11993193626404</v>
      </c>
      <c r="D173">
        <v>8.0415023110472578E-8</v>
      </c>
      <c r="E173">
        <v>3.0493800160114725E-7</v>
      </c>
      <c r="F173">
        <v>9.9965068709952794E-7</v>
      </c>
      <c r="G173" s="36" t="s">
        <v>536</v>
      </c>
      <c r="H173">
        <v>50191</v>
      </c>
      <c r="I173">
        <v>386.70803594589233</v>
      </c>
      <c r="J173">
        <v>2.5269075703884849E-8</v>
      </c>
      <c r="K173">
        <v>4.7274995130438131E-8</v>
      </c>
      <c r="L173">
        <v>9.593555291897337E-7</v>
      </c>
      <c r="M173" s="36" t="s">
        <v>536</v>
      </c>
    </row>
    <row r="174" spans="1:13" x14ac:dyDescent="0.45">
      <c r="A174" s="36" t="s">
        <v>167</v>
      </c>
      <c r="B174">
        <v>69993</v>
      </c>
      <c r="C174">
        <v>382.54786515235901</v>
      </c>
      <c r="D174">
        <v>5.8584466292361212E-7</v>
      </c>
      <c r="E174">
        <v>9.9984513239942068E-7</v>
      </c>
      <c r="F174">
        <v>8.8490601713568208E-7</v>
      </c>
      <c r="G174" s="36" t="s">
        <v>536</v>
      </c>
      <c r="H174">
        <v>63490</v>
      </c>
      <c r="I174">
        <v>339.88119101524353</v>
      </c>
      <c r="J174">
        <v>3.860999470135715E-7</v>
      </c>
      <c r="K174">
        <v>9.9989283031242449E-7</v>
      </c>
      <c r="L174">
        <v>9.1609058233618985E-7</v>
      </c>
      <c r="M174" s="36" t="s">
        <v>536</v>
      </c>
    </row>
    <row r="175" spans="1:13" x14ac:dyDescent="0.45">
      <c r="A175" s="36" t="s">
        <v>354</v>
      </c>
      <c r="B175">
        <v>54569</v>
      </c>
      <c r="C175">
        <v>384.04292988777161</v>
      </c>
      <c r="D175">
        <v>6.9161215943136511E-7</v>
      </c>
      <c r="E175">
        <v>0</v>
      </c>
      <c r="F175">
        <v>9.9931382919776333E-7</v>
      </c>
      <c r="G175" s="36" t="s">
        <v>536</v>
      </c>
      <c r="H175">
        <v>37744</v>
      </c>
      <c r="I175">
        <v>264.8392128944397</v>
      </c>
      <c r="J175">
        <v>9.9995258695528833E-7</v>
      </c>
      <c r="K175">
        <v>0</v>
      </c>
      <c r="L175">
        <v>4.8825431512299641E-7</v>
      </c>
      <c r="M175" s="36" t="s">
        <v>536</v>
      </c>
    </row>
    <row r="176" spans="1:13" x14ac:dyDescent="0.45">
      <c r="A176" s="36" t="s">
        <v>39</v>
      </c>
      <c r="B176">
        <v>51297</v>
      </c>
      <c r="C176">
        <v>393.66296005249023</v>
      </c>
      <c r="D176">
        <v>8.6921543163143156E-7</v>
      </c>
      <c r="E176">
        <v>0</v>
      </c>
      <c r="F176">
        <v>9.9991447052121E-7</v>
      </c>
      <c r="G176" s="36" t="s">
        <v>536</v>
      </c>
      <c r="H176">
        <v>54926</v>
      </c>
      <c r="I176">
        <v>427.49427700042725</v>
      </c>
      <c r="J176">
        <v>9.998971157165748E-7</v>
      </c>
      <c r="K176">
        <v>0</v>
      </c>
      <c r="L176">
        <v>7.3539767316510928E-7</v>
      </c>
      <c r="M176" s="36" t="s">
        <v>536</v>
      </c>
    </row>
    <row r="177" spans="1:13" x14ac:dyDescent="0.45">
      <c r="A177" s="36" t="s">
        <v>64</v>
      </c>
      <c r="B177">
        <v>56053</v>
      </c>
      <c r="C177">
        <v>406.40182709693909</v>
      </c>
      <c r="D177">
        <v>5.5510442050696175E-9</v>
      </c>
      <c r="E177">
        <v>4.2384156855995923E-7</v>
      </c>
      <c r="F177">
        <v>9.999410841922912E-7</v>
      </c>
      <c r="G177" s="36" t="s">
        <v>536</v>
      </c>
      <c r="H177">
        <v>6835</v>
      </c>
      <c r="I177">
        <v>65.278158903121948</v>
      </c>
      <c r="J177">
        <v>9.640025449804954E-7</v>
      </c>
      <c r="K177">
        <v>3.2565020623660072E-9</v>
      </c>
      <c r="L177">
        <v>3.8614846474082543E-8</v>
      </c>
      <c r="M177" s="36" t="s">
        <v>536</v>
      </c>
    </row>
    <row r="178" spans="1:13" x14ac:dyDescent="0.45">
      <c r="A178" s="36" t="s">
        <v>7</v>
      </c>
      <c r="B178">
        <v>53661</v>
      </c>
      <c r="C178">
        <v>406.61755800247192</v>
      </c>
      <c r="D178">
        <v>1.3419724479779194E-7</v>
      </c>
      <c r="E178">
        <v>0</v>
      </c>
      <c r="F178">
        <v>9.9959520899789408E-7</v>
      </c>
      <c r="G178" s="36" t="s">
        <v>536</v>
      </c>
      <c r="H178">
        <v>66221</v>
      </c>
      <c r="I178">
        <v>518.12039804458618</v>
      </c>
      <c r="J178">
        <v>1.2550489327021272E-9</v>
      </c>
      <c r="K178">
        <v>0</v>
      </c>
      <c r="L178">
        <v>8.4495908903626169E-7</v>
      </c>
      <c r="M178" s="36" t="s">
        <v>536</v>
      </c>
    </row>
    <row r="179" spans="1:13" x14ac:dyDescent="0.45">
      <c r="A179" s="36" t="s">
        <v>51</v>
      </c>
      <c r="B179">
        <v>57298</v>
      </c>
      <c r="C179">
        <v>411.55124402046204</v>
      </c>
      <c r="D179">
        <v>9.9964424166154586E-7</v>
      </c>
      <c r="E179">
        <v>0</v>
      </c>
      <c r="F179">
        <v>5.5333175564106237E-8</v>
      </c>
      <c r="G179" s="36" t="s">
        <v>536</v>
      </c>
      <c r="H179">
        <v>510</v>
      </c>
      <c r="I179">
        <v>603.36978602409363</v>
      </c>
      <c r="J179">
        <v>9.3881515478884736E-2</v>
      </c>
      <c r="K179">
        <v>0</v>
      </c>
      <c r="L179">
        <v>2.2875041301239386E-3</v>
      </c>
      <c r="M179" s="36" t="s">
        <v>537</v>
      </c>
    </row>
    <row r="180" spans="1:13" x14ac:dyDescent="0.45">
      <c r="A180" s="36" t="s">
        <v>158</v>
      </c>
      <c r="B180">
        <v>83593</v>
      </c>
      <c r="C180">
        <v>434.39458584785461</v>
      </c>
      <c r="D180">
        <v>1.7443411553218332E-8</v>
      </c>
      <c r="E180">
        <v>3.1301352634862549E-9</v>
      </c>
      <c r="F180">
        <v>9.9900492902181181E-7</v>
      </c>
      <c r="G180" s="36" t="s">
        <v>536</v>
      </c>
      <c r="H180">
        <v>64697</v>
      </c>
      <c r="I180">
        <v>392.55078792572021</v>
      </c>
      <c r="J180">
        <v>1.2184529082762889E-8</v>
      </c>
      <c r="K180">
        <v>1.1040295200779996E-8</v>
      </c>
      <c r="L180">
        <v>9.8667900295089049E-7</v>
      </c>
      <c r="M180" s="36" t="s">
        <v>536</v>
      </c>
    </row>
    <row r="181" spans="1:13" x14ac:dyDescent="0.45">
      <c r="A181" s="36" t="s">
        <v>328</v>
      </c>
      <c r="B181">
        <v>59478</v>
      </c>
      <c r="C181">
        <v>449.32482004165649</v>
      </c>
      <c r="D181">
        <v>9.9927786399524525E-7</v>
      </c>
      <c r="E181">
        <v>0</v>
      </c>
      <c r="F181">
        <v>4.100690894278158E-8</v>
      </c>
      <c r="G181" s="36" t="s">
        <v>536</v>
      </c>
      <c r="H181">
        <v>671</v>
      </c>
      <c r="I181">
        <v>604.19476795196533</v>
      </c>
      <c r="J181">
        <v>2.4586973894345197E-2</v>
      </c>
      <c r="K181">
        <v>0</v>
      </c>
      <c r="L181">
        <v>8.2958949027889706E-4</v>
      </c>
      <c r="M181" s="36" t="s">
        <v>537</v>
      </c>
    </row>
    <row r="182" spans="1:13" x14ac:dyDescent="0.45">
      <c r="A182" s="36" t="s">
        <v>11</v>
      </c>
      <c r="B182">
        <v>59582</v>
      </c>
      <c r="C182">
        <v>455.00184011459351</v>
      </c>
      <c r="D182">
        <v>3.2035152514118371E-8</v>
      </c>
      <c r="E182">
        <v>1.3457632203334872E-10</v>
      </c>
      <c r="F182">
        <v>5.0052518018254532E-7</v>
      </c>
      <c r="G182" s="36" t="s">
        <v>536</v>
      </c>
      <c r="H182">
        <v>967</v>
      </c>
      <c r="I182">
        <v>606.12346005439758</v>
      </c>
      <c r="J182">
        <v>1.0685103474913356E-6</v>
      </c>
      <c r="K182">
        <v>2.2743009715425735E-6</v>
      </c>
      <c r="L182">
        <v>0.99999997293873555</v>
      </c>
      <c r="M182" s="36" t="s">
        <v>537</v>
      </c>
    </row>
    <row r="183" spans="1:13" x14ac:dyDescent="0.45">
      <c r="A183" s="36" t="s">
        <v>359</v>
      </c>
      <c r="B183">
        <v>82876</v>
      </c>
      <c r="C183">
        <v>459.34489512443542</v>
      </c>
      <c r="D183">
        <v>1.3391124738444058E-7</v>
      </c>
      <c r="E183">
        <v>0</v>
      </c>
      <c r="F183">
        <v>3.2312263718052825E-8</v>
      </c>
      <c r="G183" s="36" t="s">
        <v>536</v>
      </c>
      <c r="H183">
        <v>47452</v>
      </c>
      <c r="I183">
        <v>458.01359391212463</v>
      </c>
      <c r="J183">
        <v>3.7929752164497388E-8</v>
      </c>
      <c r="K183">
        <v>0</v>
      </c>
      <c r="L183">
        <v>9.9726800571238949E-7</v>
      </c>
      <c r="M183" s="36" t="s">
        <v>536</v>
      </c>
    </row>
    <row r="184" spans="1:13" x14ac:dyDescent="0.45">
      <c r="A184" s="36" t="s">
        <v>57</v>
      </c>
      <c r="B184">
        <v>63707</v>
      </c>
      <c r="C184">
        <v>486.09675192832947</v>
      </c>
      <c r="D184">
        <v>8.8434556996085254E-7</v>
      </c>
      <c r="E184">
        <v>0</v>
      </c>
      <c r="F184">
        <v>5.422506349893423E-8</v>
      </c>
      <c r="G184" s="36" t="s">
        <v>536</v>
      </c>
      <c r="H184">
        <v>17735</v>
      </c>
      <c r="I184">
        <v>136.63268995285034</v>
      </c>
      <c r="J184">
        <v>1.460510248191007E-8</v>
      </c>
      <c r="K184">
        <v>9.9470152600037906E-7</v>
      </c>
      <c r="L184">
        <v>6.7074012104643186E-7</v>
      </c>
      <c r="M184" s="36" t="s">
        <v>536</v>
      </c>
    </row>
    <row r="185" spans="1:13" x14ac:dyDescent="0.45">
      <c r="A185" s="36" t="s">
        <v>208</v>
      </c>
      <c r="B185">
        <v>63856</v>
      </c>
      <c r="C185">
        <v>489.37791204452515</v>
      </c>
      <c r="D185">
        <v>9.5727106107411547E-7</v>
      </c>
      <c r="E185">
        <v>4.3745863593895595E-17</v>
      </c>
      <c r="F185">
        <v>7.042591661232187E-7</v>
      </c>
      <c r="G185" s="36" t="s">
        <v>536</v>
      </c>
      <c r="H185">
        <v>77583</v>
      </c>
      <c r="I185">
        <v>600.00640892982483</v>
      </c>
      <c r="J185">
        <v>7.7462983758874209E-7</v>
      </c>
      <c r="K185">
        <v>4.5824879488916509E-11</v>
      </c>
      <c r="L185">
        <v>5.9467008299009378E-6</v>
      </c>
      <c r="M185" s="36" t="s">
        <v>537</v>
      </c>
    </row>
    <row r="186" spans="1:13" x14ac:dyDescent="0.45">
      <c r="A186" s="36" t="s">
        <v>296</v>
      </c>
      <c r="B186">
        <v>71169</v>
      </c>
      <c r="C186">
        <v>531.3301739692688</v>
      </c>
      <c r="D186">
        <v>8.6685839095994586E-9</v>
      </c>
      <c r="E186">
        <v>0</v>
      </c>
      <c r="F186">
        <v>3.5570663678962023E-7</v>
      </c>
      <c r="G186" s="36" t="s">
        <v>536</v>
      </c>
      <c r="H186">
        <v>29248</v>
      </c>
      <c r="I186">
        <v>301.42817616462708</v>
      </c>
      <c r="J186">
        <v>1.8203811551691595E-8</v>
      </c>
      <c r="K186">
        <v>0</v>
      </c>
      <c r="L186">
        <v>1.5222254711619606E-7</v>
      </c>
      <c r="M186" s="36" t="s">
        <v>536</v>
      </c>
    </row>
    <row r="187" spans="1:13" x14ac:dyDescent="0.45">
      <c r="A187" s="36" t="s">
        <v>179</v>
      </c>
      <c r="B187">
        <v>106380</v>
      </c>
      <c r="C187">
        <v>555.70368790626526</v>
      </c>
      <c r="D187">
        <v>3.8247750314798334E-7</v>
      </c>
      <c r="E187">
        <v>9.7036206413831019E-7</v>
      </c>
      <c r="F187">
        <v>6.0408239387065881E-8</v>
      </c>
      <c r="G187" s="36" t="s">
        <v>536</v>
      </c>
      <c r="H187">
        <v>114779</v>
      </c>
      <c r="I187">
        <v>600.00351691246033</v>
      </c>
      <c r="J187">
        <v>5.6793155324695832E-6</v>
      </c>
      <c r="K187">
        <v>8.7023043927214846E-12</v>
      </c>
      <c r="L187">
        <v>1.0529995026493138E-7</v>
      </c>
      <c r="M187" s="36" t="s">
        <v>537</v>
      </c>
    </row>
    <row r="188" spans="1:13" x14ac:dyDescent="0.45">
      <c r="A188" s="36" t="s">
        <v>152</v>
      </c>
      <c r="B188">
        <v>80254</v>
      </c>
      <c r="C188">
        <v>562.35563588142395</v>
      </c>
      <c r="D188">
        <v>9.8227406396760104E-7</v>
      </c>
      <c r="E188">
        <v>0</v>
      </c>
      <c r="F188">
        <v>6.7802881656139611E-7</v>
      </c>
      <c r="G188" s="36" t="s">
        <v>536</v>
      </c>
      <c r="H188">
        <v>28445</v>
      </c>
      <c r="I188">
        <v>215.94256186485291</v>
      </c>
      <c r="J188">
        <v>9.5572266424212261E-8</v>
      </c>
      <c r="K188">
        <v>7.9003094223741014E-15</v>
      </c>
      <c r="L188">
        <v>8.3462355236207452E-7</v>
      </c>
      <c r="M188" s="36" t="s">
        <v>536</v>
      </c>
    </row>
    <row r="189" spans="1:13" x14ac:dyDescent="0.45">
      <c r="A189" s="36" t="s">
        <v>188</v>
      </c>
      <c r="B189">
        <v>105914</v>
      </c>
      <c r="C189">
        <v>590.51780891418457</v>
      </c>
      <c r="D189">
        <v>7.1461543660577E-7</v>
      </c>
      <c r="E189">
        <v>9.9988165347245189E-7</v>
      </c>
      <c r="F189">
        <v>9.0114375076732006E-8</v>
      </c>
      <c r="G189" s="36" t="s">
        <v>536</v>
      </c>
      <c r="H189">
        <v>105375</v>
      </c>
      <c r="I189">
        <v>600.00113606452942</v>
      </c>
      <c r="J189">
        <v>2.3725470544701778E-6</v>
      </c>
      <c r="K189">
        <v>4.5208446175217362E-6</v>
      </c>
      <c r="L189">
        <v>3.3001596589431603E-7</v>
      </c>
      <c r="M189" s="36" t="s">
        <v>537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FBF4-11BD-4F84-91FC-0AF3D0379F4B}">
  <dimension ref="A1:P189"/>
  <sheetViews>
    <sheetView topLeftCell="A164" zoomScale="80" workbookViewId="0">
      <selection activeCell="A182" sqref="A182"/>
    </sheetView>
  </sheetViews>
  <sheetFormatPr defaultRowHeight="14.25" x14ac:dyDescent="0.45"/>
  <cols>
    <col min="1" max="1" width="18.86328125" customWidth="1"/>
    <col min="2" max="2" width="11.19921875" customWidth="1"/>
    <col min="3" max="3" width="12.9296875" customWidth="1"/>
    <col min="6" max="6" width="0" hidden="1" customWidth="1"/>
  </cols>
  <sheetData>
    <row r="1" spans="1:16" x14ac:dyDescent="0.45">
      <c r="A1" s="1" t="str" cm="1">
        <f t="array" ref="A1:A189">iterations_test__3[[#All],[Instance]]</f>
        <v>Instance</v>
      </c>
      <c r="B1" s="1" t="str" cm="1">
        <f t="array" ref="B1:B189">iterations_test__3[[#All],[iters_cuPDLP]]</f>
        <v>iters_cuPDLP</v>
      </c>
      <c r="C1" s="1" t="str" cm="1">
        <f t="array" ref="C1:C189">iterations_test__3[[#All],[iters_scalar_t20_irmax]]</f>
        <v>iters_scalar_t20_irmax</v>
      </c>
      <c r="D1" s="1" t="s">
        <v>481</v>
      </c>
      <c r="E1" s="1" t="str" cm="1">
        <f t="array" ref="E1:E189">iterations_test__3[[#All],[time_cuPDLP]]</f>
        <v>time_cuPDLP</v>
      </c>
      <c r="F1" s="1" t="str" cm="1">
        <f t="array" ref="F1:F189">iterations_test__3[[#All],[time_scalar_t20_irmax]]</f>
        <v>time_scalar_t20_irmax</v>
      </c>
      <c r="G1" s="1" t="s">
        <v>564</v>
      </c>
      <c r="H1" s="1" t="s">
        <v>481</v>
      </c>
      <c r="I1" s="1" t="s">
        <v>574</v>
      </c>
      <c r="J1" s="1" t="s">
        <v>571</v>
      </c>
      <c r="K1" s="1" t="s">
        <v>572</v>
      </c>
      <c r="N1" s="1" t="s">
        <v>570</v>
      </c>
    </row>
    <row r="2" spans="1:16" x14ac:dyDescent="0.45">
      <c r="A2" t="str">
        <v>cdc7-4-3-2</v>
      </c>
      <c r="B2">
        <v>37</v>
      </c>
      <c r="C2">
        <v>37</v>
      </c>
      <c r="D2" s="7">
        <f>(B2-C2)/B2</f>
        <v>0</v>
      </c>
      <c r="E2">
        <v>0.10707497596740723</v>
      </c>
      <c r="F2">
        <v>0.17191100120544434</v>
      </c>
      <c r="G2">
        <f>IF(K2="OPTIMAL",IF(D2=0,MAX(F2-$P$3*C2,E2),F2-$P$3*C2),600)</f>
        <v>0.11762617633575939</v>
      </c>
      <c r="H2" s="7">
        <f>(E2-F2)/E2</f>
        <v>-0.60551986729161333</v>
      </c>
      <c r="I2" s="7">
        <f>(E2-G2)/E2</f>
        <v>-9.8540301064964669E-2</v>
      </c>
      <c r="J2" t="str" cm="1">
        <f t="array" ref="J2:J189">iterations_test__3[termination_cuPDLP]</f>
        <v>OPTIMAL</v>
      </c>
      <c r="K2" t="str" cm="1">
        <f t="array" ref="K2:K189">iterations_test__3[termination_scalar_t20_irmax]</f>
        <v>OPTIMAL</v>
      </c>
      <c r="N2">
        <f>IF(D2=0,(F2-E2)/C2,"")</f>
        <v>1.7523250064334355E-3</v>
      </c>
      <c r="P2" s="1" t="s">
        <v>569</v>
      </c>
    </row>
    <row r="3" spans="1:16" x14ac:dyDescent="0.45">
      <c r="A3" t="str">
        <v>sorrell3</v>
      </c>
      <c r="B3">
        <v>39</v>
      </c>
      <c r="C3">
        <v>39</v>
      </c>
      <c r="D3" s="7">
        <f t="shared" ref="D3:D66" si="0">(B3-C3)/B3</f>
        <v>0</v>
      </c>
      <c r="E3">
        <v>0.11275196075439453</v>
      </c>
      <c r="F3">
        <v>0.19564199447631836</v>
      </c>
      <c r="G3">
        <f t="shared" ref="G3:G66" si="1">IF(K3="OPTIMAL",IF(D3=0,MAX(F3-$P$3*C3,E3),F3-$P$3*C3),600)</f>
        <v>0.13842285474881261</v>
      </c>
      <c r="H3" s="7">
        <f t="shared" ref="H3:H66" si="2">(E3-F3)/E3</f>
        <v>-0.73515381167057148</v>
      </c>
      <c r="I3" s="7">
        <f t="shared" ref="H3:I66" si="3">(E3-G3)/E3</f>
        <v>-0.22767581000508275</v>
      </c>
      <c r="J3" t="str">
        <v>OPTIMAL</v>
      </c>
      <c r="K3" t="str">
        <v>OPTIMAL</v>
      </c>
      <c r="N3">
        <f>IF(D3=0,(F3-E3)/C3,"")</f>
        <v>2.1253854800493289E-3</v>
      </c>
      <c r="P3">
        <f>AVERAGE(N2:N180)</f>
        <v>1.4671574289104041E-3</v>
      </c>
    </row>
    <row r="4" spans="1:16" x14ac:dyDescent="0.45">
      <c r="A4" t="str">
        <v>sorrell7</v>
      </c>
      <c r="B4">
        <v>41</v>
      </c>
      <c r="C4">
        <v>41</v>
      </c>
      <c r="D4" s="7">
        <f t="shared" si="0"/>
        <v>0</v>
      </c>
      <c r="E4">
        <v>0.11659884452819824</v>
      </c>
      <c r="F4">
        <v>0.2010500431060791</v>
      </c>
      <c r="G4">
        <f t="shared" si="1"/>
        <v>0.14089658852075254</v>
      </c>
      <c r="H4" s="7">
        <f t="shared" si="2"/>
        <v>-0.72428846889179244</v>
      </c>
      <c r="I4" s="7">
        <f t="shared" si="3"/>
        <v>-0.20838751954079732</v>
      </c>
      <c r="J4" t="str">
        <v>OPTIMAL</v>
      </c>
      <c r="K4" t="str">
        <v>OPTIMAL</v>
      </c>
      <c r="N4">
        <f>IF(D4=0,(F4-E4)/C4,"")</f>
        <v>2.059785331167826E-3</v>
      </c>
    </row>
    <row r="5" spans="1:16" x14ac:dyDescent="0.45">
      <c r="A5" t="str">
        <v>sorrell4</v>
      </c>
      <c r="B5">
        <v>46</v>
      </c>
      <c r="C5">
        <v>46</v>
      </c>
      <c r="D5" s="7">
        <f t="shared" si="0"/>
        <v>0</v>
      </c>
      <c r="E5">
        <v>0.14344000816345215</v>
      </c>
      <c r="F5">
        <v>0.22569894790649414</v>
      </c>
      <c r="G5">
        <f t="shared" si="1"/>
        <v>0.15820970617661556</v>
      </c>
      <c r="H5" s="7">
        <f t="shared" si="2"/>
        <v>-0.57347277650254058</v>
      </c>
      <c r="I5" s="7">
        <f t="shared" si="3"/>
        <v>-0.10296777169960217</v>
      </c>
      <c r="J5" t="str">
        <v>OPTIMAL</v>
      </c>
      <c r="K5" t="str">
        <v>OPTIMAL</v>
      </c>
      <c r="N5">
        <f>IF(D5=0,(F5-E5)/C5,"")</f>
        <v>1.7882378205009129E-3</v>
      </c>
    </row>
    <row r="6" spans="1:16" x14ac:dyDescent="0.45">
      <c r="A6" t="str">
        <v>ns1904248</v>
      </c>
      <c r="B6">
        <v>57</v>
      </c>
      <c r="C6">
        <v>57</v>
      </c>
      <c r="D6" s="7">
        <f t="shared" si="0"/>
        <v>0</v>
      </c>
      <c r="E6">
        <v>0.1635899543762207</v>
      </c>
      <c r="F6">
        <v>0.28025984764099121</v>
      </c>
      <c r="G6">
        <f t="shared" si="1"/>
        <v>0.19663187419309819</v>
      </c>
      <c r="H6" s="7">
        <f t="shared" si="2"/>
        <v>-0.71318494897587392</v>
      </c>
      <c r="I6" s="7">
        <f t="shared" si="3"/>
        <v>-0.20198012734258963</v>
      </c>
      <c r="J6" t="str">
        <v>OPTIMAL</v>
      </c>
      <c r="K6" t="str">
        <v>OPTIMAL</v>
      </c>
      <c r="N6">
        <f>IF(D6=0,(F6-E6)/C6,"")</f>
        <v>2.0468402327152723E-3</v>
      </c>
    </row>
    <row r="7" spans="1:16" x14ac:dyDescent="0.45">
      <c r="A7" t="str">
        <v>neos-885524</v>
      </c>
      <c r="B7">
        <v>64</v>
      </c>
      <c r="C7">
        <v>64</v>
      </c>
      <c r="D7" s="7">
        <f t="shared" si="0"/>
        <v>0</v>
      </c>
      <c r="E7">
        <v>0.17995905876159668</v>
      </c>
      <c r="F7">
        <v>0.29947400093078613</v>
      </c>
      <c r="G7">
        <f t="shared" si="1"/>
        <v>0.20557592548052028</v>
      </c>
      <c r="H7" s="7">
        <f t="shared" si="2"/>
        <v>-0.66412295658602316</v>
      </c>
      <c r="I7" s="7">
        <f t="shared" si="3"/>
        <v>-0.14234830352641437</v>
      </c>
      <c r="J7" t="str">
        <v>OPTIMAL</v>
      </c>
      <c r="K7" t="str">
        <v>OPTIMAL</v>
      </c>
      <c r="N7">
        <f>IF(D7=0,(F7-E7)/C7,"")</f>
        <v>1.8674209713935852E-3</v>
      </c>
    </row>
    <row r="8" spans="1:16" x14ac:dyDescent="0.45">
      <c r="A8" t="str">
        <v>neos-3237086-abava</v>
      </c>
      <c r="B8">
        <v>80</v>
      </c>
      <c r="C8">
        <v>80</v>
      </c>
      <c r="D8" s="7">
        <f t="shared" si="0"/>
        <v>0</v>
      </c>
      <c r="E8">
        <v>0.2352910041809082</v>
      </c>
      <c r="F8">
        <v>0.39271306991577148</v>
      </c>
      <c r="G8">
        <f t="shared" si="1"/>
        <v>0.27534047560293917</v>
      </c>
      <c r="H8" s="7">
        <f t="shared" si="2"/>
        <v>-0.66905263243224622</v>
      </c>
      <c r="I8" s="7">
        <f t="shared" si="3"/>
        <v>-0.17021250583485176</v>
      </c>
      <c r="J8" t="str">
        <v>OPTIMAL</v>
      </c>
      <c r="K8" t="str">
        <v>OPTIMAL</v>
      </c>
      <c r="N8">
        <f>IF(D8=0,(F8-E8)/C8,"")</f>
        <v>1.9677758216857912E-3</v>
      </c>
    </row>
    <row r="9" spans="1:16" x14ac:dyDescent="0.45">
      <c r="A9" t="str">
        <v>neos-913984</v>
      </c>
      <c r="B9">
        <v>84</v>
      </c>
      <c r="C9">
        <v>72</v>
      </c>
      <c r="D9" s="7">
        <f>(B9-C9)/B9</f>
        <v>0.14285714285714285</v>
      </c>
      <c r="E9">
        <v>0.23826313018798828</v>
      </c>
      <c r="F9">
        <v>1.7120828628540039</v>
      </c>
      <c r="G9">
        <f t="shared" si="1"/>
        <v>1.6064475279724548</v>
      </c>
      <c r="H9" s="7">
        <f t="shared" si="2"/>
        <v>-6.1856810640537629</v>
      </c>
      <c r="I9" s="7">
        <f t="shared" si="3"/>
        <v>-5.7423252884530509</v>
      </c>
      <c r="J9" t="str">
        <v>OPTIMAL</v>
      </c>
      <c r="K9" t="str">
        <v>OPTIMAL</v>
      </c>
      <c r="N9" t="str">
        <f>IF(D9=0,(F9-E9)/C9,"")</f>
        <v/>
      </c>
    </row>
    <row r="10" spans="1:16" x14ac:dyDescent="0.45">
      <c r="A10" t="str">
        <v>fhnw-schedule-paira200</v>
      </c>
      <c r="B10">
        <v>121</v>
      </c>
      <c r="C10">
        <v>121</v>
      </c>
      <c r="D10" s="7">
        <f t="shared" si="0"/>
        <v>0</v>
      </c>
      <c r="E10">
        <v>0.34825396537780762</v>
      </c>
      <c r="F10">
        <v>0.58827495574951172</v>
      </c>
      <c r="G10">
        <f t="shared" si="1"/>
        <v>0.41074890685135279</v>
      </c>
      <c r="H10" s="7">
        <f t="shared" si="2"/>
        <v>-0.68921251222886826</v>
      </c>
      <c r="I10" s="7">
        <f t="shared" si="3"/>
        <v>-0.17945220352551267</v>
      </c>
      <c r="J10" t="str">
        <v>OPTIMAL</v>
      </c>
      <c r="K10" t="str">
        <v>OPTIMAL</v>
      </c>
      <c r="N10">
        <f>IF(D10=0,(F10-E10)/C10,"")</f>
        <v>1.98364454852648E-3</v>
      </c>
    </row>
    <row r="11" spans="1:16" x14ac:dyDescent="0.45">
      <c r="A11" t="str">
        <v>ns1856153</v>
      </c>
      <c r="B11">
        <v>124</v>
      </c>
      <c r="C11">
        <v>124</v>
      </c>
      <c r="D11" s="7">
        <f t="shared" si="0"/>
        <v>0</v>
      </c>
      <c r="E11">
        <v>0.34964203834533691</v>
      </c>
      <c r="F11">
        <v>0.63486504554748535</v>
      </c>
      <c r="G11">
        <f t="shared" si="1"/>
        <v>0.45293752436259527</v>
      </c>
      <c r="H11" s="7">
        <f t="shared" si="2"/>
        <v>-0.81575719141769032</v>
      </c>
      <c r="I11" s="7">
        <f t="shared" si="3"/>
        <v>-0.29543211252885654</v>
      </c>
      <c r="J11" t="str">
        <v>OPTIMAL</v>
      </c>
      <c r="K11" t="str">
        <v>OPTIMAL</v>
      </c>
      <c r="N11">
        <f>IF(D11=0,(F11-E11)/C11,"")</f>
        <v>2.30018554195281E-3</v>
      </c>
    </row>
    <row r="12" spans="1:16" x14ac:dyDescent="0.45">
      <c r="A12" t="str">
        <v>genus-sym-g62-2</v>
      </c>
      <c r="B12">
        <v>136</v>
      </c>
      <c r="C12">
        <v>136</v>
      </c>
      <c r="D12" s="7">
        <f t="shared" si="0"/>
        <v>0</v>
      </c>
      <c r="E12">
        <v>0.3905341625213623</v>
      </c>
      <c r="F12">
        <v>0.67648005485534668</v>
      </c>
      <c r="G12">
        <f t="shared" si="1"/>
        <v>0.47694664452353175</v>
      </c>
      <c r="H12" s="7">
        <f t="shared" si="2"/>
        <v>-0.73219175113353385</v>
      </c>
      <c r="I12" s="7">
        <f t="shared" si="3"/>
        <v>-0.22126740832165395</v>
      </c>
      <c r="J12" t="str">
        <v>OPTIMAL</v>
      </c>
      <c r="K12" t="str">
        <v>OPTIMAL</v>
      </c>
      <c r="N12">
        <f>IF(D12=0,(F12-E12)/C12,"")</f>
        <v>2.1025433259851791E-3</v>
      </c>
    </row>
    <row r="13" spans="1:16" x14ac:dyDescent="0.45">
      <c r="A13" t="str">
        <v>neos-2991472-kalu</v>
      </c>
      <c r="B13">
        <v>148</v>
      </c>
      <c r="C13">
        <v>148</v>
      </c>
      <c r="D13" s="7">
        <f t="shared" si="0"/>
        <v>0</v>
      </c>
      <c r="E13">
        <v>0.44372391700744629</v>
      </c>
      <c r="F13">
        <v>0.73658609390258789</v>
      </c>
      <c r="G13">
        <f t="shared" si="1"/>
        <v>0.51944679442384811</v>
      </c>
      <c r="H13" s="7">
        <f t="shared" si="2"/>
        <v>-0.66000989730338777</v>
      </c>
      <c r="I13" s="7">
        <f t="shared" si="3"/>
        <v>-0.17065313478500438</v>
      </c>
      <c r="J13" t="str">
        <v>OPTIMAL</v>
      </c>
      <c r="K13" t="str">
        <v>OPTIMAL</v>
      </c>
      <c r="N13">
        <f>IF(D13=0,(F13-E13)/C13,"")</f>
        <v>1.9787984925347404E-3</v>
      </c>
    </row>
    <row r="14" spans="1:16" x14ac:dyDescent="0.45">
      <c r="A14" t="str">
        <v>dws012-02</v>
      </c>
      <c r="B14">
        <v>155</v>
      </c>
      <c r="C14">
        <v>156</v>
      </c>
      <c r="D14" s="7">
        <f t="shared" si="0"/>
        <v>-6.4516129032258064E-3</v>
      </c>
      <c r="E14">
        <v>0.4472198486328125</v>
      </c>
      <c r="F14">
        <v>1.9312500953674316</v>
      </c>
      <c r="G14">
        <f t="shared" si="1"/>
        <v>1.7023735364574086</v>
      </c>
      <c r="H14" s="7">
        <f t="shared" si="2"/>
        <v>-3.318346113821693</v>
      </c>
      <c r="I14" s="7">
        <f t="shared" si="3"/>
        <v>-2.8065697255202404</v>
      </c>
      <c r="J14" t="str">
        <v>OPTIMAL</v>
      </c>
      <c r="K14" t="str">
        <v>OPTIMAL</v>
      </c>
      <c r="N14" t="str">
        <f>IF(D14=0,(F14-E14)/C14,"")</f>
        <v/>
      </c>
    </row>
    <row r="15" spans="1:16" x14ac:dyDescent="0.45">
      <c r="A15" t="str">
        <v>chromaticindex512-7</v>
      </c>
      <c r="B15">
        <v>161</v>
      </c>
      <c r="C15">
        <v>161</v>
      </c>
      <c r="D15" s="7">
        <f t="shared" si="0"/>
        <v>0</v>
      </c>
      <c r="E15">
        <v>0.45646309852600098</v>
      </c>
      <c r="F15">
        <v>0.82286596298217773</v>
      </c>
      <c r="G15">
        <f t="shared" si="1"/>
        <v>0.58665361692760265</v>
      </c>
      <c r="H15" s="7">
        <f t="shared" si="2"/>
        <v>-0.80269985819084955</v>
      </c>
      <c r="I15" s="7">
        <f t="shared" si="3"/>
        <v>-0.28521586700438561</v>
      </c>
      <c r="J15" t="str">
        <v>OPTIMAL</v>
      </c>
      <c r="K15" t="str">
        <v>OPTIMAL</v>
      </c>
      <c r="N15">
        <f>IF(D15=0,(F15-E15)/C15,"")</f>
        <v>2.2757941891687998E-3</v>
      </c>
    </row>
    <row r="16" spans="1:16" x14ac:dyDescent="0.45">
      <c r="A16" t="str">
        <v>chromaticindex1024-7</v>
      </c>
      <c r="B16">
        <v>170</v>
      </c>
      <c r="C16">
        <v>170</v>
      </c>
      <c r="D16" s="7">
        <f t="shared" si="0"/>
        <v>0</v>
      </c>
      <c r="E16">
        <v>0.49096918106079102</v>
      </c>
      <c r="F16">
        <v>0.80720615386962891</v>
      </c>
      <c r="G16">
        <f t="shared" si="1"/>
        <v>0.55778939095486024</v>
      </c>
      <c r="H16" s="7">
        <f t="shared" si="2"/>
        <v>-0.64410758354643438</v>
      </c>
      <c r="I16" s="7">
        <f t="shared" si="3"/>
        <v>-0.13609858311207451</v>
      </c>
      <c r="J16" t="str">
        <v>OPTIMAL</v>
      </c>
      <c r="K16" t="str">
        <v>OPTIMAL</v>
      </c>
      <c r="N16">
        <f>IF(D16=0,(F16-E16)/C16,"")</f>
        <v>1.8602174871108111E-3</v>
      </c>
    </row>
    <row r="17" spans="1:14" x14ac:dyDescent="0.45">
      <c r="A17" t="str">
        <v>neos-3759587-noosa</v>
      </c>
      <c r="B17">
        <v>189</v>
      </c>
      <c r="C17">
        <v>189</v>
      </c>
      <c r="D17" s="7">
        <f t="shared" si="0"/>
        <v>0</v>
      </c>
      <c r="E17">
        <v>0.55427193641662598</v>
      </c>
      <c r="F17">
        <v>0.92780399322509766</v>
      </c>
      <c r="G17">
        <f t="shared" si="1"/>
        <v>0.65051123916103126</v>
      </c>
      <c r="H17" s="7">
        <f t="shared" si="2"/>
        <v>-0.67391479212056171</v>
      </c>
      <c r="I17" s="7">
        <f t="shared" si="3"/>
        <v>-0.17363192400934713</v>
      </c>
      <c r="J17" t="str">
        <v>OPTIMAL</v>
      </c>
      <c r="K17" t="str">
        <v>OPTIMAL</v>
      </c>
      <c r="N17">
        <f>IF(D17=0,(F17-E17)/C17,"")</f>
        <v>1.9763600889337127E-3</v>
      </c>
    </row>
    <row r="18" spans="1:14" x14ac:dyDescent="0.45">
      <c r="A18" t="str">
        <v>ns1828997</v>
      </c>
      <c r="B18">
        <v>192</v>
      </c>
      <c r="C18">
        <v>192</v>
      </c>
      <c r="D18" s="7">
        <f t="shared" si="0"/>
        <v>0</v>
      </c>
      <c r="E18">
        <v>0.55987405776977539</v>
      </c>
      <c r="F18">
        <v>0.91581511497497559</v>
      </c>
      <c r="G18">
        <f t="shared" si="1"/>
        <v>0.63412088862417804</v>
      </c>
      <c r="H18" s="7">
        <f t="shared" si="2"/>
        <v>-0.63575200934129716</v>
      </c>
      <c r="I18" s="7">
        <f t="shared" si="3"/>
        <v>-0.13261345087172002</v>
      </c>
      <c r="J18" t="str">
        <v>OPTIMAL</v>
      </c>
      <c r="K18" t="str">
        <v>OPTIMAL</v>
      </c>
      <c r="N18">
        <f>IF(D18=0,(F18-E18)/C18,"")</f>
        <v>1.8538596729437511E-3</v>
      </c>
    </row>
    <row r="19" spans="1:14" x14ac:dyDescent="0.45">
      <c r="A19" t="str">
        <v>fhnw-schedule-paira400</v>
      </c>
      <c r="B19">
        <v>191</v>
      </c>
      <c r="C19">
        <v>155</v>
      </c>
      <c r="D19" s="7">
        <f t="shared" si="0"/>
        <v>0.18848167539267016</v>
      </c>
      <c r="E19">
        <v>0.57114601135253906</v>
      </c>
      <c r="F19">
        <v>0.74793291091918945</v>
      </c>
      <c r="G19">
        <f t="shared" si="1"/>
        <v>0.52052350943807679</v>
      </c>
      <c r="H19" s="7">
        <f t="shared" si="2"/>
        <v>-0.30953013074187247</v>
      </c>
      <c r="I19" s="7">
        <f t="shared" si="3"/>
        <v>8.8633205709661517E-2</v>
      </c>
      <c r="J19" t="str">
        <v>OPTIMAL</v>
      </c>
      <c r="K19" t="str">
        <v>OPTIMAL</v>
      </c>
      <c r="N19" t="str">
        <f>IF(D19=0,(F19-E19)/C19,"")</f>
        <v/>
      </c>
    </row>
    <row r="20" spans="1:14" x14ac:dyDescent="0.45">
      <c r="A20" t="str">
        <v>neos-5221106-oparau</v>
      </c>
      <c r="B20">
        <v>209</v>
      </c>
      <c r="C20">
        <v>209</v>
      </c>
      <c r="D20" s="7">
        <f t="shared" si="0"/>
        <v>0</v>
      </c>
      <c r="E20">
        <v>0.63465714454650879</v>
      </c>
      <c r="F20">
        <v>1.008601188659668</v>
      </c>
      <c r="G20">
        <f t="shared" si="1"/>
        <v>0.7019652860173935</v>
      </c>
      <c r="H20" s="7">
        <f t="shared" si="2"/>
        <v>-0.58920638856174712</v>
      </c>
      <c r="I20" s="7">
        <f t="shared" si="3"/>
        <v>-0.10605433508351886</v>
      </c>
      <c r="J20" t="str">
        <v>OPTIMAL</v>
      </c>
      <c r="K20" t="str">
        <v>OPTIMAL</v>
      </c>
      <c r="N20">
        <f>IF(D20=0,(F20-E20)/C20,"")</f>
        <v>1.7892059526945416E-3</v>
      </c>
    </row>
    <row r="21" spans="1:14" x14ac:dyDescent="0.45">
      <c r="A21" t="str">
        <v>dws008-03</v>
      </c>
      <c r="B21">
        <v>213</v>
      </c>
      <c r="C21">
        <v>179</v>
      </c>
      <c r="D21" s="7">
        <f t="shared" si="0"/>
        <v>0.15962441314553991</v>
      </c>
      <c r="E21">
        <v>0.65791988372802734</v>
      </c>
      <c r="F21">
        <v>2.1644439697265625</v>
      </c>
      <c r="G21">
        <f t="shared" si="1"/>
        <v>1.9018227899516003</v>
      </c>
      <c r="H21" s="7">
        <f t="shared" si="2"/>
        <v>-2.2898290859701484</v>
      </c>
      <c r="I21" s="7">
        <f t="shared" si="3"/>
        <v>-1.8906601502528548</v>
      </c>
      <c r="J21" t="str">
        <v>OPTIMAL</v>
      </c>
      <c r="K21" t="str">
        <v>OPTIMAL</v>
      </c>
      <c r="N21" t="str">
        <f>IF(D21=0,(F21-E21)/C21,"")</f>
        <v/>
      </c>
    </row>
    <row r="22" spans="1:14" x14ac:dyDescent="0.45">
      <c r="A22" t="str">
        <v>dws012-03</v>
      </c>
      <c r="B22">
        <v>225</v>
      </c>
      <c r="C22">
        <v>217</v>
      </c>
      <c r="D22" s="7">
        <f t="shared" si="0"/>
        <v>3.5555555555555556E-2</v>
      </c>
      <c r="E22">
        <v>0.70438194274902344</v>
      </c>
      <c r="F22">
        <v>2.2785449028015137</v>
      </c>
      <c r="G22">
        <f t="shared" si="1"/>
        <v>1.960171740727956</v>
      </c>
      <c r="H22" s="7">
        <f t="shared" si="2"/>
        <v>-2.2348144728255424</v>
      </c>
      <c r="I22" s="7">
        <f t="shared" si="3"/>
        <v>-1.7828250864550907</v>
      </c>
      <c r="J22" t="str">
        <v>OPTIMAL</v>
      </c>
      <c r="K22" t="str">
        <v>OPTIMAL</v>
      </c>
      <c r="N22" t="str">
        <f>IF(D22=0,(F22-E22)/C22,"")</f>
        <v/>
      </c>
    </row>
    <row r="23" spans="1:14" x14ac:dyDescent="0.45">
      <c r="A23" t="str">
        <v>neos-5083528-gimone</v>
      </c>
      <c r="B23">
        <v>244</v>
      </c>
      <c r="C23">
        <v>244</v>
      </c>
      <c r="D23" s="7">
        <f t="shared" si="0"/>
        <v>0</v>
      </c>
      <c r="E23">
        <v>0.7473900318145752</v>
      </c>
      <c r="F23">
        <v>1.146061897277832</v>
      </c>
      <c r="G23">
        <f t="shared" si="1"/>
        <v>0.78807548462369348</v>
      </c>
      <c r="H23" s="7">
        <f t="shared" si="2"/>
        <v>-0.53341876194860183</v>
      </c>
      <c r="I23" s="7">
        <f t="shared" si="3"/>
        <v>-5.4436707846288485E-2</v>
      </c>
      <c r="J23" t="str">
        <v>OPTIMAL</v>
      </c>
      <c r="K23" t="str">
        <v>OPTIMAL</v>
      </c>
      <c r="N23">
        <f>IF(D23=0,(F23-E23)/C23,"")</f>
        <v>1.6339010879641673E-3</v>
      </c>
    </row>
    <row r="24" spans="1:14" x14ac:dyDescent="0.45">
      <c r="A24" t="str">
        <v>neos-5149806-wieprz</v>
      </c>
      <c r="B24">
        <v>242</v>
      </c>
      <c r="C24">
        <v>242</v>
      </c>
      <c r="D24" s="7">
        <f t="shared" si="0"/>
        <v>0</v>
      </c>
      <c r="E24">
        <v>0.75859999656677246</v>
      </c>
      <c r="F24">
        <v>1.1612639427185059</v>
      </c>
      <c r="G24">
        <f t="shared" si="1"/>
        <v>0.806211844922188</v>
      </c>
      <c r="H24" s="7">
        <f t="shared" si="2"/>
        <v>-0.53079877138687892</v>
      </c>
      <c r="I24" s="7">
        <f t="shared" si="3"/>
        <v>-6.2762784828492568E-2</v>
      </c>
      <c r="J24" t="str">
        <v>OPTIMAL</v>
      </c>
      <c r="K24" t="str">
        <v>OPTIMAL</v>
      </c>
      <c r="N24">
        <f>IF(D24=0,(F24-E24)/C24,"")</f>
        <v>1.6639006039327825E-3</v>
      </c>
    </row>
    <row r="25" spans="1:14" x14ac:dyDescent="0.45">
      <c r="A25" t="str">
        <v>fhnw-schedule-pairb200</v>
      </c>
      <c r="B25">
        <v>251</v>
      </c>
      <c r="C25">
        <v>120</v>
      </c>
      <c r="D25" s="7">
        <f t="shared" si="0"/>
        <v>0.52191235059760954</v>
      </c>
      <c r="E25">
        <v>0.78968596458435059</v>
      </c>
      <c r="F25">
        <v>1.8497891426086426</v>
      </c>
      <c r="G25">
        <f t="shared" si="1"/>
        <v>1.6737302511393941</v>
      </c>
      <c r="H25" s="7">
        <f t="shared" si="2"/>
        <v>-1.3424363931582284</v>
      </c>
      <c r="I25" s="7">
        <f t="shared" si="3"/>
        <v>-1.1194884121061444</v>
      </c>
      <c r="J25" t="str">
        <v>OPTIMAL</v>
      </c>
      <c r="K25" t="str">
        <v>OPTIMAL</v>
      </c>
      <c r="N25" t="str">
        <f>IF(D25=0,(F25-E25)/C25,"")</f>
        <v/>
      </c>
    </row>
    <row r="26" spans="1:14" x14ac:dyDescent="0.45">
      <c r="A26" t="str">
        <v>ex9</v>
      </c>
      <c r="B26">
        <v>336</v>
      </c>
      <c r="C26">
        <v>336</v>
      </c>
      <c r="D26" s="7">
        <f t="shared" si="0"/>
        <v>0</v>
      </c>
      <c r="E26">
        <v>0.96790099143981934</v>
      </c>
      <c r="F26">
        <v>1.9494810104370117</v>
      </c>
      <c r="G26">
        <f t="shared" si="1"/>
        <v>1.456516114323116</v>
      </c>
      <c r="H26" s="7">
        <f t="shared" si="2"/>
        <v>-1.014132672327388</v>
      </c>
      <c r="I26" s="7">
        <f t="shared" si="3"/>
        <v>-0.50481932264213103</v>
      </c>
      <c r="J26" t="str">
        <v>OPTIMAL</v>
      </c>
      <c r="K26" t="str">
        <v>OPTIMAL</v>
      </c>
      <c r="N26">
        <f>IF(D26=0,(F26-E26)/C26,"")</f>
        <v>2.9213691041583105E-3</v>
      </c>
    </row>
    <row r="27" spans="1:14" x14ac:dyDescent="0.45">
      <c r="A27" t="str">
        <v>graph20-80-1rand</v>
      </c>
      <c r="B27">
        <v>311</v>
      </c>
      <c r="C27">
        <v>311</v>
      </c>
      <c r="D27" s="7">
        <f t="shared" si="0"/>
        <v>0</v>
      </c>
      <c r="E27">
        <v>0.97053098678588867</v>
      </c>
      <c r="F27">
        <v>1.5242540836334229</v>
      </c>
      <c r="G27">
        <f t="shared" si="1"/>
        <v>1.0679681232422871</v>
      </c>
      <c r="H27" s="7">
        <f t="shared" si="2"/>
        <v>-0.57053623674737186</v>
      </c>
      <c r="I27" s="7">
        <f t="shared" si="3"/>
        <v>-0.10039569862584331</v>
      </c>
      <c r="J27" t="str">
        <v>OPTIMAL</v>
      </c>
      <c r="K27" t="str">
        <v>OPTIMAL</v>
      </c>
      <c r="N27">
        <f>IF(D27=0,(F27-E27)/C27,"")</f>
        <v>1.7804601184808174E-3</v>
      </c>
    </row>
    <row r="28" spans="1:14" x14ac:dyDescent="0.45">
      <c r="A28" t="str">
        <v>graph40-20-1rand</v>
      </c>
      <c r="B28">
        <v>305</v>
      </c>
      <c r="C28">
        <v>305</v>
      </c>
      <c r="D28" s="7">
        <f t="shared" si="0"/>
        <v>0</v>
      </c>
      <c r="E28">
        <v>0.97284793853759766</v>
      </c>
      <c r="F28">
        <v>1.6989490985870361</v>
      </c>
      <c r="G28">
        <f t="shared" si="1"/>
        <v>1.2514660827693629</v>
      </c>
      <c r="H28" s="7">
        <f t="shared" si="2"/>
        <v>-0.74636655050215417</v>
      </c>
      <c r="I28" s="7">
        <f t="shared" si="3"/>
        <v>-0.28639434098055344</v>
      </c>
      <c r="J28" t="str">
        <v>OPTIMAL</v>
      </c>
      <c r="K28" t="str">
        <v>OPTIMAL</v>
      </c>
      <c r="N28">
        <f>IF(D28=0,(F28-E28)/C28,"")</f>
        <v>2.3806595411457001E-3</v>
      </c>
    </row>
    <row r="29" spans="1:14" x14ac:dyDescent="0.45">
      <c r="A29" t="str">
        <v>circ10-3</v>
      </c>
      <c r="B29">
        <v>352</v>
      </c>
      <c r="C29">
        <v>352</v>
      </c>
      <c r="D29" s="7">
        <f t="shared" si="0"/>
        <v>0</v>
      </c>
      <c r="E29">
        <v>0.99138593673706055</v>
      </c>
      <c r="F29">
        <v>1.6759271621704102</v>
      </c>
      <c r="G29">
        <f t="shared" si="1"/>
        <v>1.159487747193948</v>
      </c>
      <c r="H29" s="7">
        <f t="shared" si="2"/>
        <v>-0.69048914258999261</v>
      </c>
      <c r="I29" s="7">
        <f t="shared" si="3"/>
        <v>-0.16956243197292004</v>
      </c>
      <c r="J29" t="str">
        <v>OPTIMAL</v>
      </c>
      <c r="K29" t="str">
        <v>OPTIMAL</v>
      </c>
      <c r="N29">
        <f>IF(D29=0,(F29-E29)/C29,"")</f>
        <v>1.9447193904356523E-3</v>
      </c>
    </row>
    <row r="30" spans="1:14" x14ac:dyDescent="0.45">
      <c r="A30" t="str">
        <v>neos-5195221-niemur</v>
      </c>
      <c r="B30">
        <v>369</v>
      </c>
      <c r="C30">
        <v>369</v>
      </c>
      <c r="D30" s="7">
        <f t="shared" si="0"/>
        <v>0</v>
      </c>
      <c r="E30">
        <v>1.0465497970581055</v>
      </c>
      <c r="F30">
        <v>1.835270881652832</v>
      </c>
      <c r="G30">
        <f t="shared" si="1"/>
        <v>1.2938897903848929</v>
      </c>
      <c r="H30" s="7">
        <f t="shared" si="2"/>
        <v>-0.75363932687374646</v>
      </c>
      <c r="I30" s="7">
        <f t="shared" si="3"/>
        <v>-0.23633848482133421</v>
      </c>
      <c r="J30" t="str">
        <v>OPTIMAL</v>
      </c>
      <c r="K30" t="str">
        <v>OPTIMAL</v>
      </c>
      <c r="N30">
        <f>IF(D30=0,(F30-E30)/C30,"")</f>
        <v>2.1374555138068472E-3</v>
      </c>
    </row>
    <row r="31" spans="1:14" x14ac:dyDescent="0.45">
      <c r="A31" t="str">
        <v>neos-5193246-nerang</v>
      </c>
      <c r="B31">
        <v>401</v>
      </c>
      <c r="C31">
        <v>401</v>
      </c>
      <c r="D31" s="7">
        <f t="shared" si="0"/>
        <v>0</v>
      </c>
      <c r="E31">
        <v>1.1424729824066162</v>
      </c>
      <c r="F31">
        <v>2.0942449569702148</v>
      </c>
      <c r="G31">
        <f t="shared" si="1"/>
        <v>1.5059148279771428</v>
      </c>
      <c r="H31" s="7">
        <f t="shared" si="2"/>
        <v>-0.83308050975410686</v>
      </c>
      <c r="I31" s="7">
        <f t="shared" si="3"/>
        <v>-0.31811854736812889</v>
      </c>
      <c r="J31" t="str">
        <v>OPTIMAL</v>
      </c>
      <c r="K31" t="str">
        <v>OPTIMAL</v>
      </c>
      <c r="N31">
        <f>IF(D31=0,(F31-E31)/C31,"")</f>
        <v>2.3734961959191985E-3</v>
      </c>
    </row>
    <row r="32" spans="1:14" x14ac:dyDescent="0.45">
      <c r="A32" t="str">
        <v>dws012-01</v>
      </c>
      <c r="B32">
        <v>415</v>
      </c>
      <c r="C32">
        <v>644</v>
      </c>
      <c r="D32" s="7">
        <f t="shared" si="0"/>
        <v>-0.5518072289156627</v>
      </c>
      <c r="E32">
        <v>1.1984579563140869</v>
      </c>
      <c r="F32">
        <v>5.4377448558807373</v>
      </c>
      <c r="G32">
        <f t="shared" si="1"/>
        <v>4.492895471662437</v>
      </c>
      <c r="H32" s="7">
        <f t="shared" si="2"/>
        <v>-3.5372846224866947</v>
      </c>
      <c r="I32" s="7">
        <f t="shared" si="3"/>
        <v>-2.7488970288791319</v>
      </c>
      <c r="J32" t="str">
        <v>OPTIMAL</v>
      </c>
      <c r="K32" t="str">
        <v>OPTIMAL</v>
      </c>
      <c r="N32" t="str">
        <f>IF(D32=0,(F32-E32)/C32,"")</f>
        <v/>
      </c>
    </row>
    <row r="33" spans="1:14" x14ac:dyDescent="0.45">
      <c r="A33" t="str">
        <v>graph40-40-1rand</v>
      </c>
      <c r="B33">
        <v>399</v>
      </c>
      <c r="C33">
        <v>399</v>
      </c>
      <c r="D33" s="7">
        <f t="shared" si="0"/>
        <v>0</v>
      </c>
      <c r="E33">
        <v>1.2073931694030762</v>
      </c>
      <c r="F33">
        <v>2.0312540531158447</v>
      </c>
      <c r="G33">
        <f t="shared" si="1"/>
        <v>1.4458582389805934</v>
      </c>
      <c r="H33" s="7">
        <f t="shared" si="2"/>
        <v>-0.68234681509758555</v>
      </c>
      <c r="I33" s="7">
        <f t="shared" si="3"/>
        <v>-0.19750407375205883</v>
      </c>
      <c r="J33" t="str">
        <v>OPTIMAL</v>
      </c>
      <c r="K33" t="str">
        <v>OPTIMAL</v>
      </c>
      <c r="N33">
        <f>IF(D33=0,(F33-E33)/C33,"")</f>
        <v>2.0648142448941569E-3</v>
      </c>
    </row>
    <row r="34" spans="1:14" x14ac:dyDescent="0.45">
      <c r="A34" t="str">
        <v>neos-933966</v>
      </c>
      <c r="B34">
        <v>421</v>
      </c>
      <c r="C34">
        <v>326</v>
      </c>
      <c r="D34" s="7">
        <f t="shared" si="0"/>
        <v>0.22565320665083136</v>
      </c>
      <c r="E34">
        <v>1.2093849182128906</v>
      </c>
      <c r="F34">
        <v>7.0520880222320557</v>
      </c>
      <c r="G34">
        <f t="shared" si="1"/>
        <v>6.5737947004072641</v>
      </c>
      <c r="H34" s="7">
        <f t="shared" si="2"/>
        <v>-4.8311360725855037</v>
      </c>
      <c r="I34" s="7">
        <f t="shared" si="3"/>
        <v>-4.4356512979518277</v>
      </c>
      <c r="J34" t="str">
        <v>OPTIMAL</v>
      </c>
      <c r="K34" t="str">
        <v>OPTIMAL</v>
      </c>
      <c r="N34" t="str">
        <f>IF(D34=0,(F34-E34)/C34,"")</f>
        <v/>
      </c>
    </row>
    <row r="35" spans="1:14" x14ac:dyDescent="0.45">
      <c r="A35" t="str">
        <v>neos-5196530-nuhaka</v>
      </c>
      <c r="B35">
        <v>427</v>
      </c>
      <c r="C35">
        <v>427</v>
      </c>
      <c r="D35" s="7">
        <f t="shared" si="0"/>
        <v>0</v>
      </c>
      <c r="E35">
        <v>1.2108838558197021</v>
      </c>
      <c r="F35">
        <v>2.4209909439086914</v>
      </c>
      <c r="G35">
        <f t="shared" si="1"/>
        <v>1.794514721763949</v>
      </c>
      <c r="H35" s="7">
        <f t="shared" si="2"/>
        <v>-0.99935851177883028</v>
      </c>
      <c r="I35" s="7">
        <f t="shared" si="3"/>
        <v>-0.48198748636314148</v>
      </c>
      <c r="J35" t="str">
        <v>OPTIMAL</v>
      </c>
      <c r="K35" t="str">
        <v>OPTIMAL</v>
      </c>
      <c r="N35">
        <f>IF(D35=0,(F35-E35)/C35,"")</f>
        <v>2.8339744451732771E-3</v>
      </c>
    </row>
    <row r="36" spans="1:14" x14ac:dyDescent="0.45">
      <c r="A36" t="str">
        <v>neos-956971</v>
      </c>
      <c r="B36">
        <v>423</v>
      </c>
      <c r="C36">
        <v>423</v>
      </c>
      <c r="D36" s="7">
        <f t="shared" si="0"/>
        <v>0</v>
      </c>
      <c r="E36">
        <v>1.2140569686889648</v>
      </c>
      <c r="F36">
        <v>2.0744199752807617</v>
      </c>
      <c r="G36">
        <f t="shared" si="1"/>
        <v>1.4538123828516607</v>
      </c>
      <c r="H36" s="7">
        <f t="shared" si="2"/>
        <v>-0.70866773864894095</v>
      </c>
      <c r="I36" s="7">
        <f t="shared" si="3"/>
        <v>-0.19748283675814884</v>
      </c>
      <c r="J36" t="str">
        <v>OPTIMAL</v>
      </c>
      <c r="K36" t="str">
        <v>OPTIMAL</v>
      </c>
      <c r="N36">
        <f>IF(D36=0,(F36-E36)/C36,"")</f>
        <v>2.0339550983257608E-3</v>
      </c>
    </row>
    <row r="37" spans="1:14" x14ac:dyDescent="0.45">
      <c r="A37" t="str">
        <v>graphdraw-opmanager</v>
      </c>
      <c r="B37">
        <v>427</v>
      </c>
      <c r="C37">
        <v>335</v>
      </c>
      <c r="D37" s="7">
        <f t="shared" si="0"/>
        <v>0.21545667447306791</v>
      </c>
      <c r="E37">
        <v>1.2251920700073242</v>
      </c>
      <c r="F37">
        <v>3.7518820762634277</v>
      </c>
      <c r="G37">
        <f t="shared" si="1"/>
        <v>3.2603843375784423</v>
      </c>
      <c r="H37" s="7">
        <f t="shared" si="2"/>
        <v>-2.0622807379425816</v>
      </c>
      <c r="I37" s="7">
        <f t="shared" si="3"/>
        <v>-1.6611209926937835</v>
      </c>
      <c r="J37" t="str">
        <v>OPTIMAL</v>
      </c>
      <c r="K37" t="str">
        <v>OPTIMAL</v>
      </c>
      <c r="N37" t="str">
        <f>IF(D37=0,(F37-E37)/C37,"")</f>
        <v/>
      </c>
    </row>
    <row r="38" spans="1:14" x14ac:dyDescent="0.45">
      <c r="A38" t="str">
        <v>supportcase43</v>
      </c>
      <c r="B38">
        <v>349</v>
      </c>
      <c r="C38">
        <v>349</v>
      </c>
      <c r="D38" s="7">
        <f t="shared" si="0"/>
        <v>0</v>
      </c>
      <c r="E38">
        <v>1.2261819839477539</v>
      </c>
      <c r="F38">
        <v>1.7712759971618652</v>
      </c>
      <c r="G38">
        <f t="shared" si="1"/>
        <v>1.2592380544721342</v>
      </c>
      <c r="H38" s="7">
        <f t="shared" si="2"/>
        <v>-0.44454576918440281</v>
      </c>
      <c r="I38" s="7">
        <f t="shared" si="3"/>
        <v>-2.6958535484231015E-2</v>
      </c>
      <c r="J38" t="str">
        <v>OPTIMAL</v>
      </c>
      <c r="K38" t="str">
        <v>OPTIMAL</v>
      </c>
      <c r="N38">
        <f>IF(D38=0,(F38-E38)/C38,"")</f>
        <v>1.5618739633642157E-3</v>
      </c>
    </row>
    <row r="39" spans="1:14" x14ac:dyDescent="0.45">
      <c r="A39" t="str">
        <v>fhnw-schedule-pairb400</v>
      </c>
      <c r="B39">
        <v>388</v>
      </c>
      <c r="C39">
        <v>152</v>
      </c>
      <c r="D39" s="7">
        <f t="shared" si="0"/>
        <v>0.60824742268041232</v>
      </c>
      <c r="E39">
        <v>1.2291159629821777</v>
      </c>
      <c r="F39">
        <v>2.9623470306396484</v>
      </c>
      <c r="G39">
        <f t="shared" si="1"/>
        <v>2.739339101445267</v>
      </c>
      <c r="H39" s="7">
        <f t="shared" si="2"/>
        <v>-1.4101444614324017</v>
      </c>
      <c r="I39" s="7">
        <f t="shared" si="3"/>
        <v>-1.2287067973626078</v>
      </c>
      <c r="J39" t="str">
        <v>OPTIMAL</v>
      </c>
      <c r="K39" t="str">
        <v>OPTIMAL</v>
      </c>
      <c r="N39" t="str">
        <f>IF(D39=0,(F39-E39)/C39,"")</f>
        <v/>
      </c>
    </row>
    <row r="40" spans="1:14" x14ac:dyDescent="0.45">
      <c r="A40" t="str">
        <v>ex10</v>
      </c>
      <c r="B40">
        <v>422</v>
      </c>
      <c r="C40">
        <v>422</v>
      </c>
      <c r="D40" s="7">
        <f t="shared" si="0"/>
        <v>0</v>
      </c>
      <c r="E40">
        <v>1.2331027984619141</v>
      </c>
      <c r="F40">
        <v>2.1174509525299072</v>
      </c>
      <c r="G40">
        <f t="shared" si="1"/>
        <v>1.4983105175297167</v>
      </c>
      <c r="H40" s="7">
        <f t="shared" si="2"/>
        <v>-0.71717309795344475</v>
      </c>
      <c r="I40" s="7">
        <f t="shared" si="3"/>
        <v>-0.21507348730260292</v>
      </c>
      <c r="J40" t="str">
        <v>OPTIMAL</v>
      </c>
      <c r="K40" t="str">
        <v>OPTIMAL</v>
      </c>
      <c r="N40">
        <f>IF(D40=0,(F40-E40)/C40,"")</f>
        <v>2.095611739497614E-3</v>
      </c>
    </row>
    <row r="41" spans="1:14" x14ac:dyDescent="0.45">
      <c r="A41" t="str">
        <v>neos-3755335-nizao</v>
      </c>
      <c r="B41">
        <v>430</v>
      </c>
      <c r="C41">
        <v>598</v>
      </c>
      <c r="D41" s="7">
        <f t="shared" si="0"/>
        <v>-0.39069767441860465</v>
      </c>
      <c r="E41">
        <v>1.2629079818725586</v>
      </c>
      <c r="F41">
        <v>5.2356441020965576</v>
      </c>
      <c r="G41">
        <f t="shared" si="1"/>
        <v>4.3582839596081362</v>
      </c>
      <c r="H41" s="7">
        <f t="shared" si="2"/>
        <v>-3.1457051323196819</v>
      </c>
      <c r="I41" s="7">
        <f t="shared" si="3"/>
        <v>-2.4509909052486574</v>
      </c>
      <c r="J41" t="str">
        <v>OPTIMAL</v>
      </c>
      <c r="K41" t="str">
        <v>OPTIMAL</v>
      </c>
      <c r="N41" t="str">
        <f>IF(D41=0,(F41-E41)/C41,"")</f>
        <v/>
      </c>
    </row>
    <row r="42" spans="1:14" x14ac:dyDescent="0.45">
      <c r="A42" t="str">
        <v>neos-1171448</v>
      </c>
      <c r="B42">
        <v>324</v>
      </c>
      <c r="C42">
        <v>324</v>
      </c>
      <c r="D42" s="7">
        <f t="shared" si="0"/>
        <v>0</v>
      </c>
      <c r="E42">
        <v>1.2869400978088379</v>
      </c>
      <c r="F42">
        <v>1.5673370361328125</v>
      </c>
      <c r="G42">
        <f t="shared" si="1"/>
        <v>1.2869400978088379</v>
      </c>
      <c r="H42" s="7">
        <f t="shared" si="2"/>
        <v>-0.21787877990699206</v>
      </c>
      <c r="I42" s="7">
        <f t="shared" si="3"/>
        <v>0</v>
      </c>
      <c r="J42" t="str">
        <v>OPTIMAL</v>
      </c>
      <c r="K42" t="str">
        <v>OPTIMAL</v>
      </c>
      <c r="N42">
        <f>IF(D42=0,(F42-E42)/C42,"")</f>
        <v>8.6542264914806974E-4</v>
      </c>
    </row>
    <row r="43" spans="1:14" x14ac:dyDescent="0.45">
      <c r="A43" t="str">
        <v>neos-2629914-sudost</v>
      </c>
      <c r="B43">
        <v>34</v>
      </c>
      <c r="C43">
        <v>34</v>
      </c>
      <c r="D43" s="7">
        <f t="shared" si="0"/>
        <v>0</v>
      </c>
      <c r="E43">
        <v>1.3615930080413818</v>
      </c>
      <c r="F43">
        <v>0.18303394317626953</v>
      </c>
      <c r="G43">
        <f t="shared" si="1"/>
        <v>1.3615930080413818</v>
      </c>
      <c r="H43" s="7">
        <f t="shared" si="2"/>
        <v>0.86557367576412614</v>
      </c>
      <c r="I43" s="7">
        <f t="shared" si="3"/>
        <v>0</v>
      </c>
      <c r="J43" t="str">
        <v>OPTIMAL</v>
      </c>
      <c r="K43" t="str">
        <v>OPTIMAL</v>
      </c>
      <c r="N43">
        <f>IF(D43=0,(F43-E43)/C43,"")</f>
        <v>-3.466350190779742E-2</v>
      </c>
    </row>
    <row r="44" spans="1:14" x14ac:dyDescent="0.45">
      <c r="A44" t="str">
        <v>neos-885086</v>
      </c>
      <c r="B44">
        <v>397</v>
      </c>
      <c r="C44">
        <v>397</v>
      </c>
      <c r="D44" s="7">
        <f t="shared" si="0"/>
        <v>0</v>
      </c>
      <c r="E44">
        <v>1.3913948535919189</v>
      </c>
      <c r="F44">
        <v>2.0278770923614502</v>
      </c>
      <c r="G44">
        <f t="shared" si="1"/>
        <v>1.4454155930840198</v>
      </c>
      <c r="H44" s="7">
        <f t="shared" si="2"/>
        <v>-0.45744185205690335</v>
      </c>
      <c r="I44" s="7">
        <f t="shared" si="3"/>
        <v>-3.8824880911874166E-2</v>
      </c>
      <c r="J44" t="str">
        <v>OPTIMAL</v>
      </c>
      <c r="K44" t="str">
        <v>OPTIMAL</v>
      </c>
      <c r="N44">
        <f>IF(D44=0,(F44-E44)/C44,"")</f>
        <v>1.6032298205781643E-3</v>
      </c>
    </row>
    <row r="45" spans="1:14" x14ac:dyDescent="0.45">
      <c r="A45" t="str">
        <v>neos-525149</v>
      </c>
      <c r="B45">
        <v>499</v>
      </c>
      <c r="C45">
        <v>379</v>
      </c>
      <c r="D45" s="7">
        <f t="shared" si="0"/>
        <v>0.24048096192384769</v>
      </c>
      <c r="E45">
        <v>1.4635767936706543</v>
      </c>
      <c r="F45">
        <v>7.3847188949584961</v>
      </c>
      <c r="G45">
        <f t="shared" si="1"/>
        <v>6.8286662294014526</v>
      </c>
      <c r="H45" s="7">
        <f t="shared" si="2"/>
        <v>-4.0456654730344574</v>
      </c>
      <c r="I45" s="7">
        <f t="shared" si="3"/>
        <v>-3.6657382509291776</v>
      </c>
      <c r="J45" t="str">
        <v>OPTIMAL</v>
      </c>
      <c r="K45" t="str">
        <v>OPTIMAL</v>
      </c>
      <c r="N45" t="str">
        <f>IF(D45=0,(F45-E45)/C45,"")</f>
        <v/>
      </c>
    </row>
    <row r="46" spans="1:14" x14ac:dyDescent="0.45">
      <c r="A46" t="str">
        <v>tanglegram4</v>
      </c>
      <c r="B46">
        <v>524</v>
      </c>
      <c r="C46">
        <v>524</v>
      </c>
      <c r="D46" s="7">
        <f t="shared" si="0"/>
        <v>0</v>
      </c>
      <c r="E46">
        <v>1.5406038761138916</v>
      </c>
      <c r="F46">
        <v>2.6627628803253174</v>
      </c>
      <c r="G46">
        <f t="shared" si="1"/>
        <v>1.8939723875762655</v>
      </c>
      <c r="H46" s="7">
        <f t="shared" si="2"/>
        <v>-0.72838905679117505</v>
      </c>
      <c r="I46" s="7">
        <f t="shared" si="3"/>
        <v>-0.22937013007764923</v>
      </c>
      <c r="J46" t="str">
        <v>OPTIMAL</v>
      </c>
      <c r="K46" t="str">
        <v>OPTIMAL</v>
      </c>
      <c r="N46">
        <f>IF(D46=0,(F46-E46)/C46,"")</f>
        <v>2.1415248171973776E-3</v>
      </c>
    </row>
    <row r="47" spans="1:14" x14ac:dyDescent="0.45">
      <c r="A47" t="str">
        <v>neos-5188808-nattai</v>
      </c>
      <c r="B47">
        <v>525</v>
      </c>
      <c r="C47">
        <v>525</v>
      </c>
      <c r="D47" s="7">
        <f t="shared" si="0"/>
        <v>0</v>
      </c>
      <c r="E47">
        <v>1.5457038879394531</v>
      </c>
      <c r="F47">
        <v>2.9128541946411133</v>
      </c>
      <c r="G47">
        <f t="shared" si="1"/>
        <v>2.1425965444631512</v>
      </c>
      <c r="H47" s="7">
        <f t="shared" si="2"/>
        <v>-0.88448396705799892</v>
      </c>
      <c r="I47" s="7">
        <f t="shared" si="3"/>
        <v>-0.386162356956612</v>
      </c>
      <c r="J47" t="str">
        <v>OPTIMAL</v>
      </c>
      <c r="K47" t="str">
        <v>OPTIMAL</v>
      </c>
      <c r="N47">
        <f>IF(D47=0,(F47-E47)/C47,"")</f>
        <v>2.6040958222888766E-3</v>
      </c>
    </row>
    <row r="48" spans="1:14" x14ac:dyDescent="0.45">
      <c r="A48" t="str">
        <v>neos-932721</v>
      </c>
      <c r="B48">
        <v>573</v>
      </c>
      <c r="C48">
        <v>573</v>
      </c>
      <c r="D48" s="7">
        <f t="shared" si="0"/>
        <v>0</v>
      </c>
      <c r="E48">
        <v>1.6387121677398682</v>
      </c>
      <c r="F48">
        <v>2.9306731224060059</v>
      </c>
      <c r="G48">
        <f t="shared" si="1"/>
        <v>2.0899919156403444</v>
      </c>
      <c r="H48" s="7">
        <f t="shared" si="2"/>
        <v>-0.78840017185447886</v>
      </c>
      <c r="I48" s="7">
        <f t="shared" si="3"/>
        <v>-0.27538682923364555</v>
      </c>
      <c r="J48" t="str">
        <v>OPTIMAL</v>
      </c>
      <c r="K48" t="str">
        <v>OPTIMAL</v>
      </c>
      <c r="N48">
        <f>IF(D48=0,(F48-E48)/C48,"")</f>
        <v>2.2547311599758076E-3</v>
      </c>
    </row>
    <row r="49" spans="1:14" x14ac:dyDescent="0.45">
      <c r="A49" t="str">
        <v>neos-4409277-trave</v>
      </c>
      <c r="B49">
        <v>576</v>
      </c>
      <c r="C49">
        <v>576</v>
      </c>
      <c r="D49" s="7">
        <f t="shared" si="0"/>
        <v>0</v>
      </c>
      <c r="E49">
        <v>1.6469249725341797</v>
      </c>
      <c r="F49">
        <v>2.9169800281524658</v>
      </c>
      <c r="G49">
        <f t="shared" si="1"/>
        <v>2.0718973491000732</v>
      </c>
      <c r="H49" s="7">
        <f t="shared" si="2"/>
        <v>-0.77116752541799705</v>
      </c>
      <c r="I49" s="7">
        <f t="shared" si="3"/>
        <v>-0.25803991296092499</v>
      </c>
      <c r="J49" t="str">
        <v>OPTIMAL</v>
      </c>
      <c r="K49" t="str">
        <v>OPTIMAL</v>
      </c>
      <c r="N49">
        <f>IF(D49=0,(F49-E49)/C49,"")</f>
        <v>2.2049566937817466E-3</v>
      </c>
    </row>
    <row r="50" spans="1:14" x14ac:dyDescent="0.45">
      <c r="A50" t="str">
        <v>supportcase2</v>
      </c>
      <c r="B50">
        <v>574</v>
      </c>
      <c r="C50">
        <v>574</v>
      </c>
      <c r="D50" s="7">
        <f t="shared" si="0"/>
        <v>0</v>
      </c>
      <c r="E50">
        <v>1.8539350032806396</v>
      </c>
      <c r="F50">
        <v>3.0825870037078857</v>
      </c>
      <c r="G50">
        <f t="shared" si="1"/>
        <v>2.2404386395133136</v>
      </c>
      <c r="H50" s="7">
        <f t="shared" si="2"/>
        <v>-0.66272657792915013</v>
      </c>
      <c r="I50" s="7">
        <f t="shared" si="3"/>
        <v>-0.20847744691628053</v>
      </c>
      <c r="J50" t="str">
        <v>OPTIMAL</v>
      </c>
      <c r="K50" t="str">
        <v>OPTIMAL</v>
      </c>
      <c r="N50">
        <f>IF(D50=0,(F50-E50)/C50,"")</f>
        <v>2.1405087115457249E-3</v>
      </c>
    </row>
    <row r="51" spans="1:14" x14ac:dyDescent="0.45">
      <c r="A51" t="str">
        <v>neos-933638</v>
      </c>
      <c r="B51">
        <v>638</v>
      </c>
      <c r="C51">
        <v>536</v>
      </c>
      <c r="D51" s="7">
        <f t="shared" si="0"/>
        <v>0.15987460815047022</v>
      </c>
      <c r="E51">
        <v>1.9583520889282227</v>
      </c>
      <c r="F51">
        <v>9.6252000331878662</v>
      </c>
      <c r="G51">
        <f t="shared" si="1"/>
        <v>8.8388036512918902</v>
      </c>
      <c r="H51" s="7">
        <f t="shared" si="2"/>
        <v>-3.9149486895666432</v>
      </c>
      <c r="I51" s="7">
        <f t="shared" si="3"/>
        <v>-3.5133884255354908</v>
      </c>
      <c r="J51" t="str">
        <v>OPTIMAL</v>
      </c>
      <c r="K51" t="str">
        <v>OPTIMAL</v>
      </c>
      <c r="N51" t="str">
        <f>IF(D51=0,(F51-E51)/C51,"")</f>
        <v/>
      </c>
    </row>
    <row r="52" spans="1:14" x14ac:dyDescent="0.45">
      <c r="A52" t="str">
        <v>neos-4360552-sangro</v>
      </c>
      <c r="B52">
        <v>630</v>
      </c>
      <c r="C52">
        <v>630</v>
      </c>
      <c r="D52" s="7">
        <f t="shared" si="0"/>
        <v>0</v>
      </c>
      <c r="E52">
        <v>2.1163380146026611</v>
      </c>
      <c r="F52">
        <v>3.4688699245452881</v>
      </c>
      <c r="G52">
        <f t="shared" si="1"/>
        <v>2.5445607443317337</v>
      </c>
      <c r="H52" s="7">
        <f t="shared" si="2"/>
        <v>-0.63909068429060112</v>
      </c>
      <c r="I52" s="7">
        <f t="shared" si="3"/>
        <v>-0.20234136833263408</v>
      </c>
      <c r="J52" t="str">
        <v>OPTIMAL</v>
      </c>
      <c r="K52" t="str">
        <v>OPTIMAL</v>
      </c>
      <c r="N52">
        <f>IF(D52=0,(F52-E52)/C52,"")</f>
        <v>2.1468760475279792E-3</v>
      </c>
    </row>
    <row r="53" spans="1:14" x14ac:dyDescent="0.45">
      <c r="A53" t="str">
        <v>allcolor58</v>
      </c>
      <c r="B53">
        <v>663</v>
      </c>
      <c r="C53">
        <v>1130</v>
      </c>
      <c r="D53" s="7">
        <f t="shared" si="0"/>
        <v>-0.70437405731523384</v>
      </c>
      <c r="E53">
        <v>2.2395689487457275</v>
      </c>
      <c r="F53">
        <v>8.3039510250091553</v>
      </c>
      <c r="G53">
        <f t="shared" si="1"/>
        <v>6.6460631303403988</v>
      </c>
      <c r="H53" s="7">
        <f t="shared" si="2"/>
        <v>-2.707834505233603</v>
      </c>
      <c r="I53" s="7">
        <f t="shared" si="3"/>
        <v>-1.9675635278219641</v>
      </c>
      <c r="J53" t="str">
        <v>OPTIMAL</v>
      </c>
      <c r="K53" t="str">
        <v>OPTIMAL</v>
      </c>
      <c r="N53" t="str">
        <f>IF(D53=0,(F53-E53)/C53,"")</f>
        <v/>
      </c>
    </row>
    <row r="54" spans="1:14" x14ac:dyDescent="0.45">
      <c r="A54" t="str">
        <v>neos-5049753-cuanza</v>
      </c>
      <c r="B54">
        <v>611</v>
      </c>
      <c r="C54">
        <v>611</v>
      </c>
      <c r="D54" s="7">
        <f t="shared" si="0"/>
        <v>0</v>
      </c>
      <c r="E54">
        <v>2.2650470733642578</v>
      </c>
      <c r="F54">
        <v>3.6201269626617432</v>
      </c>
      <c r="G54">
        <f t="shared" si="1"/>
        <v>2.7236937735974864</v>
      </c>
      <c r="H54" s="7">
        <f t="shared" si="2"/>
        <v>-0.59825683326077417</v>
      </c>
      <c r="I54" s="7">
        <f t="shared" si="3"/>
        <v>-0.20248881607215519</v>
      </c>
      <c r="J54" t="str">
        <v>OPTIMAL</v>
      </c>
      <c r="K54" t="str">
        <v>OPTIMAL</v>
      </c>
      <c r="N54">
        <f>IF(D54=0,(F54-E54)/C54,"")</f>
        <v>2.2178066927945749E-3</v>
      </c>
    </row>
    <row r="55" spans="1:14" x14ac:dyDescent="0.45">
      <c r="A55" t="str">
        <v>savsched1</v>
      </c>
      <c r="B55">
        <v>609</v>
      </c>
      <c r="C55">
        <v>609</v>
      </c>
      <c r="D55" s="7">
        <f t="shared" si="0"/>
        <v>0</v>
      </c>
      <c r="E55">
        <v>2.3240668773651123</v>
      </c>
      <c r="F55">
        <v>3.4708700180053711</v>
      </c>
      <c r="G55">
        <f t="shared" si="1"/>
        <v>2.5773711437989348</v>
      </c>
      <c r="H55" s="7">
        <f t="shared" si="2"/>
        <v>-0.49344670405545105</v>
      </c>
      <c r="I55" s="7">
        <f t="shared" si="3"/>
        <v>-0.1089918146938197</v>
      </c>
      <c r="J55" t="str">
        <v>OPTIMAL</v>
      </c>
      <c r="K55" t="str">
        <v>OPTIMAL</v>
      </c>
      <c r="N55">
        <f>IF(D55=0,(F55-E55)/C55,"")</f>
        <v>1.883092184959374E-3</v>
      </c>
    </row>
    <row r="56" spans="1:14" x14ac:dyDescent="0.45">
      <c r="A56" t="str">
        <v>neos-2978205-isar</v>
      </c>
      <c r="B56">
        <v>898</v>
      </c>
      <c r="C56">
        <v>898</v>
      </c>
      <c r="D56" s="7">
        <f t="shared" si="0"/>
        <v>0</v>
      </c>
      <c r="E56">
        <v>2.7098379135131836</v>
      </c>
      <c r="F56">
        <v>4.8224890232086182</v>
      </c>
      <c r="G56">
        <f t="shared" si="1"/>
        <v>3.5049816520470753</v>
      </c>
      <c r="H56" s="7">
        <f t="shared" si="2"/>
        <v>-0.77962268486991426</v>
      </c>
      <c r="I56" s="7">
        <f t="shared" si="3"/>
        <v>-0.29342852373890638</v>
      </c>
      <c r="J56" t="str">
        <v>OPTIMAL</v>
      </c>
      <c r="K56" t="str">
        <v>OPTIMAL</v>
      </c>
      <c r="N56">
        <f>IF(D56=0,(F56-E56)/C56,"")</f>
        <v>2.3526181622443593E-3</v>
      </c>
    </row>
    <row r="57" spans="1:14" x14ac:dyDescent="0.45">
      <c r="A57" t="str">
        <v>neos9</v>
      </c>
      <c r="B57">
        <v>712</v>
      </c>
      <c r="C57">
        <v>712</v>
      </c>
      <c r="D57" s="7">
        <f t="shared" si="0"/>
        <v>0</v>
      </c>
      <c r="E57">
        <v>2.7649970054626465</v>
      </c>
      <c r="F57">
        <v>3.8262109756469727</v>
      </c>
      <c r="G57">
        <f t="shared" si="1"/>
        <v>2.7815948862627646</v>
      </c>
      <c r="H57" s="7">
        <f t="shared" si="2"/>
        <v>-0.38380293652678338</v>
      </c>
      <c r="I57" s="7">
        <f t="shared" si="3"/>
        <v>-6.0028567001434953E-3</v>
      </c>
      <c r="J57" t="str">
        <v>OPTIMAL</v>
      </c>
      <c r="K57" t="str">
        <v>OPTIMAL</v>
      </c>
      <c r="N57">
        <f>IF(D57=0,(F57-E57)/C57,"")</f>
        <v>1.490469059247649E-3</v>
      </c>
    </row>
    <row r="58" spans="1:14" x14ac:dyDescent="0.45">
      <c r="A58" t="str">
        <v>2club200v15p5scn</v>
      </c>
      <c r="B58">
        <v>1051</v>
      </c>
      <c r="C58">
        <v>1051</v>
      </c>
      <c r="D58" s="7">
        <f t="shared" si="0"/>
        <v>0</v>
      </c>
      <c r="E58">
        <v>2.8435070514678955</v>
      </c>
      <c r="F58">
        <v>5.1686289310455322</v>
      </c>
      <c r="G58">
        <f t="shared" si="1"/>
        <v>3.6266464732606973</v>
      </c>
      <c r="H58" s="7">
        <f t="shared" si="2"/>
        <v>-0.8176951340343418</v>
      </c>
      <c r="I58" s="7">
        <f t="shared" si="3"/>
        <v>-0.2754132160103222</v>
      </c>
      <c r="J58" t="str">
        <v>OPTIMAL</v>
      </c>
      <c r="K58" t="str">
        <v>OPTIMAL</v>
      </c>
      <c r="N58">
        <f>IF(D58=0,(F58-E58)/C58,"")</f>
        <v>2.2122948426047924E-3</v>
      </c>
    </row>
    <row r="59" spans="1:14" x14ac:dyDescent="0.45">
      <c r="A59" t="str">
        <v>ns1116954</v>
      </c>
      <c r="B59">
        <v>778</v>
      </c>
      <c r="C59">
        <v>199</v>
      </c>
      <c r="D59" s="7">
        <f t="shared" si="0"/>
        <v>0.74421593830334187</v>
      </c>
      <c r="E59">
        <v>3.0729198455810547</v>
      </c>
      <c r="F59">
        <v>5.1700329780578613</v>
      </c>
      <c r="G59">
        <f t="shared" si="1"/>
        <v>4.8780686497046908</v>
      </c>
      <c r="H59" s="7">
        <f t="shared" si="2"/>
        <v>-0.68244966932427942</v>
      </c>
      <c r="I59" s="7">
        <f t="shared" si="3"/>
        <v>-0.58743764720042757</v>
      </c>
      <c r="J59" t="str">
        <v>OPTIMAL</v>
      </c>
      <c r="K59" t="str">
        <v>OPTIMAL</v>
      </c>
      <c r="N59" t="str">
        <f>IF(D59=0,(F59-E59)/C59,"")</f>
        <v/>
      </c>
    </row>
    <row r="60" spans="1:14" x14ac:dyDescent="0.45">
      <c r="A60" t="str">
        <v>ns1111636</v>
      </c>
      <c r="B60">
        <v>730</v>
      </c>
      <c r="C60">
        <v>730</v>
      </c>
      <c r="D60" s="7">
        <f t="shared" si="0"/>
        <v>0</v>
      </c>
      <c r="E60">
        <v>3.1716389656066895</v>
      </c>
      <c r="F60">
        <v>4.0150430202484131</v>
      </c>
      <c r="G60">
        <f t="shared" si="1"/>
        <v>3.1716389656066895</v>
      </c>
      <c r="H60" s="7">
        <f t="shared" si="2"/>
        <v>-0.26592057412196424</v>
      </c>
      <c r="I60" s="7">
        <f t="shared" si="3"/>
        <v>0</v>
      </c>
      <c r="J60" t="str">
        <v>OPTIMAL</v>
      </c>
      <c r="K60" t="str">
        <v>OPTIMAL</v>
      </c>
      <c r="N60">
        <f>IF(D60=0,(F60-E60)/C60,"")</f>
        <v>1.1553480200571556E-3</v>
      </c>
    </row>
    <row r="61" spans="1:14" x14ac:dyDescent="0.45">
      <c r="A61" t="str">
        <v>graph40-80-1rand</v>
      </c>
      <c r="B61">
        <v>696</v>
      </c>
      <c r="C61">
        <v>696</v>
      </c>
      <c r="D61" s="7">
        <f t="shared" si="0"/>
        <v>0</v>
      </c>
      <c r="E61">
        <v>3.1717031002044678</v>
      </c>
      <c r="F61">
        <v>4.3238880634307861</v>
      </c>
      <c r="G61">
        <f t="shared" si="1"/>
        <v>3.3027464929091446</v>
      </c>
      <c r="H61" s="7">
        <f t="shared" si="2"/>
        <v>-0.36327011918361507</v>
      </c>
      <c r="I61" s="7">
        <f t="shared" si="3"/>
        <v>-4.1316412212804195E-2</v>
      </c>
      <c r="J61" t="str">
        <v>OPTIMAL</v>
      </c>
      <c r="K61" t="str">
        <v>OPTIMAL</v>
      </c>
      <c r="N61">
        <f>IF(D61=0,(F61-E61)/C61,"")</f>
        <v>1.6554381655550551E-3</v>
      </c>
    </row>
    <row r="62" spans="1:14" x14ac:dyDescent="0.45">
      <c r="A62" t="str">
        <v>neos-4300652-rahue</v>
      </c>
      <c r="B62">
        <v>841</v>
      </c>
      <c r="C62">
        <v>841</v>
      </c>
      <c r="D62" s="7">
        <f t="shared" si="0"/>
        <v>0</v>
      </c>
      <c r="E62">
        <v>3.2743239402770996</v>
      </c>
      <c r="F62">
        <v>4.554487943649292</v>
      </c>
      <c r="G62">
        <f t="shared" si="1"/>
        <v>3.320608545935642</v>
      </c>
      <c r="H62" s="7">
        <f t="shared" si="2"/>
        <v>-0.39097048023411352</v>
      </c>
      <c r="I62" s="7">
        <f t="shared" si="3"/>
        <v>-1.4135622040690771E-2</v>
      </c>
      <c r="J62" t="str">
        <v>OPTIMAL</v>
      </c>
      <c r="K62" t="str">
        <v>OPTIMAL</v>
      </c>
      <c r="N62">
        <f>IF(D62=0,(F62-E62)/C62,"")</f>
        <v>1.5221926318337603E-3</v>
      </c>
    </row>
    <row r="63" spans="1:14" x14ac:dyDescent="0.45">
      <c r="A63" t="str">
        <v>neos-957143</v>
      </c>
      <c r="B63">
        <v>834</v>
      </c>
      <c r="C63">
        <v>834</v>
      </c>
      <c r="D63" s="7">
        <f t="shared" si="0"/>
        <v>0</v>
      </c>
      <c r="E63">
        <v>3.3397848606109619</v>
      </c>
      <c r="F63">
        <v>4.444127082824707</v>
      </c>
      <c r="G63">
        <f t="shared" si="1"/>
        <v>3.3397848606109619</v>
      </c>
      <c r="H63" s="7">
        <f t="shared" si="2"/>
        <v>-0.33066268286865724</v>
      </c>
      <c r="I63" s="7">
        <f t="shared" si="3"/>
        <v>0</v>
      </c>
      <c r="J63" t="str">
        <v>OPTIMAL</v>
      </c>
      <c r="K63" t="str">
        <v>OPTIMAL</v>
      </c>
      <c r="N63">
        <f>IF(D63=0,(F63-E63)/C63,"")</f>
        <v>1.3241513455800301E-3</v>
      </c>
    </row>
    <row r="64" spans="1:14" x14ac:dyDescent="0.45">
      <c r="A64" t="str">
        <v>neos-4322846-ryton</v>
      </c>
      <c r="B64">
        <v>970</v>
      </c>
      <c r="C64">
        <v>970</v>
      </c>
      <c r="D64" s="7">
        <f t="shared" si="0"/>
        <v>0</v>
      </c>
      <c r="E64">
        <v>3.9442260265350342</v>
      </c>
      <c r="F64">
        <v>5.391693115234375</v>
      </c>
      <c r="G64">
        <f t="shared" si="1"/>
        <v>3.9685504091912831</v>
      </c>
      <c r="H64" s="7">
        <f t="shared" si="2"/>
        <v>-0.36698380847380779</v>
      </c>
      <c r="I64" s="7">
        <f t="shared" si="3"/>
        <v>-6.1670863922617704E-3</v>
      </c>
      <c r="J64" t="str">
        <v>OPTIMAL</v>
      </c>
      <c r="K64" t="str">
        <v>OPTIMAL</v>
      </c>
      <c r="N64">
        <f>IF(D64=0,(F64-E64)/C64,"")</f>
        <v>1.4922341120611761E-3</v>
      </c>
    </row>
    <row r="65" spans="1:14" x14ac:dyDescent="0.45">
      <c r="A65" t="str">
        <v>neos-787933</v>
      </c>
      <c r="B65">
        <v>1027</v>
      </c>
      <c r="C65">
        <v>1027</v>
      </c>
      <c r="D65" s="7">
        <f t="shared" si="0"/>
        <v>0</v>
      </c>
      <c r="E65">
        <v>4.2034668922424316</v>
      </c>
      <c r="F65">
        <v>5.6360769271850586</v>
      </c>
      <c r="G65">
        <f t="shared" si="1"/>
        <v>4.2034668922424316</v>
      </c>
      <c r="H65" s="7">
        <f t="shared" si="2"/>
        <v>-0.34081630037018557</v>
      </c>
      <c r="I65" s="7">
        <f t="shared" si="3"/>
        <v>0</v>
      </c>
      <c r="J65" t="str">
        <v>OPTIMAL</v>
      </c>
      <c r="K65" t="str">
        <v>OPTIMAL</v>
      </c>
      <c r="N65">
        <f>IF(D65=0,(F65-E65)/C65,"")</f>
        <v>1.3949464799830837E-3</v>
      </c>
    </row>
    <row r="66" spans="1:14" x14ac:dyDescent="0.45">
      <c r="A66" t="str">
        <v>n2seq36q</v>
      </c>
      <c r="B66">
        <v>1049</v>
      </c>
      <c r="C66">
        <v>1049</v>
      </c>
      <c r="D66" s="7">
        <f t="shared" si="0"/>
        <v>0</v>
      </c>
      <c r="E66">
        <v>4.2179491519927979</v>
      </c>
      <c r="F66">
        <v>5.7568199634552002</v>
      </c>
      <c r="G66">
        <f t="shared" si="1"/>
        <v>4.2179491519927979</v>
      </c>
      <c r="H66" s="7">
        <f t="shared" si="2"/>
        <v>-0.36483863508296505</v>
      </c>
      <c r="I66" s="7">
        <f t="shared" si="3"/>
        <v>0</v>
      </c>
      <c r="J66" t="str">
        <v>OPTIMAL</v>
      </c>
      <c r="K66" t="str">
        <v>OPTIMAL</v>
      </c>
      <c r="N66">
        <f>IF(D66=0,(F66-E66)/C66,"")</f>
        <v>1.4669883808030527E-3</v>
      </c>
    </row>
    <row r="67" spans="1:14" x14ac:dyDescent="0.45">
      <c r="A67" t="str">
        <v>neos-5114902-kasavu</v>
      </c>
      <c r="B67">
        <v>818</v>
      </c>
      <c r="C67">
        <v>818</v>
      </c>
      <c r="D67" s="7">
        <f t="shared" ref="D67:D130" si="4">(B67-C67)/B67</f>
        <v>0</v>
      </c>
      <c r="E67">
        <v>4.2431910037994385</v>
      </c>
      <c r="F67">
        <v>5.3929519653320313</v>
      </c>
      <c r="G67">
        <f t="shared" ref="G67:G130" si="5">IF(K67="OPTIMAL",IF(D67=0,MAX(F67-$P$3*C67,E67),F67-$P$3*C67),600)</f>
        <v>4.2431910037994385</v>
      </c>
      <c r="H67" s="7">
        <f t="shared" ref="H67:H130" si="6">(E67-F67)/E67</f>
        <v>-0.27096611029366197</v>
      </c>
      <c r="I67" s="7">
        <f t="shared" ref="H67:I130" si="7">(E67-G67)/E67</f>
        <v>0</v>
      </c>
      <c r="J67" t="str">
        <v>OPTIMAL</v>
      </c>
      <c r="K67" t="str">
        <v>OPTIMAL</v>
      </c>
      <c r="N67">
        <f>IF(D67=0,(F67-E67)/C67,"")</f>
        <v>1.4055757475948567E-3</v>
      </c>
    </row>
    <row r="68" spans="1:14" x14ac:dyDescent="0.45">
      <c r="A68" t="str">
        <v>datt256</v>
      </c>
      <c r="B68">
        <v>1371</v>
      </c>
      <c r="C68">
        <v>1371</v>
      </c>
      <c r="D68" s="7">
        <f t="shared" si="4"/>
        <v>0</v>
      </c>
      <c r="E68">
        <v>4.3061208724975586</v>
      </c>
      <c r="F68">
        <v>7.8238921165466309</v>
      </c>
      <c r="G68">
        <f t="shared" si="5"/>
        <v>5.8124192815104667</v>
      </c>
      <c r="H68" s="7">
        <f t="shared" si="6"/>
        <v>-0.81692347897534934</v>
      </c>
      <c r="I68" s="7">
        <f t="shared" si="7"/>
        <v>-0.34980402399602223</v>
      </c>
      <c r="J68" t="str">
        <v>OPTIMAL</v>
      </c>
      <c r="K68" t="str">
        <v>OPTIMAL</v>
      </c>
      <c r="N68">
        <f>IF(D68=0,(F68-E68)/C68,"")</f>
        <v>2.5658433581685429E-3</v>
      </c>
    </row>
    <row r="69" spans="1:14" x14ac:dyDescent="0.45">
      <c r="A69" t="str">
        <v>highschool1-aigio</v>
      </c>
      <c r="B69">
        <v>1026</v>
      </c>
      <c r="C69">
        <v>1026</v>
      </c>
      <c r="D69" s="7">
        <f t="shared" si="4"/>
        <v>0</v>
      </c>
      <c r="E69">
        <v>4.3387260437011719</v>
      </c>
      <c r="F69">
        <v>5.7768750190734863</v>
      </c>
      <c r="G69">
        <f t="shared" si="5"/>
        <v>4.3387260437011719</v>
      </c>
      <c r="H69" s="7">
        <f t="shared" si="6"/>
        <v>-0.33146803022057009</v>
      </c>
      <c r="I69" s="7">
        <f t="shared" si="7"/>
        <v>0</v>
      </c>
      <c r="J69" t="str">
        <v>OPTIMAL</v>
      </c>
      <c r="K69" t="str">
        <v>OPTIMAL</v>
      </c>
      <c r="N69">
        <f>IF(D69=0,(F69-E69)/C69,"")</f>
        <v>1.401704654358981E-3</v>
      </c>
    </row>
    <row r="70" spans="1:14" x14ac:dyDescent="0.45">
      <c r="A70" t="str">
        <v>neos-5116085-kenana</v>
      </c>
      <c r="B70">
        <v>936</v>
      </c>
      <c r="C70">
        <v>936</v>
      </c>
      <c r="D70" s="7">
        <f t="shared" si="4"/>
        <v>0</v>
      </c>
      <c r="E70">
        <v>4.3748230934143066</v>
      </c>
      <c r="F70">
        <v>5.6403870582580566</v>
      </c>
      <c r="G70">
        <f t="shared" si="5"/>
        <v>4.3748230934143066</v>
      </c>
      <c r="H70" s="7">
        <f t="shared" si="6"/>
        <v>-0.28928346079842227</v>
      </c>
      <c r="I70" s="7">
        <f t="shared" si="7"/>
        <v>0</v>
      </c>
      <c r="J70" t="str">
        <v>OPTIMAL</v>
      </c>
      <c r="K70" t="str">
        <v>OPTIMAL</v>
      </c>
      <c r="N70">
        <f>IF(D70=0,(F70-E70)/C70,"")</f>
        <v>1.3520982530381945E-3</v>
      </c>
    </row>
    <row r="71" spans="1:14" x14ac:dyDescent="0.45">
      <c r="A71" t="str">
        <v>vpphard</v>
      </c>
      <c r="B71">
        <v>1516</v>
      </c>
      <c r="C71">
        <v>1516</v>
      </c>
      <c r="D71" s="7">
        <f t="shared" si="4"/>
        <v>0</v>
      </c>
      <c r="E71">
        <v>4.7265651226043701</v>
      </c>
      <c r="F71">
        <v>8.7026710510253906</v>
      </c>
      <c r="G71">
        <f t="shared" si="5"/>
        <v>6.4784603887972185</v>
      </c>
      <c r="H71" s="7">
        <f t="shared" si="6"/>
        <v>-0.84122525032092621</v>
      </c>
      <c r="I71" s="7">
        <f t="shared" si="7"/>
        <v>-0.37064871016260154</v>
      </c>
      <c r="J71" t="str">
        <v>OPTIMAL</v>
      </c>
      <c r="K71" t="str">
        <v>OPTIMAL</v>
      </c>
      <c r="N71">
        <f>IF(D71=0,(F71-E71)/C71,"")</f>
        <v>2.6227611665046308E-3</v>
      </c>
    </row>
    <row r="72" spans="1:14" x14ac:dyDescent="0.45">
      <c r="A72" t="str">
        <v>academictimetablesmall</v>
      </c>
      <c r="B72">
        <v>1619</v>
      </c>
      <c r="C72">
        <v>1578</v>
      </c>
      <c r="D72" s="7">
        <f t="shared" si="4"/>
        <v>2.53242742433601E-2</v>
      </c>
      <c r="E72">
        <v>4.9917559623718262</v>
      </c>
      <c r="F72">
        <v>14.530186176300049</v>
      </c>
      <c r="G72">
        <f t="shared" si="5"/>
        <v>12.21501175347943</v>
      </c>
      <c r="H72" s="7">
        <f t="shared" si="6"/>
        <v>-1.9108366446255618</v>
      </c>
      <c r="I72" s="7">
        <f t="shared" si="7"/>
        <v>-1.4470370437891928</v>
      </c>
      <c r="J72" t="str">
        <v>OPTIMAL</v>
      </c>
      <c r="K72" t="str">
        <v>OPTIMAL</v>
      </c>
      <c r="N72" t="str">
        <f>IF(D72=0,(F72-E72)/C72,"")</f>
        <v/>
      </c>
    </row>
    <row r="73" spans="1:14" x14ac:dyDescent="0.45">
      <c r="A73" t="str">
        <v>neos-4355351-swalm</v>
      </c>
      <c r="B73">
        <v>1235</v>
      </c>
      <c r="C73">
        <v>1235</v>
      </c>
      <c r="D73" s="7">
        <f t="shared" si="4"/>
        <v>0</v>
      </c>
      <c r="E73">
        <v>5.1304841041564941</v>
      </c>
      <c r="F73">
        <v>6.9774508476257324</v>
      </c>
      <c r="G73">
        <f t="shared" si="5"/>
        <v>5.1655114229213837</v>
      </c>
      <c r="H73" s="7">
        <f t="shared" si="6"/>
        <v>-0.35999853151730976</v>
      </c>
      <c r="I73" s="7">
        <f t="shared" si="7"/>
        <v>-6.8272931079762841E-3</v>
      </c>
      <c r="J73" t="str">
        <v>OPTIMAL</v>
      </c>
      <c r="K73" t="str">
        <v>OPTIMAL</v>
      </c>
      <c r="N73">
        <f>IF(D73=0,(F73-E73)/C73,"")</f>
        <v>1.4955196303394643E-3</v>
      </c>
    </row>
    <row r="74" spans="1:14" x14ac:dyDescent="0.45">
      <c r="A74" t="str">
        <v>neos-950242</v>
      </c>
      <c r="B74">
        <v>1352</v>
      </c>
      <c r="C74">
        <v>1352</v>
      </c>
      <c r="D74" s="7">
        <f t="shared" si="4"/>
        <v>0</v>
      </c>
      <c r="E74">
        <v>5.137505054473877</v>
      </c>
      <c r="F74">
        <v>7.9745268821716309</v>
      </c>
      <c r="G74">
        <f t="shared" si="5"/>
        <v>5.9909300382847643</v>
      </c>
      <c r="H74" s="7">
        <f t="shared" si="6"/>
        <v>-0.55221781732889963</v>
      </c>
      <c r="I74" s="7">
        <f t="shared" si="7"/>
        <v>-0.1661166217379586</v>
      </c>
      <c r="J74" t="str">
        <v>OPTIMAL</v>
      </c>
      <c r="K74" t="str">
        <v>OPTIMAL</v>
      </c>
      <c r="N74">
        <f>IF(D74=0,(F74-E74)/C74,"")</f>
        <v>2.098388925811948E-3</v>
      </c>
    </row>
    <row r="75" spans="1:14" x14ac:dyDescent="0.45">
      <c r="A75" t="str">
        <v>neos-4359986-taipa</v>
      </c>
      <c r="B75">
        <v>1260</v>
      </c>
      <c r="C75">
        <v>1260</v>
      </c>
      <c r="D75" s="7">
        <f t="shared" si="4"/>
        <v>0</v>
      </c>
      <c r="E75">
        <v>5.2134969234466553</v>
      </c>
      <c r="F75">
        <v>7.0826759338378906</v>
      </c>
      <c r="G75">
        <f t="shared" si="5"/>
        <v>5.2340575734107819</v>
      </c>
      <c r="H75" s="7">
        <f t="shared" si="6"/>
        <v>-0.3585269230686563</v>
      </c>
      <c r="I75" s="7">
        <f t="shared" si="7"/>
        <v>-3.9437349376115023E-3</v>
      </c>
      <c r="J75" t="str">
        <v>OPTIMAL</v>
      </c>
      <c r="K75" t="str">
        <v>OPTIMAL</v>
      </c>
      <c r="N75">
        <f>IF(D75=0,(F75-E75)/C75,"")</f>
        <v>1.4834754050724089E-3</v>
      </c>
    </row>
    <row r="76" spans="1:14" x14ac:dyDescent="0.45">
      <c r="A76" t="str">
        <v>neos-948346</v>
      </c>
      <c r="B76">
        <v>1270</v>
      </c>
      <c r="C76">
        <v>492</v>
      </c>
      <c r="D76" s="7">
        <f t="shared" si="4"/>
        <v>0.61259842519685037</v>
      </c>
      <c r="E76">
        <v>5.2170569896697998</v>
      </c>
      <c r="F76">
        <v>7.7708969116210938</v>
      </c>
      <c r="G76">
        <f t="shared" si="5"/>
        <v>7.0490554565971753</v>
      </c>
      <c r="H76" s="7">
        <f t="shared" si="6"/>
        <v>-0.4895173518342058</v>
      </c>
      <c r="I76" s="7">
        <f t="shared" si="7"/>
        <v>-0.35115554048094211</v>
      </c>
      <c r="J76" t="str">
        <v>OPTIMAL</v>
      </c>
      <c r="K76" t="str">
        <v>OPTIMAL</v>
      </c>
      <c r="N76" t="str">
        <f>IF(D76=0,(F76-E76)/C76,"")</f>
        <v/>
      </c>
    </row>
    <row r="77" spans="1:14" x14ac:dyDescent="0.45">
      <c r="A77" t="str">
        <v>neos-4295773-pissa</v>
      </c>
      <c r="B77">
        <v>1639</v>
      </c>
      <c r="C77">
        <v>1453</v>
      </c>
      <c r="D77" s="7">
        <f t="shared" si="4"/>
        <v>0.11348383160463697</v>
      </c>
      <c r="E77">
        <v>5.2227330207824707</v>
      </c>
      <c r="F77">
        <v>8.5377950668334961</v>
      </c>
      <c r="G77">
        <f t="shared" si="5"/>
        <v>6.4060153226266792</v>
      </c>
      <c r="H77" s="7">
        <f t="shared" si="6"/>
        <v>-0.63473702999169623</v>
      </c>
      <c r="I77" s="7">
        <f t="shared" si="7"/>
        <v>-0.22656381192292477</v>
      </c>
      <c r="J77" t="str">
        <v>OPTIMAL</v>
      </c>
      <c r="K77" t="str">
        <v>OPTIMAL</v>
      </c>
      <c r="N77" t="str">
        <f>IF(D77=0,(F77-E77)/C77,"")</f>
        <v/>
      </c>
    </row>
    <row r="78" spans="1:14" x14ac:dyDescent="0.45">
      <c r="A78" t="str">
        <v>ns1952667</v>
      </c>
      <c r="B78">
        <v>1826</v>
      </c>
      <c r="C78">
        <v>1826</v>
      </c>
      <c r="D78" s="7">
        <f t="shared" si="4"/>
        <v>0</v>
      </c>
      <c r="E78">
        <v>5.2566208839416504</v>
      </c>
      <c r="F78">
        <v>10.384928941726685</v>
      </c>
      <c r="G78">
        <f t="shared" si="5"/>
        <v>7.7058994765362865</v>
      </c>
      <c r="H78" s="7">
        <f t="shared" si="6"/>
        <v>-0.97559024533258687</v>
      </c>
      <c r="I78" s="7">
        <f t="shared" si="7"/>
        <v>-0.46594164705255614</v>
      </c>
      <c r="J78" t="str">
        <v>OPTIMAL</v>
      </c>
      <c r="K78" t="str">
        <v>OPTIMAL</v>
      </c>
      <c r="N78">
        <f>IF(D78=0,(F78-E78)/C78,"")</f>
        <v>2.8084929122590549E-3</v>
      </c>
    </row>
    <row r="79" spans="1:14" x14ac:dyDescent="0.45">
      <c r="A79" t="str">
        <v>neos-953928</v>
      </c>
      <c r="B79">
        <v>1816</v>
      </c>
      <c r="C79">
        <v>2037</v>
      </c>
      <c r="D79" s="7">
        <f t="shared" si="4"/>
        <v>-0.12169603524229075</v>
      </c>
      <c r="E79">
        <v>5.2612190246582031</v>
      </c>
      <c r="F79">
        <v>24.799737930297852</v>
      </c>
      <c r="G79">
        <f t="shared" si="5"/>
        <v>21.81113824760736</v>
      </c>
      <c r="H79" s="7">
        <f t="shared" si="6"/>
        <v>-3.7136866597012608</v>
      </c>
      <c r="I79" s="7">
        <f t="shared" si="7"/>
        <v>-3.1456434612174937</v>
      </c>
      <c r="J79" t="str">
        <v>OPTIMAL</v>
      </c>
      <c r="K79" t="str">
        <v>OPTIMAL</v>
      </c>
      <c r="N79" t="str">
        <f>IF(D79=0,(F79-E79)/C79,"")</f>
        <v/>
      </c>
    </row>
    <row r="80" spans="1:14" x14ac:dyDescent="0.45">
      <c r="A80" t="str">
        <v>neos-1593097</v>
      </c>
      <c r="B80">
        <v>1362</v>
      </c>
      <c r="C80">
        <v>1362</v>
      </c>
      <c r="D80" s="7">
        <f t="shared" si="4"/>
        <v>0</v>
      </c>
      <c r="E80">
        <v>5.6987121105194092</v>
      </c>
      <c r="F80">
        <v>7.9324619770050049</v>
      </c>
      <c r="G80">
        <f t="shared" si="5"/>
        <v>5.9341935588290342</v>
      </c>
      <c r="H80" s="7">
        <f t="shared" si="6"/>
        <v>-0.39197450637351122</v>
      </c>
      <c r="I80" s="7">
        <f t="shared" si="7"/>
        <v>-4.1321871282976964E-2</v>
      </c>
      <c r="J80" t="str">
        <v>OPTIMAL</v>
      </c>
      <c r="K80" t="str">
        <v>OPTIMAL</v>
      </c>
      <c r="N80">
        <f>IF(D80=0,(F80-E80)/C80,"")</f>
        <v>1.6400512969791451E-3</v>
      </c>
    </row>
    <row r="81" spans="1:14" x14ac:dyDescent="0.45">
      <c r="A81" t="str">
        <v>cryptanalysiskb128n5obj16</v>
      </c>
      <c r="B81">
        <v>1356</v>
      </c>
      <c r="C81">
        <v>994</v>
      </c>
      <c r="D81" s="7">
        <f t="shared" si="4"/>
        <v>0.26696165191740412</v>
      </c>
      <c r="E81">
        <v>5.7355709075927734</v>
      </c>
      <c r="F81">
        <v>7.1995809078216553</v>
      </c>
      <c r="G81">
        <f t="shared" si="5"/>
        <v>5.7412264234847132</v>
      </c>
      <c r="H81" s="7">
        <f t="shared" si="6"/>
        <v>-0.25525096347267179</v>
      </c>
      <c r="I81" s="7">
        <f t="shared" si="7"/>
        <v>-9.8604236318532894E-4</v>
      </c>
      <c r="J81" t="str">
        <v>OPTIMAL</v>
      </c>
      <c r="K81" t="str">
        <v>OPTIMAL</v>
      </c>
      <c r="N81" t="str">
        <f>IF(D81=0,(F81-E81)/C81,"")</f>
        <v/>
      </c>
    </row>
    <row r="82" spans="1:14" x14ac:dyDescent="0.45">
      <c r="A82" t="str">
        <v>snip10x10-35r1budget17</v>
      </c>
      <c r="B82">
        <v>1827</v>
      </c>
      <c r="C82">
        <v>3246</v>
      </c>
      <c r="D82" s="7">
        <f t="shared" si="4"/>
        <v>-0.77668308702791466</v>
      </c>
      <c r="E82">
        <v>5.7663779258728027</v>
      </c>
      <c r="F82">
        <v>21.850360155105591</v>
      </c>
      <c r="G82">
        <f t="shared" si="5"/>
        <v>17.087967140862418</v>
      </c>
      <c r="H82" s="7">
        <f t="shared" si="6"/>
        <v>-2.7892695269012058</v>
      </c>
      <c r="I82" s="7">
        <f t="shared" si="7"/>
        <v>-1.9633796744732044</v>
      </c>
      <c r="J82" t="str">
        <v>OPTIMAL</v>
      </c>
      <c r="K82" t="str">
        <v>OPTIMAL</v>
      </c>
      <c r="N82" t="str">
        <f>IF(D82=0,(F82-E82)/C82,"")</f>
        <v/>
      </c>
    </row>
    <row r="83" spans="1:14" x14ac:dyDescent="0.45">
      <c r="A83" t="str">
        <v>neos-5079731-flyers</v>
      </c>
      <c r="B83">
        <v>1790</v>
      </c>
      <c r="C83">
        <v>1790</v>
      </c>
      <c r="D83" s="7">
        <f t="shared" si="4"/>
        <v>0</v>
      </c>
      <c r="E83">
        <v>5.7879281044006348</v>
      </c>
      <c r="F83">
        <v>11.298183917999268</v>
      </c>
      <c r="G83">
        <f t="shared" si="5"/>
        <v>8.6719721202496451</v>
      </c>
      <c r="H83" s="7">
        <f t="shared" si="6"/>
        <v>-0.95202561507443673</v>
      </c>
      <c r="I83" s="7">
        <f t="shared" si="7"/>
        <v>-0.49828608162154525</v>
      </c>
      <c r="J83" t="str">
        <v>OPTIMAL</v>
      </c>
      <c r="K83" t="str">
        <v>OPTIMAL</v>
      </c>
      <c r="N83">
        <f>IF(D83=0,(F83-E83)/C83,"")</f>
        <v>3.0783552031277278E-3</v>
      </c>
    </row>
    <row r="84" spans="1:14" x14ac:dyDescent="0.45">
      <c r="A84" t="str">
        <v>neos-5106984-jizera</v>
      </c>
      <c r="B84">
        <v>1228</v>
      </c>
      <c r="C84">
        <v>1228</v>
      </c>
      <c r="D84" s="7">
        <f t="shared" si="4"/>
        <v>0</v>
      </c>
      <c r="E84">
        <v>5.8051061630249023</v>
      </c>
      <c r="F84">
        <v>7.6075339317321777</v>
      </c>
      <c r="G84">
        <f t="shared" si="5"/>
        <v>5.805864609030202</v>
      </c>
      <c r="H84" s="7">
        <f t="shared" si="6"/>
        <v>-0.31049006135110424</v>
      </c>
      <c r="I84" s="7">
        <f t="shared" si="7"/>
        <v>-1.3065153056639531E-4</v>
      </c>
      <c r="J84" t="str">
        <v>OPTIMAL</v>
      </c>
      <c r="K84" t="str">
        <v>OPTIMAL</v>
      </c>
      <c r="N84">
        <f>IF(D84=0,(F84-E84)/C84,"")</f>
        <v>1.4677750559505499E-3</v>
      </c>
    </row>
    <row r="85" spans="1:14" x14ac:dyDescent="0.45">
      <c r="A85" t="str">
        <v>ns930473</v>
      </c>
      <c r="B85">
        <v>2085</v>
      </c>
      <c r="C85">
        <v>2085</v>
      </c>
      <c r="D85" s="7">
        <f t="shared" si="4"/>
        <v>0</v>
      </c>
      <c r="E85">
        <v>5.8237969875335693</v>
      </c>
      <c r="F85">
        <v>12.915069103240967</v>
      </c>
      <c r="G85">
        <f t="shared" si="5"/>
        <v>9.8560458639627733</v>
      </c>
      <c r="H85" s="7">
        <f t="shared" si="6"/>
        <v>-1.2176372443763044</v>
      </c>
      <c r="I85" s="7">
        <f t="shared" si="7"/>
        <v>-0.69237455994098751</v>
      </c>
      <c r="J85" t="str">
        <v>OPTIMAL</v>
      </c>
      <c r="K85" t="str">
        <v>OPTIMAL</v>
      </c>
      <c r="N85">
        <f>IF(D85=0,(F85-E85)/C85,"")</f>
        <v>3.401089743744555E-3</v>
      </c>
    </row>
    <row r="86" spans="1:14" x14ac:dyDescent="0.45">
      <c r="A86" t="str">
        <v>seqsolve2short4288</v>
      </c>
      <c r="B86">
        <v>1369</v>
      </c>
      <c r="C86">
        <v>1369</v>
      </c>
      <c r="D86" s="7">
        <f t="shared" si="4"/>
        <v>0</v>
      </c>
      <c r="E86">
        <v>6.0356149673461914</v>
      </c>
      <c r="F86">
        <v>8.0103862285614014</v>
      </c>
      <c r="G86">
        <f t="shared" si="5"/>
        <v>6.0356149673461914</v>
      </c>
      <c r="H86" s="7">
        <f t="shared" si="6"/>
        <v>-0.32718642125103947</v>
      </c>
      <c r="I86" s="7">
        <f t="shared" si="7"/>
        <v>0</v>
      </c>
      <c r="J86" t="str">
        <v>OPTIMAL</v>
      </c>
      <c r="K86" t="str">
        <v>OPTIMAL</v>
      </c>
      <c r="N86">
        <f>IF(D86=0,(F86-E86)/C86,"")</f>
        <v>1.4424917905151277E-3</v>
      </c>
    </row>
    <row r="87" spans="1:14" x14ac:dyDescent="0.45">
      <c r="A87" t="str">
        <v>z26</v>
      </c>
      <c r="B87">
        <v>1394</v>
      </c>
      <c r="C87">
        <v>1394</v>
      </c>
      <c r="D87" s="7">
        <f t="shared" si="4"/>
        <v>0</v>
      </c>
      <c r="E87">
        <v>6.0817639827728271</v>
      </c>
      <c r="F87">
        <v>7.9164769649505615</v>
      </c>
      <c r="G87">
        <f t="shared" si="5"/>
        <v>6.0817639827728271</v>
      </c>
      <c r="H87" s="7">
        <f t="shared" si="6"/>
        <v>-0.30167447920944201</v>
      </c>
      <c r="I87" s="7">
        <f t="shared" si="7"/>
        <v>0</v>
      </c>
      <c r="J87" t="str">
        <v>OPTIMAL</v>
      </c>
      <c r="K87" t="str">
        <v>OPTIMAL</v>
      </c>
      <c r="N87">
        <f>IF(D87=0,(F87-E87)/C87,"")</f>
        <v>1.3161499154790059E-3</v>
      </c>
    </row>
    <row r="88" spans="1:14" x14ac:dyDescent="0.45">
      <c r="A88" t="str">
        <v>neos-5076235-embley</v>
      </c>
      <c r="B88">
        <v>2059</v>
      </c>
      <c r="C88">
        <v>2610</v>
      </c>
      <c r="D88" s="7">
        <f t="shared" si="4"/>
        <v>-0.26760563380281688</v>
      </c>
      <c r="E88">
        <v>6.1653649806976318</v>
      </c>
      <c r="F88">
        <v>21.247219800949097</v>
      </c>
      <c r="G88">
        <f t="shared" si="5"/>
        <v>17.417938911492943</v>
      </c>
      <c r="H88" s="7">
        <f t="shared" si="6"/>
        <v>-2.4462225460243396</v>
      </c>
      <c r="I88" s="7">
        <f t="shared" si="7"/>
        <v>-1.8251269739949838</v>
      </c>
      <c r="J88" t="str">
        <v>OPTIMAL</v>
      </c>
      <c r="K88" t="str">
        <v>OPTIMAL</v>
      </c>
      <c r="N88" t="str">
        <f>IF(D88=0,(F88-E88)/C88,"")</f>
        <v/>
      </c>
    </row>
    <row r="89" spans="1:14" x14ac:dyDescent="0.45">
      <c r="A89" t="str">
        <v>nursesched-sprint02</v>
      </c>
      <c r="B89">
        <v>1660</v>
      </c>
      <c r="C89">
        <v>2306</v>
      </c>
      <c r="D89" s="7">
        <f t="shared" si="4"/>
        <v>-0.38915662650602412</v>
      </c>
      <c r="E89">
        <v>6.7570619583129883</v>
      </c>
      <c r="F89">
        <v>16.800412893295288</v>
      </c>
      <c r="G89">
        <f t="shared" si="5"/>
        <v>13.417147862227896</v>
      </c>
      <c r="H89" s="7">
        <f t="shared" si="6"/>
        <v>-1.4863488002542731</v>
      </c>
      <c r="I89" s="7">
        <f t="shared" si="7"/>
        <v>-0.98564819221780642</v>
      </c>
      <c r="J89" t="str">
        <v>OPTIMAL</v>
      </c>
      <c r="K89" t="str">
        <v>OPTIMAL</v>
      </c>
      <c r="N89" t="str">
        <f>IF(D89=0,(F89-E89)/C89,"")</f>
        <v/>
      </c>
    </row>
    <row r="90" spans="1:14" x14ac:dyDescent="0.45">
      <c r="A90" t="str">
        <v>kosova1</v>
      </c>
      <c r="B90">
        <v>1497</v>
      </c>
      <c r="C90">
        <v>1497</v>
      </c>
      <c r="D90" s="7">
        <f t="shared" si="4"/>
        <v>0</v>
      </c>
      <c r="E90">
        <v>6.7813620567321777</v>
      </c>
      <c r="F90">
        <v>8.9454140663146973</v>
      </c>
      <c r="G90">
        <f t="shared" si="5"/>
        <v>6.7813620567321777</v>
      </c>
      <c r="H90" s="7">
        <f t="shared" si="6"/>
        <v>-0.31911760373185843</v>
      </c>
      <c r="I90" s="7">
        <f t="shared" si="7"/>
        <v>0</v>
      </c>
      <c r="J90" t="str">
        <v>OPTIMAL</v>
      </c>
      <c r="K90" t="str">
        <v>OPTIMAL</v>
      </c>
      <c r="N90">
        <f>IF(D90=0,(F90-E90)/C90,"")</f>
        <v>1.4455925247712222E-3</v>
      </c>
    </row>
    <row r="91" spans="1:14" x14ac:dyDescent="0.45">
      <c r="A91" t="str">
        <v>neos-3209462-rhin</v>
      </c>
      <c r="B91">
        <v>2117</v>
      </c>
      <c r="C91">
        <v>1523</v>
      </c>
      <c r="D91" s="7">
        <f t="shared" si="4"/>
        <v>0.2805857345299953</v>
      </c>
      <c r="E91">
        <v>6.8476650714874268</v>
      </c>
      <c r="F91">
        <v>12.206884145736694</v>
      </c>
      <c r="G91">
        <f t="shared" si="5"/>
        <v>9.9724033815061492</v>
      </c>
      <c r="H91" s="7">
        <f t="shared" si="6"/>
        <v>-0.78263452115439924</v>
      </c>
      <c r="I91" s="7">
        <f t="shared" si="7"/>
        <v>-0.45632172096582657</v>
      </c>
      <c r="J91" t="str">
        <v>OPTIMAL</v>
      </c>
      <c r="K91" t="str">
        <v>OPTIMAL</v>
      </c>
      <c r="N91" t="str">
        <f>IF(D91=0,(F91-E91)/C91,"")</f>
        <v/>
      </c>
    </row>
    <row r="92" spans="1:14" x14ac:dyDescent="0.45">
      <c r="A92" t="str">
        <v>supportcase23</v>
      </c>
      <c r="B92">
        <v>2312</v>
      </c>
      <c r="C92">
        <v>2057</v>
      </c>
      <c r="D92" s="7">
        <f t="shared" si="4"/>
        <v>0.11029411764705882</v>
      </c>
      <c r="E92">
        <v>7.2046840190887451</v>
      </c>
      <c r="F92">
        <v>13.431092977523804</v>
      </c>
      <c r="G92">
        <f t="shared" si="5"/>
        <v>10.413150146255102</v>
      </c>
      <c r="H92" s="7">
        <f t="shared" si="6"/>
        <v>-0.8642167986740632</v>
      </c>
      <c r="I92" s="7">
        <f t="shared" si="7"/>
        <v>-0.4453305819749423</v>
      </c>
      <c r="J92" t="str">
        <v>OPTIMAL</v>
      </c>
      <c r="K92" t="str">
        <v>OPTIMAL</v>
      </c>
      <c r="N92" t="str">
        <f>IF(D92=0,(F92-E92)/C92,"")</f>
        <v/>
      </c>
    </row>
    <row r="93" spans="1:14" x14ac:dyDescent="0.45">
      <c r="A93" t="str">
        <v>academictimetablebig</v>
      </c>
      <c r="B93">
        <v>2205</v>
      </c>
      <c r="C93">
        <v>2205</v>
      </c>
      <c r="D93" s="7">
        <f t="shared" si="4"/>
        <v>0</v>
      </c>
      <c r="E93">
        <v>7.3283219337463379</v>
      </c>
      <c r="F93">
        <v>13.027792930603027</v>
      </c>
      <c r="G93">
        <f t="shared" si="5"/>
        <v>9.7927107998555858</v>
      </c>
      <c r="H93" s="7">
        <f t="shared" si="6"/>
        <v>-0.77773207132332445</v>
      </c>
      <c r="I93" s="7">
        <f t="shared" si="7"/>
        <v>-0.33628283369497369</v>
      </c>
      <c r="J93" t="str">
        <v>OPTIMAL</v>
      </c>
      <c r="K93" t="str">
        <v>OPTIMAL</v>
      </c>
      <c r="N93">
        <f>IF(D93=0,(F93-E93)/C93,"")</f>
        <v>2.5847941028828525E-3</v>
      </c>
    </row>
    <row r="94" spans="1:14" x14ac:dyDescent="0.45">
      <c r="A94" t="str">
        <v>k1mushroom</v>
      </c>
      <c r="B94">
        <v>2541</v>
      </c>
      <c r="C94">
        <v>2183</v>
      </c>
      <c r="D94" s="7">
        <f t="shared" si="4"/>
        <v>0.14088941361668633</v>
      </c>
      <c r="E94">
        <v>7.4836258888244629</v>
      </c>
      <c r="F94">
        <v>16.416497945785522</v>
      </c>
      <c r="G94">
        <f t="shared" si="5"/>
        <v>13.213693278474111</v>
      </c>
      <c r="H94" s="7">
        <f t="shared" si="6"/>
        <v>-1.1936556142258263</v>
      </c>
      <c r="I94" s="7">
        <f t="shared" si="7"/>
        <v>-0.76568063058931635</v>
      </c>
      <c r="J94" t="str">
        <v>OPTIMAL</v>
      </c>
      <c r="K94" t="str">
        <v>OPTIMAL</v>
      </c>
      <c r="N94" t="str">
        <f>IF(D94=0,(F94-E94)/C94,"")</f>
        <v/>
      </c>
    </row>
    <row r="95" spans="1:14" x14ac:dyDescent="0.45">
      <c r="A95" t="str">
        <v>neos-3402294-bobin</v>
      </c>
      <c r="B95">
        <v>2236</v>
      </c>
      <c r="C95">
        <v>2236</v>
      </c>
      <c r="D95" s="7">
        <f t="shared" si="4"/>
        <v>0</v>
      </c>
      <c r="E95">
        <v>7.7111759185791016</v>
      </c>
      <c r="F95">
        <v>13.27320408821106</v>
      </c>
      <c r="G95">
        <f t="shared" si="5"/>
        <v>9.9926400771673958</v>
      </c>
      <c r="H95" s="7">
        <f t="shared" si="6"/>
        <v>-0.72129442102740204</v>
      </c>
      <c r="I95" s="7">
        <f t="shared" si="7"/>
        <v>-0.29586462333084573</v>
      </c>
      <c r="J95" t="str">
        <v>OPTIMAL</v>
      </c>
      <c r="K95" t="str">
        <v>OPTIMAL</v>
      </c>
      <c r="N95">
        <f>IF(D95=0,(F95-E95)/C95,"")</f>
        <v>2.4874902368658132E-3</v>
      </c>
    </row>
    <row r="96" spans="1:14" x14ac:dyDescent="0.45">
      <c r="A96" t="str">
        <v>neos-5102383-irwell</v>
      </c>
      <c r="B96">
        <v>2508</v>
      </c>
      <c r="C96">
        <v>2784</v>
      </c>
      <c r="D96" s="7">
        <f t="shared" si="4"/>
        <v>-0.11004784688995216</v>
      </c>
      <c r="E96">
        <v>7.8385078907012939</v>
      </c>
      <c r="F96">
        <v>21.206645011901855</v>
      </c>
      <c r="G96">
        <f t="shared" si="5"/>
        <v>17.122078729815289</v>
      </c>
      <c r="H96" s="7">
        <f t="shared" si="6"/>
        <v>-1.7054441109970668</v>
      </c>
      <c r="I96" s="7">
        <f t="shared" si="7"/>
        <v>-1.1843543399537759</v>
      </c>
      <c r="J96" t="str">
        <v>OPTIMAL</v>
      </c>
      <c r="K96" t="str">
        <v>OPTIMAL</v>
      </c>
      <c r="N96" t="str">
        <f>IF(D96=0,(F96-E96)/C96,"")</f>
        <v/>
      </c>
    </row>
    <row r="97" spans="1:14" x14ac:dyDescent="0.45">
      <c r="A97" t="str">
        <v>neos-780889</v>
      </c>
      <c r="B97">
        <v>2522</v>
      </c>
      <c r="C97">
        <v>2522</v>
      </c>
      <c r="D97" s="7">
        <f t="shared" si="4"/>
        <v>0</v>
      </c>
      <c r="E97">
        <v>8.1979990005493164</v>
      </c>
      <c r="F97">
        <v>14.800682067871094</v>
      </c>
      <c r="G97">
        <f t="shared" si="5"/>
        <v>11.100511032159055</v>
      </c>
      <c r="H97" s="7">
        <f t="shared" si="6"/>
        <v>-0.80540178973910059</v>
      </c>
      <c r="I97" s="7">
        <f t="shared" si="7"/>
        <v>-0.35405127902738859</v>
      </c>
      <c r="J97" t="str">
        <v>OPTIMAL</v>
      </c>
      <c r="K97" t="str">
        <v>OPTIMAL</v>
      </c>
      <c r="N97">
        <f>IF(D97=0,(F97-E97)/C97,"")</f>
        <v>2.6180345231252089E-3</v>
      </c>
    </row>
    <row r="98" spans="1:14" x14ac:dyDescent="0.45">
      <c r="A98" t="str">
        <v>neos-578379</v>
      </c>
      <c r="B98">
        <v>1968</v>
      </c>
      <c r="C98">
        <v>1968</v>
      </c>
      <c r="D98" s="7">
        <f t="shared" si="4"/>
        <v>0</v>
      </c>
      <c r="E98">
        <v>8.3980228900909424</v>
      </c>
      <c r="F98">
        <v>11.195221900939941</v>
      </c>
      <c r="G98">
        <f t="shared" si="5"/>
        <v>8.3980228900909424</v>
      </c>
      <c r="H98" s="7">
        <f t="shared" si="6"/>
        <v>-0.33307827895414416</v>
      </c>
      <c r="I98" s="7">
        <f t="shared" si="7"/>
        <v>0</v>
      </c>
      <c r="J98" t="str">
        <v>OPTIMAL</v>
      </c>
      <c r="K98" t="str">
        <v>OPTIMAL</v>
      </c>
      <c r="N98">
        <f>IF(D98=0,(F98-E98)/C98,"")</f>
        <v>1.4213409607972557E-3</v>
      </c>
    </row>
    <row r="99" spans="1:14" x14ac:dyDescent="0.45">
      <c r="A99" t="str">
        <v>neos-738098</v>
      </c>
      <c r="B99">
        <v>3061</v>
      </c>
      <c r="C99">
        <v>5434</v>
      </c>
      <c r="D99" s="7">
        <f t="shared" si="4"/>
        <v>-0.77523685070238479</v>
      </c>
      <c r="E99">
        <v>9.262969970703125</v>
      </c>
      <c r="F99">
        <v>40.889893054962158</v>
      </c>
      <c r="G99">
        <f t="shared" si="5"/>
        <v>32.917359586263025</v>
      </c>
      <c r="H99" s="7">
        <f t="shared" si="6"/>
        <v>-3.4143393732559328</v>
      </c>
      <c r="I99" s="7">
        <f t="shared" si="7"/>
        <v>-2.5536506855116539</v>
      </c>
      <c r="J99" t="str">
        <v>OPTIMAL</v>
      </c>
      <c r="K99" t="str">
        <v>OPTIMAL</v>
      </c>
      <c r="N99" t="str">
        <f>IF(D99=0,(F99-E99)/C99,"")</f>
        <v/>
      </c>
    </row>
    <row r="100" spans="1:14" x14ac:dyDescent="0.45">
      <c r="A100" t="str">
        <v>neos-3740487-motru</v>
      </c>
      <c r="B100">
        <v>755</v>
      </c>
      <c r="C100">
        <v>2745</v>
      </c>
      <c r="D100" s="7">
        <f t="shared" si="4"/>
        <v>-2.6357615894039736</v>
      </c>
      <c r="E100">
        <v>9.315040111541748</v>
      </c>
      <c r="F100">
        <v>87.175050973892212</v>
      </c>
      <c r="G100">
        <f t="shared" si="5"/>
        <v>83.14770383153315</v>
      </c>
      <c r="H100" s="7">
        <f t="shared" si="6"/>
        <v>-8.358526633275412</v>
      </c>
      <c r="I100" s="7">
        <f t="shared" si="7"/>
        <v>-7.9261777551026809</v>
      </c>
      <c r="J100" t="str">
        <v>OPTIMAL</v>
      </c>
      <c r="K100" t="str">
        <v>OPTIMAL</v>
      </c>
      <c r="N100" t="str">
        <f>IF(D100=0,(F100-E100)/C100,"")</f>
        <v/>
      </c>
    </row>
    <row r="101" spans="1:14" x14ac:dyDescent="0.45">
      <c r="A101" t="str">
        <v>woodlands09</v>
      </c>
      <c r="B101">
        <v>2663</v>
      </c>
      <c r="C101">
        <v>2663</v>
      </c>
      <c r="D101" s="7">
        <f t="shared" si="4"/>
        <v>0</v>
      </c>
      <c r="E101">
        <v>9.4835629463195801</v>
      </c>
      <c r="F101">
        <v>15.791567087173462</v>
      </c>
      <c r="G101">
        <f t="shared" si="5"/>
        <v>11.884526853985056</v>
      </c>
      <c r="H101" s="7">
        <f t="shared" si="6"/>
        <v>-0.66515129140381968</v>
      </c>
      <c r="I101" s="7">
        <f t="shared" si="7"/>
        <v>-0.25317108361654855</v>
      </c>
      <c r="J101" t="str">
        <v>OPTIMAL</v>
      </c>
      <c r="K101" t="str">
        <v>OPTIMAL</v>
      </c>
      <c r="N101">
        <f>IF(D101=0,(F101-E101)/C101,"")</f>
        <v>2.3687585958895537E-3</v>
      </c>
    </row>
    <row r="102" spans="1:14" x14ac:dyDescent="0.45">
      <c r="A102" t="str">
        <v>neos-848589</v>
      </c>
      <c r="B102">
        <v>2852</v>
      </c>
      <c r="C102">
        <v>2552</v>
      </c>
      <c r="D102" s="7">
        <f t="shared" si="4"/>
        <v>0.10518934081346423</v>
      </c>
      <c r="E102">
        <v>10.411592960357666</v>
      </c>
      <c r="F102">
        <v>21.058150053024292</v>
      </c>
      <c r="G102">
        <f t="shared" si="5"/>
        <v>17.31396429444494</v>
      </c>
      <c r="H102" s="7">
        <f t="shared" si="6"/>
        <v>-1.0225675488086781</v>
      </c>
      <c r="I102" s="7">
        <f t="shared" si="7"/>
        <v>-0.66295055524819124</v>
      </c>
      <c r="J102" t="str">
        <v>OPTIMAL</v>
      </c>
      <c r="K102" t="str">
        <v>OPTIMAL</v>
      </c>
      <c r="N102" t="str">
        <f>IF(D102=0,(F102-E102)/C102,"")</f>
        <v/>
      </c>
    </row>
    <row r="103" spans="1:14" x14ac:dyDescent="0.45">
      <c r="A103" t="str">
        <v>nsrand-ipx</v>
      </c>
      <c r="B103">
        <v>3484</v>
      </c>
      <c r="C103">
        <v>3201</v>
      </c>
      <c r="D103" s="7">
        <f t="shared" si="4"/>
        <v>8.12284730195178E-2</v>
      </c>
      <c r="E103">
        <v>10.973523855209351</v>
      </c>
      <c r="F103">
        <v>29.758230924606323</v>
      </c>
      <c r="G103">
        <f t="shared" si="5"/>
        <v>25.061859994664118</v>
      </c>
      <c r="H103" s="7">
        <f t="shared" si="6"/>
        <v>-1.7118208624005038</v>
      </c>
      <c r="I103" s="7">
        <f t="shared" si="7"/>
        <v>-1.2838479530681253</v>
      </c>
      <c r="J103" t="str">
        <v>OPTIMAL</v>
      </c>
      <c r="K103" t="str">
        <v>OPTIMAL</v>
      </c>
      <c r="N103" t="str">
        <f>IF(D103=0,(F103-E103)/C103,"")</f>
        <v/>
      </c>
    </row>
    <row r="104" spans="1:14" x14ac:dyDescent="0.45">
      <c r="A104" t="str">
        <v>supportcase40</v>
      </c>
      <c r="B104">
        <v>3644</v>
      </c>
      <c r="C104">
        <v>3996</v>
      </c>
      <c r="D104" s="7">
        <f t="shared" si="4"/>
        <v>-9.6597145993413833E-2</v>
      </c>
      <c r="E104">
        <v>11.361246109008789</v>
      </c>
      <c r="F104">
        <v>31.914307117462158</v>
      </c>
      <c r="G104">
        <f t="shared" si="5"/>
        <v>26.051546031536184</v>
      </c>
      <c r="H104" s="7">
        <f t="shared" si="6"/>
        <v>-1.8090498886522686</v>
      </c>
      <c r="I104" s="7">
        <f t="shared" si="7"/>
        <v>-1.2930183697788982</v>
      </c>
      <c r="J104" t="str">
        <v>OPTIMAL</v>
      </c>
      <c r="K104" t="str">
        <v>OPTIMAL</v>
      </c>
      <c r="N104" t="str">
        <f>IF(D104=0,(F104-E104)/C104,"")</f>
        <v/>
      </c>
    </row>
    <row r="105" spans="1:14" x14ac:dyDescent="0.45">
      <c r="A105" t="str">
        <v>v150d30-2hopcds</v>
      </c>
      <c r="B105">
        <v>4205</v>
      </c>
      <c r="C105">
        <v>4205</v>
      </c>
      <c r="D105" s="7">
        <f t="shared" si="4"/>
        <v>0</v>
      </c>
      <c r="E105">
        <v>11.785864114761353</v>
      </c>
      <c r="F105">
        <v>22.338546991348267</v>
      </c>
      <c r="G105">
        <f t="shared" si="5"/>
        <v>16.169150002780018</v>
      </c>
      <c r="H105" s="7">
        <f t="shared" si="6"/>
        <v>-0.8953677705625398</v>
      </c>
      <c r="I105" s="7">
        <f t="shared" si="7"/>
        <v>-0.37191043824514863</v>
      </c>
      <c r="J105" t="str">
        <v>OPTIMAL</v>
      </c>
      <c r="K105" t="str">
        <v>OPTIMAL</v>
      </c>
      <c r="N105">
        <f>IF(D105=0,(F105-E105)/C105,"")</f>
        <v>2.5095559754071141E-3</v>
      </c>
    </row>
    <row r="106" spans="1:14" x14ac:dyDescent="0.45">
      <c r="A106" t="str">
        <v>neos-1367061</v>
      </c>
      <c r="B106">
        <v>3424</v>
      </c>
      <c r="C106">
        <v>1633</v>
      </c>
      <c r="D106" s="7">
        <f t="shared" si="4"/>
        <v>0.52307242990654201</v>
      </c>
      <c r="E106">
        <v>11.812084913253784</v>
      </c>
      <c r="F106">
        <v>13.894325971603394</v>
      </c>
      <c r="G106">
        <f t="shared" si="5"/>
        <v>11.498457890192704</v>
      </c>
      <c r="H106" s="7">
        <f t="shared" si="6"/>
        <v>-0.1762805697420296</v>
      </c>
      <c r="I106" s="7">
        <f t="shared" si="7"/>
        <v>2.6551368819671652E-2</v>
      </c>
      <c r="J106" t="str">
        <v>OPTIMAL</v>
      </c>
      <c r="K106" t="str">
        <v>OPTIMAL</v>
      </c>
      <c r="N106" t="str">
        <f>IF(D106=0,(F106-E106)/C106,"")</f>
        <v/>
      </c>
    </row>
    <row r="107" spans="1:14" x14ac:dyDescent="0.45">
      <c r="A107" t="str">
        <v>fiball</v>
      </c>
      <c r="B107">
        <v>3110</v>
      </c>
      <c r="C107">
        <v>2872</v>
      </c>
      <c r="D107" s="7">
        <f t="shared" si="4"/>
        <v>7.6527331189710612E-2</v>
      </c>
      <c r="E107">
        <v>11.884414911270142</v>
      </c>
      <c r="F107">
        <v>19.694478034973145</v>
      </c>
      <c r="G107">
        <f t="shared" si="5"/>
        <v>15.480801899142463</v>
      </c>
      <c r="H107" s="7">
        <f t="shared" si="6"/>
        <v>-0.65716850025966533</v>
      </c>
      <c r="I107" s="7">
        <f t="shared" si="7"/>
        <v>-0.30261371844749563</v>
      </c>
      <c r="J107" t="str">
        <v>OPTIMAL</v>
      </c>
      <c r="K107" t="str">
        <v>OPTIMAL</v>
      </c>
      <c r="N107" t="str">
        <f>IF(D107=0,(F107-E107)/C107,"")</f>
        <v/>
      </c>
    </row>
    <row r="108" spans="1:14" x14ac:dyDescent="0.45">
      <c r="A108" t="str">
        <v>supportcase41</v>
      </c>
      <c r="B108">
        <v>3696</v>
      </c>
      <c r="C108">
        <v>79640</v>
      </c>
      <c r="D108" s="7">
        <f t="shared" si="4"/>
        <v>-20.547619047619047</v>
      </c>
      <c r="E108">
        <v>12.15225887298584</v>
      </c>
      <c r="F108">
        <v>600.00499510765076</v>
      </c>
      <c r="G108">
        <f t="shared" si="5"/>
        <v>600</v>
      </c>
      <c r="H108" s="7">
        <f t="shared" si="6"/>
        <v>-48.373947788542139</v>
      </c>
      <c r="I108" s="7">
        <f t="shared" si="7"/>
        <v>-48.37353674499024</v>
      </c>
      <c r="J108" t="str">
        <v>OPTIMAL</v>
      </c>
      <c r="K108" t="str">
        <v>TIME_LIMIT</v>
      </c>
      <c r="N108" t="str">
        <f>IF(D108=0,(F108-E108)/C108,"")</f>
        <v/>
      </c>
    </row>
    <row r="109" spans="1:14" x14ac:dyDescent="0.45">
      <c r="A109" t="str">
        <v>roi5alpha10n8</v>
      </c>
      <c r="B109">
        <v>3949</v>
      </c>
      <c r="C109">
        <v>8214</v>
      </c>
      <c r="D109" s="7">
        <f t="shared" si="4"/>
        <v>-1.0800202582932388</v>
      </c>
      <c r="E109">
        <v>15.642457962036133</v>
      </c>
      <c r="F109">
        <v>67.460243225097656</v>
      </c>
      <c r="G109">
        <f t="shared" si="5"/>
        <v>55.409012104027596</v>
      </c>
      <c r="H109" s="7">
        <f t="shared" si="6"/>
        <v>-3.3126370157952181</v>
      </c>
      <c r="I109" s="7">
        <f t="shared" si="7"/>
        <v>-2.5422190194471947</v>
      </c>
      <c r="J109" t="str">
        <v>OPTIMAL</v>
      </c>
      <c r="K109" t="str">
        <v>OPTIMAL</v>
      </c>
      <c r="N109" t="str">
        <f>IF(D109=0,(F109-E109)/C109,"")</f>
        <v/>
      </c>
    </row>
    <row r="110" spans="1:14" x14ac:dyDescent="0.45">
      <c r="A110" t="str">
        <v>neos-5251015-ogosta</v>
      </c>
      <c r="B110">
        <v>4680</v>
      </c>
      <c r="C110">
        <v>2147</v>
      </c>
      <c r="D110" s="7">
        <f t="shared" si="4"/>
        <v>0.5412393162393162</v>
      </c>
      <c r="E110">
        <v>18.314739942550659</v>
      </c>
      <c r="F110">
        <v>16.363304138183594</v>
      </c>
      <c r="G110">
        <f t="shared" si="5"/>
        <v>13.213317138312956</v>
      </c>
      <c r="H110" s="7">
        <f t="shared" si="6"/>
        <v>0.10655001438667945</v>
      </c>
      <c r="I110" s="7">
        <f t="shared" si="7"/>
        <v>0.2785419187080872</v>
      </c>
      <c r="J110" t="str">
        <v>OPTIMAL</v>
      </c>
      <c r="K110" t="str">
        <v>OPTIMAL</v>
      </c>
      <c r="N110" t="str">
        <f>IF(D110=0,(F110-E110)/C110,"")</f>
        <v/>
      </c>
    </row>
    <row r="111" spans="1:14" x14ac:dyDescent="0.45">
      <c r="A111" t="str">
        <v>ns1830653</v>
      </c>
      <c r="B111">
        <v>5893</v>
      </c>
      <c r="C111">
        <v>5578</v>
      </c>
      <c r="D111" s="7">
        <f t="shared" si="4"/>
        <v>5.3453249618191076E-2</v>
      </c>
      <c r="E111">
        <v>18.616971969604492</v>
      </c>
      <c r="F111">
        <v>46.89845085144043</v>
      </c>
      <c r="G111">
        <f t="shared" si="5"/>
        <v>38.714646712978194</v>
      </c>
      <c r="H111" s="7">
        <f t="shared" si="6"/>
        <v>-1.5191234604644872</v>
      </c>
      <c r="I111" s="7">
        <f t="shared" si="7"/>
        <v>-1.0795351024960838</v>
      </c>
      <c r="J111" t="str">
        <v>OPTIMAL</v>
      </c>
      <c r="K111" t="str">
        <v>OPTIMAL</v>
      </c>
      <c r="N111" t="str">
        <f>IF(D111=0,(F111-E111)/C111,"")</f>
        <v/>
      </c>
    </row>
    <row r="112" spans="1:14" x14ac:dyDescent="0.45">
      <c r="A112" t="str">
        <v>ns2124243</v>
      </c>
      <c r="B112">
        <v>4183</v>
      </c>
      <c r="C112">
        <v>3971</v>
      </c>
      <c r="D112" s="7">
        <f t="shared" si="4"/>
        <v>5.0681329189576858E-2</v>
      </c>
      <c r="E112">
        <v>19.210472106933594</v>
      </c>
      <c r="F112">
        <v>30.206784963607788</v>
      </c>
      <c r="G112">
        <f t="shared" si="5"/>
        <v>24.380702813404575</v>
      </c>
      <c r="H112" s="7">
        <f t="shared" si="6"/>
        <v>-0.57241242148886695</v>
      </c>
      <c r="I112" s="7">
        <f t="shared" si="7"/>
        <v>-0.26913605650560257</v>
      </c>
      <c r="J112" t="str">
        <v>OPTIMAL</v>
      </c>
      <c r="K112" t="str">
        <v>OPTIMAL</v>
      </c>
      <c r="N112" t="str">
        <f>IF(D112=0,(F112-E112)/C112,"")</f>
        <v/>
      </c>
    </row>
    <row r="113" spans="1:14" x14ac:dyDescent="0.45">
      <c r="A113" t="str">
        <v>neos-5223573-tarwin</v>
      </c>
      <c r="B113">
        <v>4519</v>
      </c>
      <c r="C113">
        <v>6090</v>
      </c>
      <c r="D113" s="7">
        <f t="shared" si="4"/>
        <v>-0.34764328391236998</v>
      </c>
      <c r="E113">
        <v>20.986673831939697</v>
      </c>
      <c r="F113">
        <v>42.500262975692749</v>
      </c>
      <c r="G113">
        <f t="shared" si="5"/>
        <v>33.565274233628386</v>
      </c>
      <c r="H113" s="7">
        <f t="shared" si="6"/>
        <v>-1.0251071377976742</v>
      </c>
      <c r="I113" s="7">
        <f t="shared" si="7"/>
        <v>-0.59936131387077018</v>
      </c>
      <c r="J113" t="str">
        <v>OPTIMAL</v>
      </c>
      <c r="K113" t="str">
        <v>OPTIMAL</v>
      </c>
      <c r="N113" t="str">
        <f>IF(D113=0,(F113-E113)/C113,"")</f>
        <v/>
      </c>
    </row>
    <row r="114" spans="1:14" x14ac:dyDescent="0.45">
      <c r="A114" t="str">
        <v>neos-960392</v>
      </c>
      <c r="B114">
        <v>3925</v>
      </c>
      <c r="C114">
        <v>1450</v>
      </c>
      <c r="D114" s="7">
        <f t="shared" si="4"/>
        <v>0.63057324840764328</v>
      </c>
      <c r="E114">
        <v>21.84691596031189</v>
      </c>
      <c r="F114">
        <v>34.909099817276001</v>
      </c>
      <c r="G114">
        <f t="shared" si="5"/>
        <v>32.781721545355914</v>
      </c>
      <c r="H114" s="7">
        <f t="shared" si="6"/>
        <v>-0.5978960087864793</v>
      </c>
      <c r="I114" s="7">
        <f t="shared" si="7"/>
        <v>-0.50051941449807813</v>
      </c>
      <c r="J114" t="str">
        <v>OPTIMAL</v>
      </c>
      <c r="K114" t="str">
        <v>OPTIMAL</v>
      </c>
      <c r="N114" t="str">
        <f>IF(D114=0,(F114-E114)/C114,"")</f>
        <v/>
      </c>
    </row>
    <row r="115" spans="1:14" x14ac:dyDescent="0.45">
      <c r="A115" t="str">
        <v>neos-5266653-tugela</v>
      </c>
      <c r="B115">
        <v>4034</v>
      </c>
      <c r="C115">
        <v>2754</v>
      </c>
      <c r="D115" s="7">
        <f t="shared" si="4"/>
        <v>0.31730292513634112</v>
      </c>
      <c r="E115">
        <v>23.322218894958496</v>
      </c>
      <c r="F115">
        <v>21.498540878295898</v>
      </c>
      <c r="G115">
        <f t="shared" si="5"/>
        <v>17.457989319076646</v>
      </c>
      <c r="H115" s="7">
        <f t="shared" si="6"/>
        <v>7.8194876091177479E-2</v>
      </c>
      <c r="I115" s="7">
        <f t="shared" si="7"/>
        <v>0.25144389572424031</v>
      </c>
      <c r="J115" t="str">
        <v>OPTIMAL</v>
      </c>
      <c r="K115" t="str">
        <v>OPTIMAL</v>
      </c>
      <c r="N115" t="str">
        <f>IF(D115=0,(F115-E115)/C115,"")</f>
        <v/>
      </c>
    </row>
    <row r="116" spans="1:14" x14ac:dyDescent="0.45">
      <c r="A116" t="str">
        <v>in</v>
      </c>
      <c r="B116">
        <v>3409</v>
      </c>
      <c r="C116">
        <v>3418</v>
      </c>
      <c r="D116" s="7">
        <f t="shared" si="4"/>
        <v>-2.6400704018773834E-3</v>
      </c>
      <c r="E116">
        <v>23.561354160308838</v>
      </c>
      <c r="F116">
        <v>29.664206027984619</v>
      </c>
      <c r="G116">
        <f t="shared" si="5"/>
        <v>24.649461935968858</v>
      </c>
      <c r="H116" s="7">
        <f t="shared" si="6"/>
        <v>-0.25901957188677077</v>
      </c>
      <c r="I116" s="7">
        <f t="shared" si="7"/>
        <v>-4.618188616225774E-2</v>
      </c>
      <c r="J116" t="str">
        <v>OPTIMAL</v>
      </c>
      <c r="K116" t="str">
        <v>OPTIMAL</v>
      </c>
      <c r="N116" t="str">
        <f>IF(D116=0,(F116-E116)/C116,"")</f>
        <v/>
      </c>
    </row>
    <row r="117" spans="1:14" x14ac:dyDescent="0.45">
      <c r="A117" t="str">
        <v>iis-hc-cov</v>
      </c>
      <c r="B117">
        <v>4740</v>
      </c>
      <c r="C117">
        <v>9730</v>
      </c>
      <c r="D117" s="7">
        <f t="shared" si="4"/>
        <v>-1.0527426160337552</v>
      </c>
      <c r="E117">
        <v>23.802617073059082</v>
      </c>
      <c r="F117">
        <v>82.550777912139893</v>
      </c>
      <c r="G117">
        <f t="shared" si="5"/>
        <v>68.275336128841658</v>
      </c>
      <c r="H117" s="7">
        <f t="shared" si="6"/>
        <v>-2.4681387201567317</v>
      </c>
      <c r="I117" s="7">
        <f t="shared" si="7"/>
        <v>-1.8683961901869557</v>
      </c>
      <c r="J117" t="str">
        <v>OPTIMAL</v>
      </c>
      <c r="K117" t="str">
        <v>OPTIMAL</v>
      </c>
    </row>
    <row r="118" spans="1:14" x14ac:dyDescent="0.45">
      <c r="A118" t="str">
        <v>neos-5273874-yomtsa</v>
      </c>
      <c r="B118">
        <v>5128</v>
      </c>
      <c r="C118">
        <v>2204</v>
      </c>
      <c r="D118" s="7">
        <f t="shared" si="4"/>
        <v>0.57020280811232449</v>
      </c>
      <c r="E118">
        <v>25.805478096008301</v>
      </c>
      <c r="F118">
        <v>16.780272006988525</v>
      </c>
      <c r="G118">
        <f t="shared" si="5"/>
        <v>13.546657033669995</v>
      </c>
      <c r="H118" s="7">
        <f t="shared" si="6"/>
        <v>0.34973992946156002</v>
      </c>
      <c r="I118" s="7">
        <f t="shared" si="7"/>
        <v>0.47504723674290505</v>
      </c>
      <c r="J118" t="str">
        <v>OPTIMAL</v>
      </c>
      <c r="K118" t="str">
        <v>OPTIMAL</v>
      </c>
    </row>
    <row r="119" spans="1:14" x14ac:dyDescent="0.45">
      <c r="A119" t="str">
        <v>reblock420</v>
      </c>
      <c r="B119">
        <v>3807</v>
      </c>
      <c r="C119">
        <v>3807</v>
      </c>
      <c r="D119" s="7">
        <f t="shared" si="4"/>
        <v>0</v>
      </c>
      <c r="E119">
        <v>26.508612871170044</v>
      </c>
      <c r="F119">
        <v>25.065161943435669</v>
      </c>
      <c r="G119">
        <f t="shared" si="5"/>
        <v>26.508612871170044</v>
      </c>
      <c r="H119" s="7">
        <f t="shared" si="6"/>
        <v>5.4452148618618516E-2</v>
      </c>
      <c r="I119" s="7">
        <f t="shared" si="7"/>
        <v>0</v>
      </c>
      <c r="J119" t="str">
        <v>OPTIMAL</v>
      </c>
      <c r="K119" t="str">
        <v>OPTIMAL</v>
      </c>
    </row>
    <row r="120" spans="1:14" x14ac:dyDescent="0.45">
      <c r="A120" t="str">
        <v>neos6</v>
      </c>
      <c r="B120">
        <v>5797</v>
      </c>
      <c r="C120">
        <v>8992</v>
      </c>
      <c r="D120" s="7">
        <f t="shared" si="4"/>
        <v>-0.55114714507503881</v>
      </c>
      <c r="E120">
        <v>26.732712030410767</v>
      </c>
      <c r="F120">
        <v>72.739744901657104</v>
      </c>
      <c r="G120">
        <f t="shared" si="5"/>
        <v>59.547065300894751</v>
      </c>
      <c r="H120" s="7">
        <f t="shared" si="6"/>
        <v>-1.721001326723206</v>
      </c>
      <c r="I120" s="7">
        <f t="shared" si="7"/>
        <v>-1.2274981016948383</v>
      </c>
      <c r="J120" t="str">
        <v>OPTIMAL</v>
      </c>
      <c r="K120" t="str">
        <v>OPTIMAL</v>
      </c>
    </row>
    <row r="121" spans="1:14" x14ac:dyDescent="0.45">
      <c r="A121" t="str">
        <v>seqsolve1</v>
      </c>
      <c r="B121">
        <v>6341</v>
      </c>
      <c r="C121">
        <v>15160</v>
      </c>
      <c r="D121" s="7">
        <f t="shared" si="4"/>
        <v>-1.3907900961993376</v>
      </c>
      <c r="E121">
        <v>32.265197992324829</v>
      </c>
      <c r="F121">
        <v>98.486678123474121</v>
      </c>
      <c r="G121">
        <f t="shared" si="5"/>
        <v>76.244571501192397</v>
      </c>
      <c r="H121" s="7">
        <f t="shared" si="6"/>
        <v>-2.052412018265064</v>
      </c>
      <c r="I121" s="7">
        <f t="shared" si="7"/>
        <v>-1.363059154923806</v>
      </c>
      <c r="J121" t="str">
        <v>OPTIMAL</v>
      </c>
      <c r="K121" t="str">
        <v>OPTIMAL</v>
      </c>
    </row>
    <row r="122" spans="1:14" x14ac:dyDescent="0.45">
      <c r="A122" t="str">
        <v>ns1905797</v>
      </c>
      <c r="B122">
        <v>5166</v>
      </c>
      <c r="C122">
        <v>4401</v>
      </c>
      <c r="D122" s="7">
        <f t="shared" si="4"/>
        <v>0.1480836236933798</v>
      </c>
      <c r="E122">
        <v>36.67607593536377</v>
      </c>
      <c r="F122">
        <v>29.378621101379395</v>
      </c>
      <c r="G122">
        <f t="shared" si="5"/>
        <v>22.921661256744706</v>
      </c>
      <c r="H122" s="7">
        <f t="shared" si="6"/>
        <v>0.19897043639142514</v>
      </c>
      <c r="I122" s="7">
        <f t="shared" si="7"/>
        <v>0.3750241629682306</v>
      </c>
      <c r="J122" t="str">
        <v>OPTIMAL</v>
      </c>
      <c r="K122" t="str">
        <v>OPTIMAL</v>
      </c>
    </row>
    <row r="123" spans="1:14" x14ac:dyDescent="0.45">
      <c r="A123" t="str">
        <v>shipsched</v>
      </c>
      <c r="B123">
        <v>5551</v>
      </c>
      <c r="C123">
        <v>7066</v>
      </c>
      <c r="D123" s="7">
        <f t="shared" si="4"/>
        <v>-0.27292379751396145</v>
      </c>
      <c r="E123">
        <v>40.089668035507202</v>
      </c>
      <c r="F123">
        <v>53.014713048934937</v>
      </c>
      <c r="G123">
        <f t="shared" si="5"/>
        <v>42.647778656254019</v>
      </c>
      <c r="H123" s="7">
        <f t="shared" si="6"/>
        <v>-0.32240339336260138</v>
      </c>
      <c r="I123" s="7">
        <f t="shared" si="7"/>
        <v>-6.380972320551799E-2</v>
      </c>
      <c r="J123" t="str">
        <v>OPTIMAL</v>
      </c>
      <c r="K123" t="str">
        <v>OPTIMAL</v>
      </c>
    </row>
    <row r="124" spans="1:14" x14ac:dyDescent="0.45">
      <c r="A124" t="str">
        <v>neos-3354841-apure</v>
      </c>
      <c r="B124">
        <v>6179</v>
      </c>
      <c r="C124">
        <v>7074</v>
      </c>
      <c r="D124" s="7">
        <f t="shared" si="4"/>
        <v>-0.14484544424664186</v>
      </c>
      <c r="E124">
        <v>40.828609943389893</v>
      </c>
      <c r="F124">
        <v>68.169489145278931</v>
      </c>
      <c r="G124">
        <f t="shared" si="5"/>
        <v>57.790817493166728</v>
      </c>
      <c r="H124" s="7">
        <f t="shared" si="6"/>
        <v>-0.6696500135517226</v>
      </c>
      <c r="I124" s="7">
        <f t="shared" si="7"/>
        <v>-0.41544905822890982</v>
      </c>
      <c r="J124" t="str">
        <v>OPTIMAL</v>
      </c>
      <c r="K124" t="str">
        <v>OPTIMAL</v>
      </c>
    </row>
    <row r="125" spans="1:14" x14ac:dyDescent="0.45">
      <c r="A125" t="str">
        <v>map16715-04</v>
      </c>
      <c r="B125">
        <v>7039</v>
      </c>
      <c r="C125">
        <v>544</v>
      </c>
      <c r="D125" s="7">
        <f t="shared" si="4"/>
        <v>0.92271629492825691</v>
      </c>
      <c r="E125">
        <v>41.74566912651062</v>
      </c>
      <c r="F125">
        <v>603.90682697296143</v>
      </c>
      <c r="G125">
        <f t="shared" si="5"/>
        <v>600</v>
      </c>
      <c r="H125" s="7">
        <f t="shared" si="6"/>
        <v>-13.466334822489404</v>
      </c>
      <c r="I125" s="7">
        <f t="shared" si="7"/>
        <v>-13.372748420481528</v>
      </c>
      <c r="J125" t="str">
        <v>OPTIMAL</v>
      </c>
      <c r="K125" t="str">
        <v>TIME_LIMIT</v>
      </c>
    </row>
    <row r="126" spans="1:14" x14ac:dyDescent="0.45">
      <c r="A126" t="str">
        <v>mushroom-best</v>
      </c>
      <c r="B126">
        <v>6222</v>
      </c>
      <c r="C126">
        <v>3036</v>
      </c>
      <c r="D126" s="7">
        <f t="shared" si="4"/>
        <v>0.51205400192864026</v>
      </c>
      <c r="E126">
        <v>43.698149919509888</v>
      </c>
      <c r="F126">
        <v>25.391520977020264</v>
      </c>
      <c r="G126">
        <f t="shared" si="5"/>
        <v>20.937231022848277</v>
      </c>
      <c r="H126" s="7">
        <f t="shared" si="6"/>
        <v>0.41893373005973128</v>
      </c>
      <c r="I126" s="7">
        <f t="shared" si="7"/>
        <v>0.52086687739838511</v>
      </c>
      <c r="J126" t="str">
        <v>OPTIMAL</v>
      </c>
      <c r="K126" t="str">
        <v>OPTIMAL</v>
      </c>
    </row>
    <row r="127" spans="1:14" x14ac:dyDescent="0.45">
      <c r="A127" t="str">
        <v>neos-4321076-ruwer</v>
      </c>
      <c r="B127">
        <v>7619</v>
      </c>
      <c r="C127">
        <v>14789</v>
      </c>
      <c r="D127" s="7">
        <f t="shared" si="4"/>
        <v>-0.94106838167738549</v>
      </c>
      <c r="E127">
        <v>45.081348896026611</v>
      </c>
      <c r="F127">
        <v>98.969762086868286</v>
      </c>
      <c r="G127">
        <f t="shared" si="5"/>
        <v>77.271970870712323</v>
      </c>
      <c r="H127" s="7">
        <f t="shared" si="6"/>
        <v>-1.1953593783346466</v>
      </c>
      <c r="I127" s="7">
        <f t="shared" si="7"/>
        <v>-0.71405631736815522</v>
      </c>
      <c r="J127" t="str">
        <v>OPTIMAL</v>
      </c>
      <c r="K127" t="str">
        <v>OPTIMAL</v>
      </c>
    </row>
    <row r="128" spans="1:14" x14ac:dyDescent="0.45">
      <c r="A128" t="str">
        <v>gfd-schedulen180f7d50m30k18</v>
      </c>
      <c r="B128">
        <v>7986</v>
      </c>
      <c r="C128">
        <v>6866</v>
      </c>
      <c r="D128" s="7">
        <f t="shared" si="4"/>
        <v>0.14024542950162786</v>
      </c>
      <c r="E128">
        <v>45.965587854385376</v>
      </c>
      <c r="F128">
        <v>51.054283857345581</v>
      </c>
      <c r="G128">
        <f t="shared" si="5"/>
        <v>40.980780950446743</v>
      </c>
      <c r="H128" s="7">
        <f t="shared" si="6"/>
        <v>-0.11070664469865395</v>
      </c>
      <c r="I128" s="7">
        <f t="shared" si="7"/>
        <v>0.10844649522877917</v>
      </c>
      <c r="J128" t="str">
        <v>OPTIMAL</v>
      </c>
      <c r="K128" t="str">
        <v>OPTIMAL</v>
      </c>
    </row>
    <row r="129" spans="1:11" x14ac:dyDescent="0.45">
      <c r="A129" t="str">
        <v>neos-1354092</v>
      </c>
      <c r="B129">
        <v>6569</v>
      </c>
      <c r="C129">
        <v>4015</v>
      </c>
      <c r="D129" s="7">
        <f t="shared" si="4"/>
        <v>0.38879585933932104</v>
      </c>
      <c r="E129">
        <v>46.7431640625</v>
      </c>
      <c r="F129">
        <v>31.482490062713623</v>
      </c>
      <c r="G129">
        <f t="shared" si="5"/>
        <v>25.591852985638351</v>
      </c>
      <c r="H129" s="7">
        <f t="shared" si="6"/>
        <v>0.32647926827078766</v>
      </c>
      <c r="I129" s="7">
        <f t="shared" si="7"/>
        <v>0.45250062765499488</v>
      </c>
      <c r="J129" t="str">
        <v>OPTIMAL</v>
      </c>
      <c r="K129" t="str">
        <v>OPTIMAL</v>
      </c>
    </row>
    <row r="130" spans="1:11" x14ac:dyDescent="0.45">
      <c r="A130" t="str">
        <v>rocII-8-11</v>
      </c>
      <c r="B130">
        <v>6861</v>
      </c>
      <c r="C130">
        <v>6831</v>
      </c>
      <c r="D130" s="7">
        <f t="shared" si="4"/>
        <v>4.3725404459991251E-3</v>
      </c>
      <c r="E130">
        <v>49.691204071044922</v>
      </c>
      <c r="F130">
        <v>60.606738090515137</v>
      </c>
      <c r="G130">
        <f t="shared" si="5"/>
        <v>50.584585693628171</v>
      </c>
      <c r="H130" s="7">
        <f t="shared" si="6"/>
        <v>-0.21966732792113403</v>
      </c>
      <c r="I130" s="7">
        <f t="shared" si="7"/>
        <v>-1.7978667236679468E-2</v>
      </c>
      <c r="J130" t="str">
        <v>OPTIMAL</v>
      </c>
      <c r="K130" t="str">
        <v>OPTIMAL</v>
      </c>
    </row>
    <row r="131" spans="1:11" x14ac:dyDescent="0.45">
      <c r="A131" t="str">
        <v>splice1k1</v>
      </c>
      <c r="B131">
        <v>7233</v>
      </c>
      <c r="C131">
        <v>13317</v>
      </c>
      <c r="D131" s="7">
        <f t="shared" ref="D131:D189" si="8">(B131-C131)/B131</f>
        <v>-0.84114475321443383</v>
      </c>
      <c r="E131">
        <v>52.293348073959351</v>
      </c>
      <c r="F131">
        <v>139.06848311424255</v>
      </c>
      <c r="G131">
        <f>IF(K131="OPTIMAL",IF(D131=0,MAX(F131-$P$3*C131,E131),F131-$P$3*C131),600)</f>
        <v>119.5303476334427</v>
      </c>
      <c r="H131" s="7">
        <f t="shared" ref="H131:H189" si="9">(E131-F131)/E131</f>
        <v>-1.6593914567787034</v>
      </c>
      <c r="I131" s="7">
        <f t="shared" ref="H131:I180" si="10">(E131-G131)/E131</f>
        <v>-1.2857658198589417</v>
      </c>
      <c r="J131" t="str">
        <v>OPTIMAL</v>
      </c>
      <c r="K131" t="str">
        <v>OPTIMAL</v>
      </c>
    </row>
    <row r="132" spans="1:11" x14ac:dyDescent="0.45">
      <c r="A132" t="str">
        <v>eilC76-2</v>
      </c>
      <c r="B132">
        <v>8014</v>
      </c>
      <c r="C132">
        <v>7475</v>
      </c>
      <c r="D132" s="7">
        <f t="shared" si="8"/>
        <v>6.7257299725480404E-2</v>
      </c>
      <c r="E132">
        <v>53.169600009918213</v>
      </c>
      <c r="F132">
        <v>51.276185989379883</v>
      </c>
      <c r="G132">
        <f>IF(K132="OPTIMAL",IF(D132=0,MAX(F132-$P$3*C132,E132),F132-$P$3*C132),600)</f>
        <v>40.309184208274615</v>
      </c>
      <c r="H132" s="7">
        <f t="shared" si="9"/>
        <v>3.5610838151596672E-2</v>
      </c>
      <c r="I132" s="7">
        <f t="shared" si="10"/>
        <v>0.24187535357130063</v>
      </c>
      <c r="J132" t="str">
        <v>OPTIMAL</v>
      </c>
      <c r="K132" t="str">
        <v>OPTIMAL</v>
      </c>
    </row>
    <row r="133" spans="1:11" x14ac:dyDescent="0.45">
      <c r="A133" t="str">
        <v>nucorsav</v>
      </c>
      <c r="B133">
        <v>7705</v>
      </c>
      <c r="C133">
        <v>1982</v>
      </c>
      <c r="D133" s="7">
        <f t="shared" si="8"/>
        <v>0.74276443867618425</v>
      </c>
      <c r="E133">
        <v>53.191691875457764</v>
      </c>
      <c r="F133">
        <v>44.542366981506348</v>
      </c>
      <c r="G133">
        <f>IF(K133="OPTIMAL",IF(D133=0,MAX(F133-$P$3*C133,E133),F133-$P$3*C133),600)</f>
        <v>41.634460957405928</v>
      </c>
      <c r="H133" s="7">
        <f t="shared" si="9"/>
        <v>0.16260668892057084</v>
      </c>
      <c r="I133" s="7">
        <f t="shared" si="10"/>
        <v>0.21727511403682673</v>
      </c>
      <c r="J133" t="str">
        <v>OPTIMAL</v>
      </c>
      <c r="K133" t="str">
        <v>OPTIMAL</v>
      </c>
    </row>
    <row r="134" spans="1:11" x14ac:dyDescent="0.45">
      <c r="A134" t="str">
        <v>scpk4</v>
      </c>
      <c r="B134">
        <v>7872</v>
      </c>
      <c r="C134">
        <v>7287</v>
      </c>
      <c r="D134" s="7">
        <f t="shared" si="8"/>
        <v>7.4314024390243899E-2</v>
      </c>
      <c r="E134">
        <v>54.341961145401001</v>
      </c>
      <c r="F134">
        <v>151.6638560295105</v>
      </c>
      <c r="G134">
        <f>IF(K134="OPTIMAL",IF(D134=0,MAX(F134-$P$3*C134,E134),F134-$P$3*C134),600)</f>
        <v>140.97267984504037</v>
      </c>
      <c r="H134" s="7">
        <f t="shared" si="9"/>
        <v>-1.7909161324470513</v>
      </c>
      <c r="I134" s="7">
        <f t="shared" si="10"/>
        <v>-1.5941772595921668</v>
      </c>
      <c r="J134" t="str">
        <v>OPTIMAL</v>
      </c>
      <c r="K134" t="str">
        <v>OPTIMAL</v>
      </c>
    </row>
    <row r="135" spans="1:11" x14ac:dyDescent="0.45">
      <c r="A135" t="str">
        <v>usafa</v>
      </c>
      <c r="B135">
        <v>8973</v>
      </c>
      <c r="C135">
        <v>9215</v>
      </c>
      <c r="D135" s="7">
        <f t="shared" si="8"/>
        <v>-2.6969798283740107E-2</v>
      </c>
      <c r="E135">
        <v>54.972169876098633</v>
      </c>
      <c r="F135">
        <v>158.10554790496826</v>
      </c>
      <c r="G135">
        <f>IF(K135="OPTIMAL",IF(D135=0,MAX(F135-$P$3*C135,E135),F135-$P$3*C135),600)</f>
        <v>144.5856921975589</v>
      </c>
      <c r="H135" s="7">
        <f t="shared" si="9"/>
        <v>-1.876101639453585</v>
      </c>
      <c r="I135" s="7">
        <f t="shared" si="10"/>
        <v>-1.6301616349407257</v>
      </c>
      <c r="J135" t="str">
        <v>OPTIMAL</v>
      </c>
      <c r="K135" t="str">
        <v>OPTIMAL</v>
      </c>
    </row>
    <row r="136" spans="1:11" x14ac:dyDescent="0.45">
      <c r="A136" t="str">
        <v>neos-2746589-doon</v>
      </c>
      <c r="B136">
        <v>7746</v>
      </c>
      <c r="C136">
        <v>4813</v>
      </c>
      <c r="D136" s="7">
        <f t="shared" si="8"/>
        <v>0.37864704363542473</v>
      </c>
      <c r="E136">
        <v>55.130017042160034</v>
      </c>
      <c r="F136">
        <v>53.702294111251831</v>
      </c>
      <c r="G136">
        <f>IF(K136="OPTIMAL",IF(D136=0,MAX(F136-$P$3*C136,E136),F136-$P$3*C136),600)</f>
        <v>46.640865405906055</v>
      </c>
      <c r="H136" s="7">
        <f t="shared" si="9"/>
        <v>2.5897378733193005E-2</v>
      </c>
      <c r="I136" s="7">
        <f t="shared" si="10"/>
        <v>0.15398420119772499</v>
      </c>
      <c r="J136" t="str">
        <v>OPTIMAL</v>
      </c>
      <c r="K136" t="str">
        <v>OPTIMAL</v>
      </c>
    </row>
    <row r="137" spans="1:11" x14ac:dyDescent="0.45">
      <c r="A137" t="str">
        <v>neos-941313</v>
      </c>
      <c r="B137">
        <v>9114</v>
      </c>
      <c r="C137">
        <v>5471</v>
      </c>
      <c r="D137" s="7">
        <f t="shared" si="8"/>
        <v>0.39971472459951723</v>
      </c>
      <c r="E137">
        <v>57.575973987579346</v>
      </c>
      <c r="F137">
        <v>36.031938076019287</v>
      </c>
      <c r="G137">
        <f>IF(K137="OPTIMAL",IF(D137=0,MAX(F137-$P$3*C137,E137),F137-$P$3*C137),600)</f>
        <v>28.005119782450464</v>
      </c>
      <c r="H137" s="7">
        <f t="shared" si="9"/>
        <v>0.37418448042594427</v>
      </c>
      <c r="I137" s="7">
        <f t="shared" si="10"/>
        <v>0.51359711624692783</v>
      </c>
      <c r="J137" t="str">
        <v>OPTIMAL</v>
      </c>
      <c r="K137" t="str">
        <v>OPTIMAL</v>
      </c>
    </row>
    <row r="138" spans="1:11" x14ac:dyDescent="0.45">
      <c r="A138" t="str">
        <v>supportcase39</v>
      </c>
      <c r="B138">
        <v>8085</v>
      </c>
      <c r="C138">
        <v>4497</v>
      </c>
      <c r="D138" s="7">
        <f t="shared" si="8"/>
        <v>0.4437847866419295</v>
      </c>
      <c r="E138">
        <v>59.101607084274292</v>
      </c>
      <c r="F138">
        <v>83.661652803421021</v>
      </c>
      <c r="G138">
        <f>IF(K138="OPTIMAL",IF(D138=0,MAX(F138-$P$3*C138,E138),F138-$P$3*C138),600)</f>
        <v>77.063845845610928</v>
      </c>
      <c r="H138" s="7">
        <f t="shared" si="9"/>
        <v>-0.415556309393178</v>
      </c>
      <c r="I138" s="7">
        <f t="shared" si="10"/>
        <v>-0.30392132545099632</v>
      </c>
      <c r="J138" t="str">
        <v>OPTIMAL</v>
      </c>
      <c r="K138" t="str">
        <v>OPTIMAL</v>
      </c>
    </row>
    <row r="139" spans="1:11" x14ac:dyDescent="0.45">
      <c r="A139" t="str">
        <v>brazil3</v>
      </c>
      <c r="B139">
        <v>8402</v>
      </c>
      <c r="C139">
        <v>7440</v>
      </c>
      <c r="D139" s="7">
        <f t="shared" si="8"/>
        <v>0.11449654844084742</v>
      </c>
      <c r="E139">
        <v>60.918437957763672</v>
      </c>
      <c r="F139">
        <v>58.451647043228149</v>
      </c>
      <c r="G139">
        <f>IF(K139="OPTIMAL",IF(D139=0,MAX(F139-$P$3*C139,E139),F139-$P$3*C139),600)</f>
        <v>47.53599577213474</v>
      </c>
      <c r="H139" s="7">
        <f t="shared" si="9"/>
        <v>4.0493338260672612E-2</v>
      </c>
      <c r="I139" s="7">
        <f t="shared" si="10"/>
        <v>0.21967802580406487</v>
      </c>
      <c r="J139" t="str">
        <v>OPTIMAL</v>
      </c>
      <c r="K139" t="str">
        <v>OPTIMAL</v>
      </c>
    </row>
    <row r="140" spans="1:11" x14ac:dyDescent="0.45">
      <c r="A140" t="str">
        <v>neos-3025225-shelon</v>
      </c>
      <c r="B140">
        <v>9253</v>
      </c>
      <c r="C140">
        <v>9253</v>
      </c>
      <c r="D140" s="7">
        <f t="shared" si="8"/>
        <v>0</v>
      </c>
      <c r="E140">
        <v>61.345848083496094</v>
      </c>
      <c r="F140">
        <v>61.536485910415649</v>
      </c>
      <c r="G140">
        <f>IF(K140="OPTIMAL",IF(D140=0,MAX(F140-$P$3*C140,E140),F140-$P$3*C140),600)</f>
        <v>61.345848083496094</v>
      </c>
      <c r="H140" s="7">
        <f t="shared" si="9"/>
        <v>-3.1075913509270247E-3</v>
      </c>
      <c r="I140" s="7">
        <f t="shared" si="10"/>
        <v>0</v>
      </c>
      <c r="J140" t="str">
        <v>OPTIMAL</v>
      </c>
      <c r="K140" t="str">
        <v>OPTIMAL</v>
      </c>
    </row>
    <row r="141" spans="1:11" x14ac:dyDescent="0.45">
      <c r="A141" t="str">
        <v>uccase7</v>
      </c>
      <c r="B141">
        <v>20243</v>
      </c>
      <c r="C141">
        <v>16925</v>
      </c>
      <c r="D141" s="7">
        <f t="shared" si="8"/>
        <v>0.16390851158425135</v>
      </c>
      <c r="E141">
        <v>61.678092956542969</v>
      </c>
      <c r="F141">
        <v>77.836344957351685</v>
      </c>
      <c r="G141">
        <f>IF(K141="OPTIMAL",IF(D141=0,MAX(F141-$P$3*C141,E141),F141-$P$3*C141),600)</f>
        <v>53.004705473043096</v>
      </c>
      <c r="H141" s="7">
        <f t="shared" si="9"/>
        <v>-0.26197716606110805</v>
      </c>
      <c r="I141" s="7">
        <f t="shared" si="10"/>
        <v>0.14062347046966825</v>
      </c>
      <c r="J141" t="str">
        <v>OPTIMAL</v>
      </c>
      <c r="K141" t="str">
        <v>OPTIMAL</v>
      </c>
    </row>
    <row r="142" spans="1:11" x14ac:dyDescent="0.45">
      <c r="A142" t="str">
        <v>tbfp-network</v>
      </c>
      <c r="B142">
        <v>8845</v>
      </c>
      <c r="C142">
        <v>11740</v>
      </c>
      <c r="D142" s="7">
        <f t="shared" si="8"/>
        <v>-0.32730356133408706</v>
      </c>
      <c r="E142">
        <v>64.0488440990448</v>
      </c>
      <c r="F142">
        <v>90.171334981918335</v>
      </c>
      <c r="G142">
        <f>IF(K142="OPTIMAL",IF(D142=0,MAX(F142-$P$3*C142,E142),F142-$P$3*C142),600)</f>
        <v>72.946906766510182</v>
      </c>
      <c r="H142" s="7">
        <f t="shared" si="9"/>
        <v>-0.40785265136835025</v>
      </c>
      <c r="I142" s="7">
        <f t="shared" si="10"/>
        <v>-0.13892620222318866</v>
      </c>
      <c r="J142" t="str">
        <v>OPTIMAL</v>
      </c>
      <c r="K142" t="str">
        <v>OPTIMAL</v>
      </c>
    </row>
    <row r="143" spans="1:11" x14ac:dyDescent="0.45">
      <c r="A143" t="str">
        <v>wnq-n100-mw99-14</v>
      </c>
      <c r="B143">
        <v>11875</v>
      </c>
      <c r="C143">
        <v>6883</v>
      </c>
      <c r="D143" s="7">
        <f t="shared" si="8"/>
        <v>0.42037894736842107</v>
      </c>
      <c r="E143">
        <v>68.547749996185303</v>
      </c>
      <c r="F143">
        <v>102.74489402770996</v>
      </c>
      <c r="G143">
        <f>IF(K143="OPTIMAL",IF(D143=0,MAX(F143-$P$3*C143,E143),F143-$P$3*C143),600)</f>
        <v>92.646449444519646</v>
      </c>
      <c r="H143" s="7">
        <f t="shared" si="9"/>
        <v>-0.49888062020165119</v>
      </c>
      <c r="I143" s="7">
        <f t="shared" si="10"/>
        <v>-0.35156076530120162</v>
      </c>
      <c r="J143" t="str">
        <v>OPTIMAL</v>
      </c>
      <c r="K143" t="str">
        <v>OPTIMAL</v>
      </c>
    </row>
    <row r="144" spans="1:11" x14ac:dyDescent="0.45">
      <c r="A144" t="str">
        <v>satellites2-25</v>
      </c>
      <c r="B144">
        <v>23038</v>
      </c>
      <c r="C144">
        <v>176773</v>
      </c>
      <c r="D144" s="7">
        <f t="shared" si="8"/>
        <v>-6.6731053042798854</v>
      </c>
      <c r="E144">
        <v>70.499922037124634</v>
      </c>
      <c r="F144">
        <v>600.00267004966736</v>
      </c>
      <c r="G144">
        <f>IF(K144="OPTIMAL",IF(D144=0,MAX(F144-$P$3*C144,E144),F144-$P$3*C144),600)</f>
        <v>600</v>
      </c>
      <c r="H144" s="7">
        <f t="shared" si="9"/>
        <v>-7.510685582513287</v>
      </c>
      <c r="I144" s="7">
        <f t="shared" si="10"/>
        <v>-7.5106477094264772</v>
      </c>
      <c r="J144" t="str">
        <v>OPTIMAL</v>
      </c>
      <c r="K144" t="str">
        <v>TIME_LIMIT</v>
      </c>
    </row>
    <row r="145" spans="1:11" x14ac:dyDescent="0.45">
      <c r="A145" t="str">
        <v>nursesched-sprint-hidden09</v>
      </c>
      <c r="B145">
        <v>9682</v>
      </c>
      <c r="C145">
        <v>5857</v>
      </c>
      <c r="D145" s="7">
        <f t="shared" si="8"/>
        <v>0.39506300351167112</v>
      </c>
      <c r="E145">
        <v>71.674029111862183</v>
      </c>
      <c r="F145">
        <v>47.341218948364258</v>
      </c>
      <c r="G145">
        <f>IF(K145="OPTIMAL",IF(D145=0,MAX(F145-$P$3*C145,E145),F145-$P$3*C145),600)</f>
        <v>38.748077887236022</v>
      </c>
      <c r="H145" s="7">
        <f t="shared" si="9"/>
        <v>0.33949270698207196</v>
      </c>
      <c r="I145" s="7">
        <f t="shared" si="10"/>
        <v>0.45938468414044908</v>
      </c>
      <c r="J145" t="str">
        <v>OPTIMAL</v>
      </c>
      <c r="K145" t="str">
        <v>OPTIMAL</v>
      </c>
    </row>
    <row r="146" spans="1:11" x14ac:dyDescent="0.45">
      <c r="A146" t="str">
        <v>thor50dday</v>
      </c>
      <c r="B146">
        <v>14070</v>
      </c>
      <c r="C146">
        <v>16329</v>
      </c>
      <c r="D146" s="7">
        <f t="shared" si="8"/>
        <v>-0.16055437100213218</v>
      </c>
      <c r="E146">
        <v>91.474848985671997</v>
      </c>
      <c r="F146">
        <v>108.47341990470886</v>
      </c>
      <c r="G146">
        <f>IF(K146="OPTIMAL",IF(D146=0,MAX(F146-$P$3*C146,E146),F146-$P$3*C146),600)</f>
        <v>84.516206248030869</v>
      </c>
      <c r="H146" s="7">
        <f t="shared" si="9"/>
        <v>-0.18582781067722132</v>
      </c>
      <c r="I146" s="7">
        <f t="shared" si="10"/>
        <v>7.6071650456958753E-2</v>
      </c>
      <c r="J146" t="str">
        <v>OPTIMAL</v>
      </c>
      <c r="K146" t="str">
        <v>OPTIMAL</v>
      </c>
    </row>
    <row r="147" spans="1:11" x14ac:dyDescent="0.45">
      <c r="A147" t="str">
        <v>scpl4</v>
      </c>
      <c r="B147">
        <v>29255</v>
      </c>
      <c r="C147">
        <v>17888</v>
      </c>
      <c r="D147" s="7">
        <f t="shared" si="8"/>
        <v>0.38854896598871985</v>
      </c>
      <c r="E147">
        <v>94.322945117950439</v>
      </c>
      <c r="F147">
        <v>159.22744798660278</v>
      </c>
      <c r="G147">
        <f>IF(K147="OPTIMAL",IF(D147=0,MAX(F147-$P$3*C147,E147),F147-$P$3*C147),600)</f>
        <v>132.98293589825346</v>
      </c>
      <c r="H147" s="7">
        <f t="shared" si="9"/>
        <v>-0.68810937558713359</v>
      </c>
      <c r="I147" s="7">
        <f t="shared" si="10"/>
        <v>-0.40986835951696449</v>
      </c>
      <c r="J147" t="str">
        <v>OPTIMAL</v>
      </c>
      <c r="K147" t="str">
        <v>OPTIMAL</v>
      </c>
    </row>
    <row r="148" spans="1:11" x14ac:dyDescent="0.45">
      <c r="A148" t="str">
        <v>nursesched-sprint-late03</v>
      </c>
      <c r="B148">
        <v>13004</v>
      </c>
      <c r="C148">
        <v>9597</v>
      </c>
      <c r="D148" s="7">
        <f t="shared" si="8"/>
        <v>0.26199630882805292</v>
      </c>
      <c r="E148">
        <v>96.530993938446045</v>
      </c>
      <c r="F148">
        <v>79.896323919296265</v>
      </c>
      <c r="G148">
        <f>IF(K148="OPTIMAL",IF(D148=0,MAX(F148-$P$3*C148,E148),F148-$P$3*C148),600)</f>
        <v>65.81601407404311</v>
      </c>
      <c r="H148" s="7">
        <f t="shared" si="9"/>
        <v>0.17232465284421544</v>
      </c>
      <c r="I148" s="7">
        <f t="shared" si="10"/>
        <v>0.31818775101382102</v>
      </c>
      <c r="J148" t="str">
        <v>OPTIMAL</v>
      </c>
      <c r="K148" t="str">
        <v>OPTIMAL</v>
      </c>
    </row>
    <row r="149" spans="1:11" x14ac:dyDescent="0.45">
      <c r="A149" t="str">
        <v>rmatr200-p10</v>
      </c>
      <c r="B149">
        <v>13203</v>
      </c>
      <c r="C149">
        <v>16104</v>
      </c>
      <c r="D149" s="7">
        <f t="shared" si="8"/>
        <v>-0.21972279027493752</v>
      </c>
      <c r="E149">
        <v>97.358067035675049</v>
      </c>
      <c r="F149">
        <v>143.13283085823059</v>
      </c>
      <c r="G149">
        <f>IF(K149="OPTIMAL",IF(D149=0,MAX(F149-$P$3*C149,E149),F149-$P$3*C149),600)</f>
        <v>119.50572762305744</v>
      </c>
      <c r="H149" s="7">
        <f t="shared" si="9"/>
        <v>-0.470169193126875</v>
      </c>
      <c r="I149" s="7">
        <f t="shared" si="10"/>
        <v>-0.2274866506877832</v>
      </c>
      <c r="J149" t="str">
        <v>OPTIMAL</v>
      </c>
      <c r="K149" t="str">
        <v>OPTIMAL</v>
      </c>
    </row>
    <row r="150" spans="1:11" x14ac:dyDescent="0.45">
      <c r="A150" t="str">
        <v>neos-4408804-prosna</v>
      </c>
      <c r="B150">
        <v>30460</v>
      </c>
      <c r="C150">
        <v>18592</v>
      </c>
      <c r="D150" s="7">
        <f t="shared" si="8"/>
        <v>0.3896257386736704</v>
      </c>
      <c r="E150">
        <v>102.91531109809875</v>
      </c>
      <c r="F150">
        <v>90.568020105361938</v>
      </c>
      <c r="G150">
        <f>IF(K150="OPTIMAL",IF(D150=0,MAX(F150-$P$3*C150,E150),F150-$P$3*C150),600)</f>
        <v>63.290629187059707</v>
      </c>
      <c r="H150" s="7">
        <f t="shared" si="9"/>
        <v>0.11997525791830327</v>
      </c>
      <c r="I150" s="7">
        <f t="shared" si="10"/>
        <v>0.3850222234985895</v>
      </c>
      <c r="J150" t="str">
        <v>OPTIMAL</v>
      </c>
      <c r="K150" t="str">
        <v>OPTIMAL</v>
      </c>
    </row>
    <row r="151" spans="1:11" x14ac:dyDescent="0.45">
      <c r="A151" t="str">
        <v>neos-5052403-cygnet</v>
      </c>
      <c r="B151">
        <v>41370</v>
      </c>
      <c r="C151">
        <v>42549</v>
      </c>
      <c r="D151" s="7">
        <f t="shared" si="8"/>
        <v>-2.8498912255257434E-2</v>
      </c>
      <c r="E151">
        <v>134.04852390289307</v>
      </c>
      <c r="F151">
        <v>197.50415110588074</v>
      </c>
      <c r="G151">
        <f>IF(K151="OPTIMAL",IF(D151=0,MAX(F151-$P$3*C151,E151),F151-$P$3*C151),600)</f>
        <v>135.07806966317196</v>
      </c>
      <c r="H151" s="7">
        <f t="shared" si="9"/>
        <v>-0.47337803770935932</v>
      </c>
      <c r="I151" s="7">
        <f t="shared" si="10"/>
        <v>-7.6803961006292956E-3</v>
      </c>
      <c r="J151" t="str">
        <v>OPTIMAL</v>
      </c>
      <c r="K151" t="str">
        <v>OPTIMAL</v>
      </c>
    </row>
    <row r="152" spans="1:11" x14ac:dyDescent="0.45">
      <c r="A152" t="str">
        <v>rail507</v>
      </c>
      <c r="B152">
        <v>25594</v>
      </c>
      <c r="C152">
        <v>11448</v>
      </c>
      <c r="D152" s="7">
        <f t="shared" si="8"/>
        <v>0.55270766585918574</v>
      </c>
      <c r="E152">
        <v>135.20316600799561</v>
      </c>
      <c r="F152">
        <v>58.315845966339111</v>
      </c>
      <c r="G152">
        <f>IF(K152="OPTIMAL",IF(D152=0,MAX(F152-$P$3*C152,E152),F152-$P$3*C152),600)</f>
        <v>41.519827720172806</v>
      </c>
      <c r="H152" s="7">
        <f t="shared" si="9"/>
        <v>0.56867987867317804</v>
      </c>
      <c r="I152" s="7">
        <f t="shared" si="10"/>
        <v>0.69290787378664331</v>
      </c>
      <c r="J152" t="str">
        <v>OPTIMAL</v>
      </c>
      <c r="K152" t="str">
        <v>OPTIMAL</v>
      </c>
    </row>
    <row r="153" spans="1:11" x14ac:dyDescent="0.45">
      <c r="A153" t="str">
        <v>ivu52</v>
      </c>
      <c r="B153">
        <v>27335</v>
      </c>
      <c r="C153">
        <v>29751</v>
      </c>
      <c r="D153" s="7">
        <f t="shared" si="8"/>
        <v>-8.8384854582037681E-2</v>
      </c>
      <c r="E153">
        <v>173.43196797370911</v>
      </c>
      <c r="F153">
        <v>244.2629759311676</v>
      </c>
      <c r="G153">
        <f>IF(K153="OPTIMAL",IF(D153=0,MAX(F153-$P$3*C153,E153),F153-$P$3*C153),600)</f>
        <v>200.61357526365418</v>
      </c>
      <c r="H153" s="7">
        <f t="shared" si="9"/>
        <v>-0.4084080275684579</v>
      </c>
      <c r="I153" s="7">
        <f t="shared" si="10"/>
        <v>-0.15672777981776456</v>
      </c>
      <c r="J153" t="str">
        <v>OPTIMAL</v>
      </c>
      <c r="K153" t="str">
        <v>OPTIMAL</v>
      </c>
    </row>
    <row r="154" spans="1:11" x14ac:dyDescent="0.45">
      <c r="A154" t="str">
        <v>neos-4647032-veleka</v>
      </c>
      <c r="B154">
        <v>24308</v>
      </c>
      <c r="C154">
        <v>4249</v>
      </c>
      <c r="D154" s="7">
        <f t="shared" si="8"/>
        <v>0.82520157972683894</v>
      </c>
      <c r="E154">
        <v>180.45254397392273</v>
      </c>
      <c r="F154">
        <v>45.697583913803101</v>
      </c>
      <c r="G154">
        <f>IF(K154="OPTIMAL",IF(D154=0,MAX(F154-$P$3*C154,E154),F154-$P$3*C154),600)</f>
        <v>39.463631998362793</v>
      </c>
      <c r="H154" s="7">
        <f t="shared" si="9"/>
        <v>0.74676120985910355</v>
      </c>
      <c r="I154" s="7">
        <f t="shared" si="10"/>
        <v>0.78130742227681926</v>
      </c>
      <c r="J154" t="str">
        <v>OPTIMAL</v>
      </c>
      <c r="K154" t="str">
        <v>OPTIMAL</v>
      </c>
    </row>
    <row r="155" spans="1:11" x14ac:dyDescent="0.45">
      <c r="A155" t="str">
        <v>square31</v>
      </c>
      <c r="B155">
        <v>56731</v>
      </c>
      <c r="C155">
        <v>80372</v>
      </c>
      <c r="D155" s="7">
        <f t="shared" si="8"/>
        <v>-0.41672101672806755</v>
      </c>
      <c r="E155">
        <v>188.73918414115906</v>
      </c>
      <c r="F155">
        <v>586.27994108200073</v>
      </c>
      <c r="G155">
        <f>IF(K155="OPTIMAL",IF(D155=0,MAX(F155-$P$3*C155,E155),F155-$P$3*C155),600)</f>
        <v>468.36156420561372</v>
      </c>
      <c r="H155" s="7">
        <f t="shared" si="9"/>
        <v>-2.1062968919242482</v>
      </c>
      <c r="I155" s="7">
        <f t="shared" si="10"/>
        <v>-1.4815279685395035</v>
      </c>
      <c r="J155" t="str">
        <v>OPTIMAL</v>
      </c>
      <c r="K155" t="str">
        <v>OPTIMAL</v>
      </c>
    </row>
    <row r="156" spans="1:11" x14ac:dyDescent="0.45">
      <c r="A156" t="str">
        <v>neos-5129192-manaia</v>
      </c>
      <c r="B156">
        <v>34614</v>
      </c>
      <c r="C156">
        <v>19445</v>
      </c>
      <c r="D156" s="7">
        <f t="shared" si="8"/>
        <v>0.43823308487895074</v>
      </c>
      <c r="E156">
        <v>198.94270896911621</v>
      </c>
      <c r="F156">
        <v>93.629269123077393</v>
      </c>
      <c r="G156">
        <f>IF(K156="OPTIMAL",IF(D156=0,MAX(F156-$P$3*C156,E156),F156-$P$3*C156),600)</f>
        <v>65.100392917914576</v>
      </c>
      <c r="H156" s="7">
        <f t="shared" si="9"/>
        <v>0.52936566708955213</v>
      </c>
      <c r="I156" s="7">
        <f t="shared" si="10"/>
        <v>0.67276813885136788</v>
      </c>
      <c r="J156" t="str">
        <v>OPTIMAL</v>
      </c>
      <c r="K156" t="str">
        <v>OPTIMAL</v>
      </c>
    </row>
    <row r="157" spans="1:11" x14ac:dyDescent="0.45">
      <c r="A157" t="str">
        <v>opm2-z10-s4</v>
      </c>
      <c r="B157">
        <v>47792</v>
      </c>
      <c r="C157">
        <v>32407</v>
      </c>
      <c r="D157" s="7">
        <f t="shared" si="8"/>
        <v>0.32191580180783397</v>
      </c>
      <c r="E157">
        <v>206.95060515403748</v>
      </c>
      <c r="F157">
        <v>120.16344714164734</v>
      </c>
      <c r="G157">
        <f>IF(K157="OPTIMAL",IF(D157=0,MAX(F157-$P$3*C157,E157),F157-$P$3*C157),600)</f>
        <v>72.617276342947875</v>
      </c>
      <c r="H157" s="7">
        <f t="shared" si="9"/>
        <v>0.41936170202446482</v>
      </c>
      <c r="I157" s="7">
        <f t="shared" si="10"/>
        <v>0.64910817105899543</v>
      </c>
      <c r="J157" t="str">
        <v>OPTIMAL</v>
      </c>
      <c r="K157" t="str">
        <v>OPTIMAL</v>
      </c>
    </row>
    <row r="158" spans="1:11" x14ac:dyDescent="0.45">
      <c r="A158" t="str">
        <v>sct5</v>
      </c>
      <c r="B158">
        <v>27076</v>
      </c>
      <c r="C158">
        <v>31439</v>
      </c>
      <c r="D158" s="7">
        <f t="shared" si="8"/>
        <v>-0.16113901610282169</v>
      </c>
      <c r="E158">
        <v>209.5288028717041</v>
      </c>
      <c r="F158">
        <v>261.31479406356812</v>
      </c>
      <c r="G158">
        <f>IF(K158="OPTIMAL",IF(D158=0,MAX(F158-$P$3*C158,E158),F158-$P$3*C158),600)</f>
        <v>215.18883165605394</v>
      </c>
      <c r="H158" s="7">
        <f t="shared" si="9"/>
        <v>-0.24715452234780783</v>
      </c>
      <c r="I158" s="7">
        <f t="shared" si="10"/>
        <v>-2.7013129969608557E-2</v>
      </c>
      <c r="J158" t="str">
        <v>OPTIMAL</v>
      </c>
      <c r="K158" t="str">
        <v>OPTIMAL</v>
      </c>
    </row>
    <row r="159" spans="1:11" x14ac:dyDescent="0.45">
      <c r="A159" t="str">
        <v>neos-4647027-thurso</v>
      </c>
      <c r="B159">
        <v>27064</v>
      </c>
      <c r="C159">
        <v>3115</v>
      </c>
      <c r="D159" s="7">
        <f t="shared" si="8"/>
        <v>0.88490245344368901</v>
      </c>
      <c r="E159">
        <v>210.25051307678223</v>
      </c>
      <c r="F159">
        <v>41.960698127746582</v>
      </c>
      <c r="G159">
        <f>IF(K159="OPTIMAL",IF(D159=0,MAX(F159-$P$3*C159,E159),F159-$P$3*C159),600)</f>
        <v>37.390502736690671</v>
      </c>
      <c r="H159" s="7">
        <f t="shared" si="9"/>
        <v>0.80042522839208108</v>
      </c>
      <c r="I159" s="7">
        <f t="shared" si="10"/>
        <v>0.82216213321184195</v>
      </c>
      <c r="J159" t="str">
        <v>OPTIMAL</v>
      </c>
      <c r="K159" t="str">
        <v>OPTIMAL</v>
      </c>
    </row>
    <row r="160" spans="1:11" x14ac:dyDescent="0.45">
      <c r="A160" t="str">
        <v>cmflsp40-24-10-7</v>
      </c>
      <c r="B160">
        <v>28295</v>
      </c>
      <c r="C160">
        <v>38261</v>
      </c>
      <c r="D160" s="7">
        <f t="shared" si="8"/>
        <v>-0.35221770630853505</v>
      </c>
      <c r="E160">
        <v>211.26723790168762</v>
      </c>
      <c r="F160">
        <v>299.46451902389526</v>
      </c>
      <c r="G160">
        <f>IF(K160="OPTIMAL",IF(D160=0,MAX(F160-$P$3*C160,E160),F160-$P$3*C160),600)</f>
        <v>243.32960863635429</v>
      </c>
      <c r="H160" s="7">
        <f t="shared" si="9"/>
        <v>-0.41746785728911689</v>
      </c>
      <c r="I160" s="7">
        <f t="shared" si="10"/>
        <v>-0.15176215230109066</v>
      </c>
      <c r="J160" t="str">
        <v>OPTIMAL</v>
      </c>
      <c r="K160" t="str">
        <v>OPTIMAL</v>
      </c>
    </row>
    <row r="161" spans="1:11" x14ac:dyDescent="0.45">
      <c r="A161" t="str">
        <v>neos-873061</v>
      </c>
      <c r="B161">
        <v>37299</v>
      </c>
      <c r="C161">
        <v>11147</v>
      </c>
      <c r="D161" s="7">
        <f t="shared" si="8"/>
        <v>0.7011448028097268</v>
      </c>
      <c r="E161">
        <v>220.45421695709229</v>
      </c>
      <c r="F161">
        <v>102.83100199699402</v>
      </c>
      <c r="G161">
        <f>IF(K161="OPTIMAL",IF(D161=0,MAX(F161-$P$3*C161,E161),F161-$P$3*C161),600)</f>
        <v>86.476598136929738</v>
      </c>
      <c r="H161" s="7">
        <f t="shared" si="9"/>
        <v>0.53354939898015941</v>
      </c>
      <c r="I161" s="7">
        <f t="shared" si="10"/>
        <v>0.60773443424871765</v>
      </c>
      <c r="J161" t="str">
        <v>OPTIMAL</v>
      </c>
      <c r="K161" t="str">
        <v>OPTIMAL</v>
      </c>
    </row>
    <row r="162" spans="1:11" x14ac:dyDescent="0.45">
      <c r="A162" t="str">
        <v>cmflsp40-36-2-10</v>
      </c>
      <c r="B162">
        <v>28585</v>
      </c>
      <c r="C162">
        <v>44030</v>
      </c>
      <c r="D162" s="7">
        <f t="shared" si="8"/>
        <v>-0.5403183487843275</v>
      </c>
      <c r="E162">
        <v>222.79371500015259</v>
      </c>
      <c r="F162">
        <v>358.47665500640869</v>
      </c>
      <c r="G162">
        <f>IF(K162="OPTIMAL",IF(D162=0,MAX(F162-$P$3*C162,E162),F162-$P$3*C162),600)</f>
        <v>293.87771341148357</v>
      </c>
      <c r="H162" s="7">
        <f t="shared" si="9"/>
        <v>-0.6090070359756925</v>
      </c>
      <c r="I162" s="7">
        <f t="shared" si="10"/>
        <v>-0.31905746717892064</v>
      </c>
      <c r="J162" t="str">
        <v>OPTIMAL</v>
      </c>
      <c r="K162" t="str">
        <v>OPTIMAL</v>
      </c>
    </row>
    <row r="163" spans="1:11" x14ac:dyDescent="0.45">
      <c r="A163" t="str">
        <v>neos-872648</v>
      </c>
      <c r="B163">
        <v>38090</v>
      </c>
      <c r="C163">
        <v>20333</v>
      </c>
      <c r="D163" s="7">
        <f t="shared" si="8"/>
        <v>0.46618535048569176</v>
      </c>
      <c r="E163">
        <v>224.3830668926239</v>
      </c>
      <c r="F163">
        <v>430.38669514656067</v>
      </c>
      <c r="G163">
        <f>IF(K163="OPTIMAL",IF(D163=0,MAX(F163-$P$3*C163,E163),F163-$P$3*C163),600)</f>
        <v>400.55498314452541</v>
      </c>
      <c r="H163" s="7">
        <f t="shared" si="9"/>
        <v>-0.91808901227166839</v>
      </c>
      <c r="I163" s="7">
        <f t="shared" si="10"/>
        <v>-0.78513908688219636</v>
      </c>
      <c r="J163" t="str">
        <v>OPTIMAL</v>
      </c>
      <c r="K163" t="str">
        <v>OPTIMAL</v>
      </c>
    </row>
    <row r="164" spans="1:11" x14ac:dyDescent="0.45">
      <c r="A164" t="str">
        <v>uccase9</v>
      </c>
      <c r="B164">
        <v>29296</v>
      </c>
      <c r="C164">
        <v>11259</v>
      </c>
      <c r="D164" s="7">
        <f t="shared" si="8"/>
        <v>0.61568132168214096</v>
      </c>
      <c r="E164">
        <v>224.94874000549316</v>
      </c>
      <c r="F164">
        <v>102.79038715362549</v>
      </c>
      <c r="G164">
        <f>IF(K164="OPTIMAL",IF(D164=0,MAX(F164-$P$3*C164,E164),F164-$P$3*C164),600)</f>
        <v>86.27166166152324</v>
      </c>
      <c r="H164" s="7">
        <f t="shared" si="9"/>
        <v>0.54304973145830737</v>
      </c>
      <c r="I164" s="7">
        <f t="shared" si="10"/>
        <v>0.61648301893392909</v>
      </c>
      <c r="J164" t="str">
        <v>OPTIMAL</v>
      </c>
      <c r="K164" t="str">
        <v>OPTIMAL</v>
      </c>
    </row>
    <row r="165" spans="1:11" x14ac:dyDescent="0.45">
      <c r="A165" t="str">
        <v>supportcase10</v>
      </c>
      <c r="B165">
        <v>32843</v>
      </c>
      <c r="C165">
        <v>34919</v>
      </c>
      <c r="D165" s="7">
        <f t="shared" si="8"/>
        <v>-6.3209816399232718E-2</v>
      </c>
      <c r="E165">
        <v>225.95749497413635</v>
      </c>
      <c r="F165">
        <v>260.14966297149658</v>
      </c>
      <c r="G165">
        <f>IF(K165="OPTIMAL",IF(D165=0,MAX(F165-$P$3*C165,E165),F165-$P$3*C165),600)</f>
        <v>208.91799271137418</v>
      </c>
      <c r="H165" s="7">
        <f t="shared" si="9"/>
        <v>-0.15132123854211585</v>
      </c>
      <c r="I165" s="7">
        <f t="shared" si="10"/>
        <v>7.5410210511992773E-2</v>
      </c>
      <c r="J165" t="str">
        <v>OPTIMAL</v>
      </c>
      <c r="K165" t="str">
        <v>OPTIMAL</v>
      </c>
    </row>
    <row r="166" spans="1:11" x14ac:dyDescent="0.45">
      <c r="A166" t="str">
        <v>sp97ic</v>
      </c>
      <c r="B166">
        <v>32214</v>
      </c>
      <c r="C166">
        <v>48365</v>
      </c>
      <c r="D166" s="7">
        <f t="shared" si="8"/>
        <v>-0.50136586577264541</v>
      </c>
      <c r="E166">
        <v>243.04601502418518</v>
      </c>
      <c r="F166">
        <v>429.25489211082458</v>
      </c>
      <c r="G166">
        <f>IF(K166="OPTIMAL",IF(D166=0,MAX(F166-$P$3*C166,E166),F166-$P$3*C166),600)</f>
        <v>358.29582306157289</v>
      </c>
      <c r="H166" s="7">
        <f t="shared" si="9"/>
        <v>-0.76614659601849477</v>
      </c>
      <c r="I166" s="7">
        <f t="shared" si="10"/>
        <v>-0.47418925188269123</v>
      </c>
      <c r="J166" t="str">
        <v>OPTIMAL</v>
      </c>
      <c r="K166" t="str">
        <v>OPTIMAL</v>
      </c>
    </row>
    <row r="167" spans="1:11" x14ac:dyDescent="0.45">
      <c r="A167" t="str">
        <v>bab5</v>
      </c>
      <c r="B167">
        <v>33518</v>
      </c>
      <c r="C167">
        <v>12680</v>
      </c>
      <c r="D167" s="7">
        <f t="shared" si="8"/>
        <v>0.62169580523897605</v>
      </c>
      <c r="E167">
        <v>252.8837718963623</v>
      </c>
      <c r="F167">
        <v>105.24383592605591</v>
      </c>
      <c r="G167">
        <f>IF(K167="OPTIMAL",IF(D167=0,MAX(F167-$P$3*C167,E167),F167-$P$3*C167),600)</f>
        <v>86.640279727471977</v>
      </c>
      <c r="H167" s="7">
        <f t="shared" si="9"/>
        <v>0.58382526827705139</v>
      </c>
      <c r="I167" s="7">
        <f t="shared" si="10"/>
        <v>0.65739090698560443</v>
      </c>
      <c r="J167" t="str">
        <v>OPTIMAL</v>
      </c>
      <c r="K167" t="str">
        <v>OPTIMAL</v>
      </c>
    </row>
    <row r="168" spans="1:11" x14ac:dyDescent="0.45">
      <c r="A168" t="str">
        <v>van</v>
      </c>
      <c r="B168">
        <v>34409</v>
      </c>
      <c r="C168">
        <v>34409</v>
      </c>
      <c r="D168" s="7">
        <f t="shared" si="8"/>
        <v>0</v>
      </c>
      <c r="E168">
        <v>263.13722515106201</v>
      </c>
      <c r="F168">
        <v>258.96929287910461</v>
      </c>
      <c r="G168">
        <f>IF(K168="OPTIMAL",IF(D168=0,MAX(F168-$P$3*C168,E168),F168-$P$3*C168),600)</f>
        <v>263.13722515106201</v>
      </c>
      <c r="H168" s="7">
        <f t="shared" si="9"/>
        <v>1.5839386728976366E-2</v>
      </c>
      <c r="I168" s="7">
        <f t="shared" si="10"/>
        <v>0</v>
      </c>
      <c r="J168" t="str">
        <v>OPTIMAL</v>
      </c>
      <c r="K168" t="str">
        <v>OPTIMAL</v>
      </c>
    </row>
    <row r="169" spans="1:11" x14ac:dyDescent="0.45">
      <c r="A169" t="str">
        <v>ns1430538</v>
      </c>
      <c r="B169">
        <v>34487</v>
      </c>
      <c r="C169">
        <v>35462</v>
      </c>
      <c r="D169" s="7">
        <f t="shared" si="8"/>
        <v>-2.8271522602719864E-2</v>
      </c>
      <c r="E169">
        <v>266.31250286102295</v>
      </c>
      <c r="F169">
        <v>284.02240610122681</v>
      </c>
      <c r="G169">
        <f>IF(K169="OPTIMAL",IF(D169=0,MAX(F169-$P$3*C169,E169),F169-$P$3*C169),600)</f>
        <v>231.99406935720606</v>
      </c>
      <c r="H169" s="7">
        <f t="shared" si="9"/>
        <v>-6.6500457357219517E-2</v>
      </c>
      <c r="I169" s="7">
        <f t="shared" si="10"/>
        <v>0.12886527344803711</v>
      </c>
      <c r="J169" t="str">
        <v>OPTIMAL</v>
      </c>
      <c r="K169" t="str">
        <v>OPTIMAL</v>
      </c>
    </row>
    <row r="170" spans="1:11" x14ac:dyDescent="0.45">
      <c r="A170" t="str">
        <v>pb-grow22</v>
      </c>
      <c r="B170">
        <v>44163</v>
      </c>
      <c r="C170">
        <v>104381</v>
      </c>
      <c r="D170" s="7">
        <f t="shared" si="8"/>
        <v>-1.3635396146095147</v>
      </c>
      <c r="E170">
        <v>327.79307389259338</v>
      </c>
      <c r="F170">
        <v>600.00688004493713</v>
      </c>
      <c r="G170">
        <f>IF(K170="OPTIMAL",IF(D170=0,MAX(F170-$P$3*C170,E170),F170-$P$3*C170),600)</f>
        <v>600</v>
      </c>
      <c r="H170" s="7">
        <f t="shared" si="9"/>
        <v>-0.83044404483524548</v>
      </c>
      <c r="I170" s="7">
        <f t="shared" si="10"/>
        <v>-0.83042305584711518</v>
      </c>
      <c r="J170" t="str">
        <v>OPTIMAL</v>
      </c>
      <c r="K170" t="str">
        <v>TIME_LIMIT</v>
      </c>
    </row>
    <row r="171" spans="1:11" x14ac:dyDescent="0.45">
      <c r="A171" t="str">
        <v>neos-4562542-watut</v>
      </c>
      <c r="B171">
        <v>78173</v>
      </c>
      <c r="C171">
        <v>128419</v>
      </c>
      <c r="D171" s="7">
        <f t="shared" si="8"/>
        <v>-0.64275389200874977</v>
      </c>
      <c r="E171">
        <v>330.60145807266235</v>
      </c>
      <c r="F171">
        <v>600.00339198112488</v>
      </c>
      <c r="G171">
        <f>IF(K171="OPTIMAL",IF(D171=0,MAX(F171-$P$3*C171,E171),F171-$P$3*C171),600)</f>
        <v>600</v>
      </c>
      <c r="H171" s="7">
        <f t="shared" si="9"/>
        <v>-0.81488428840882821</v>
      </c>
      <c r="I171" s="7">
        <f t="shared" si="10"/>
        <v>-0.81487402837808109</v>
      </c>
      <c r="J171" t="str">
        <v>OPTIMAL</v>
      </c>
      <c r="K171" t="str">
        <v>TIME_LIMIT</v>
      </c>
    </row>
    <row r="172" spans="1:11" x14ac:dyDescent="0.45">
      <c r="A172" t="str">
        <v>piperout-d27</v>
      </c>
      <c r="B172">
        <v>47674</v>
      </c>
      <c r="C172">
        <v>57192</v>
      </c>
      <c r="D172" s="7">
        <f t="shared" si="8"/>
        <v>-0.19964760666191214</v>
      </c>
      <c r="E172">
        <v>370.5061149597168</v>
      </c>
      <c r="F172">
        <v>600.00388598442078</v>
      </c>
      <c r="G172">
        <f>IF(K172="OPTIMAL",IF(D172=0,MAX(F172-$P$3*C172,E172),F172-$P$3*C172),600)</f>
        <v>600</v>
      </c>
      <c r="H172" s="7">
        <f t="shared" si="9"/>
        <v>-0.6194169590147145</v>
      </c>
      <c r="I172" s="7">
        <f t="shared" si="10"/>
        <v>-0.61940647070085442</v>
      </c>
      <c r="J172" t="str">
        <v>OPTIMAL</v>
      </c>
      <c r="K172" t="str">
        <v>TIME_LIMIT</v>
      </c>
    </row>
    <row r="173" spans="1:11" x14ac:dyDescent="0.45">
      <c r="A173" t="str">
        <v>uccase12</v>
      </c>
      <c r="B173">
        <v>57477</v>
      </c>
      <c r="C173">
        <v>50191</v>
      </c>
      <c r="D173" s="7">
        <f t="shared" si="8"/>
        <v>0.126763748977852</v>
      </c>
      <c r="E173">
        <v>379.11993193626404</v>
      </c>
      <c r="F173">
        <v>386.70803594589233</v>
      </c>
      <c r="G173">
        <f>IF(K173="OPTIMAL",IF(D173=0,MAX(F173-$P$3*C173,E173),F173-$P$3*C173),600)</f>
        <v>313.06993743145023</v>
      </c>
      <c r="H173" s="7">
        <f t="shared" si="9"/>
        <v>-2.0015048986936339E-2</v>
      </c>
      <c r="I173" s="7">
        <f t="shared" si="10"/>
        <v>0.17421926134951365</v>
      </c>
      <c r="J173" t="str">
        <v>OPTIMAL</v>
      </c>
      <c r="K173" t="str">
        <v>OPTIMAL</v>
      </c>
    </row>
    <row r="174" spans="1:11" x14ac:dyDescent="0.45">
      <c r="A174" t="str">
        <v>neos-4976951-bunnoo</v>
      </c>
      <c r="B174">
        <v>69993</v>
      </c>
      <c r="C174">
        <v>63490</v>
      </c>
      <c r="D174" s="7">
        <f t="shared" si="8"/>
        <v>9.2909290929092905E-2</v>
      </c>
      <c r="E174">
        <v>382.54786515235901</v>
      </c>
      <c r="F174">
        <v>339.88119101524353</v>
      </c>
      <c r="G174">
        <f>IF(K174="OPTIMAL",IF(D174=0,MAX(F174-$P$3*C174,E174),F174-$P$3*C174),600)</f>
        <v>246.73136585372197</v>
      </c>
      <c r="H174" s="7">
        <f t="shared" si="9"/>
        <v>0.11153290352338638</v>
      </c>
      <c r="I174" s="7">
        <f t="shared" si="10"/>
        <v>0.3550313873651989</v>
      </c>
      <c r="J174" t="str">
        <v>OPTIMAL</v>
      </c>
      <c r="K174" t="str">
        <v>OPTIMAL</v>
      </c>
    </row>
    <row r="175" spans="1:11" x14ac:dyDescent="0.45">
      <c r="A175" t="str">
        <v>t1717</v>
      </c>
      <c r="B175">
        <v>54569</v>
      </c>
      <c r="C175">
        <v>37744</v>
      </c>
      <c r="D175" s="7">
        <f t="shared" si="8"/>
        <v>0.30832523960490388</v>
      </c>
      <c r="E175">
        <v>384.04292988777161</v>
      </c>
      <c r="F175">
        <v>264.8392128944397</v>
      </c>
      <c r="G175">
        <f>IF(K175="OPTIMAL",IF(D175=0,MAX(F175-$P$3*C175,E175),F175-$P$3*C175),600)</f>
        <v>209.4628228976454</v>
      </c>
      <c r="H175" s="7">
        <f t="shared" si="9"/>
        <v>0.31039164561151189</v>
      </c>
      <c r="I175" s="7">
        <f t="shared" si="10"/>
        <v>0.45458487425128108</v>
      </c>
      <c r="J175" t="str">
        <v>OPTIMAL</v>
      </c>
      <c r="K175" t="str">
        <v>OPTIMAL</v>
      </c>
    </row>
    <row r="176" spans="1:11" x14ac:dyDescent="0.45">
      <c r="A176" t="str">
        <v>ds</v>
      </c>
      <c r="B176">
        <v>51297</v>
      </c>
      <c r="C176">
        <v>54926</v>
      </c>
      <c r="D176" s="7">
        <f t="shared" si="8"/>
        <v>-7.074487786810145E-2</v>
      </c>
      <c r="E176">
        <v>393.66296005249023</v>
      </c>
      <c r="F176">
        <v>427.49427700042725</v>
      </c>
      <c r="G176">
        <f>IF(K176="OPTIMAL",IF(D176=0,MAX(F176-$P$3*C176,E176),F176-$P$3*C176),600)</f>
        <v>346.90918806009438</v>
      </c>
      <c r="H176" s="7">
        <f t="shared" si="9"/>
        <v>-8.5939802270007859E-2</v>
      </c>
      <c r="I176" s="7">
        <f t="shared" si="10"/>
        <v>0.11876599207139478</v>
      </c>
      <c r="J176" t="str">
        <v>OPTIMAL</v>
      </c>
      <c r="K176" t="str">
        <v>OPTIMAL</v>
      </c>
    </row>
    <row r="177" spans="1:11" x14ac:dyDescent="0.45">
      <c r="A177" t="str">
        <v>ger50-17-trans-dfn-3t</v>
      </c>
      <c r="B177">
        <v>56053</v>
      </c>
      <c r="C177">
        <v>6835</v>
      </c>
      <c r="D177" s="7">
        <f t="shared" si="8"/>
        <v>0.87806183433536122</v>
      </c>
      <c r="E177">
        <v>406.40182709693909</v>
      </c>
      <c r="F177">
        <v>65.278158903121948</v>
      </c>
      <c r="G177">
        <f>IF(K177="OPTIMAL",IF(D177=0,MAX(F177-$P$3*C177,E177),F177-$P$3*C177),600)</f>
        <v>55.250137876519332</v>
      </c>
      <c r="H177" s="7">
        <f t="shared" si="9"/>
        <v>0.83937533113611928</v>
      </c>
      <c r="I177" s="7">
        <f t="shared" si="10"/>
        <v>0.86405046879048486</v>
      </c>
      <c r="J177" t="str">
        <v>OPTIMAL</v>
      </c>
      <c r="K177" t="str">
        <v>OPTIMAL</v>
      </c>
    </row>
    <row r="178" spans="1:11" x14ac:dyDescent="0.45">
      <c r="A178" t="str">
        <v>adult-max5features</v>
      </c>
      <c r="B178">
        <v>53661</v>
      </c>
      <c r="C178">
        <v>66221</v>
      </c>
      <c r="D178" s="7">
        <f t="shared" si="8"/>
        <v>-0.23406198169993106</v>
      </c>
      <c r="E178">
        <v>406.61755800247192</v>
      </c>
      <c r="F178">
        <v>518.12039804458618</v>
      </c>
      <c r="G178">
        <f>IF(K178="OPTIMAL",IF(D178=0,MAX(F178-$P$3*C178,E178),F178-$P$3*C178),600)</f>
        <v>420.9637659447103</v>
      </c>
      <c r="H178" s="7">
        <f t="shared" si="9"/>
        <v>-0.27422042616624148</v>
      </c>
      <c r="I178" s="7">
        <f t="shared" si="10"/>
        <v>-3.5281821111500467E-2</v>
      </c>
      <c r="J178" t="str">
        <v>OPTIMAL</v>
      </c>
      <c r="K178" t="str">
        <v>OPTIMAL</v>
      </c>
    </row>
    <row r="179" spans="1:11" x14ac:dyDescent="0.45">
      <c r="A179" t="str">
        <v>fast0507</v>
      </c>
      <c r="B179">
        <v>57298</v>
      </c>
      <c r="C179">
        <v>510</v>
      </c>
      <c r="D179" s="7">
        <f t="shared" si="8"/>
        <v>0.99109916576494816</v>
      </c>
      <c r="E179">
        <v>411.55124402046204</v>
      </c>
      <c r="F179">
        <v>603.36978602409363</v>
      </c>
      <c r="G179">
        <f>IF(K179="OPTIMAL",IF(D179=0,MAX(F179-$P$3*C179,E179),F179-$P$3*C179),600)</f>
        <v>600</v>
      </c>
      <c r="H179" s="7">
        <f t="shared" si="9"/>
        <v>-0.46608665334053639</v>
      </c>
      <c r="I179" s="7">
        <f t="shared" si="10"/>
        <v>-0.45789864255681467</v>
      </c>
      <c r="J179" t="str">
        <v>OPTIMAL</v>
      </c>
      <c r="K179" t="str">
        <v>TIME_LIMIT</v>
      </c>
    </row>
    <row r="180" spans="1:11" x14ac:dyDescent="0.45">
      <c r="A180" t="str">
        <v>neos-4724674-aorere</v>
      </c>
      <c r="B180">
        <v>83593</v>
      </c>
      <c r="C180">
        <v>64697</v>
      </c>
      <c r="D180" s="7">
        <f t="shared" si="8"/>
        <v>0.22604763556757146</v>
      </c>
      <c r="E180">
        <v>434.39458584785461</v>
      </c>
      <c r="F180">
        <v>392.55078792572021</v>
      </c>
      <c r="G180">
        <f t="shared" ref="G180:G189" si="11">IF(K180="OPTIMAL",IF(D180=0,MAX(F180-$P$3*C180,E180),F180-$P$3*C180),600)</f>
        <v>297.63010374750377</v>
      </c>
      <c r="H180" s="7">
        <f t="shared" si="9"/>
        <v>9.6326702231942785E-2</v>
      </c>
      <c r="I180" s="7">
        <f t="shared" si="10"/>
        <v>0.31483928795616295</v>
      </c>
      <c r="J180" t="str">
        <v>OPTIMAL</v>
      </c>
      <c r="K180" t="str">
        <v>OPTIMAL</v>
      </c>
    </row>
    <row r="181" spans="1:11" x14ac:dyDescent="0.45">
      <c r="A181" t="str">
        <v>sp97ar</v>
      </c>
      <c r="B181">
        <v>59478</v>
      </c>
      <c r="C181">
        <v>671</v>
      </c>
      <c r="D181" s="7">
        <f t="shared" si="8"/>
        <v>0.98871851777127673</v>
      </c>
      <c r="E181">
        <v>449.32482004165649</v>
      </c>
      <c r="F181">
        <v>604.19476795196533</v>
      </c>
      <c r="G181">
        <f t="shared" si="11"/>
        <v>600</v>
      </c>
      <c r="H181" s="7">
        <f t="shared" si="9"/>
        <v>-0.34467258651759097</v>
      </c>
      <c r="I181" s="7">
        <f t="shared" ref="I181:I189" si="12">(E181-G181)/E181</f>
        <v>-0.33533687265345047</v>
      </c>
      <c r="J181" t="str">
        <v>OPTIMAL</v>
      </c>
      <c r="K181" t="str">
        <v>TIME_LIMIT</v>
      </c>
    </row>
    <row r="182" spans="1:11" x14ac:dyDescent="0.45">
      <c r="A182" t="str">
        <v>atlanta-ip</v>
      </c>
      <c r="B182">
        <v>59582</v>
      </c>
      <c r="C182">
        <v>967</v>
      </c>
      <c r="D182" s="7">
        <f t="shared" si="8"/>
        <v>0.98377026618777486</v>
      </c>
      <c r="E182">
        <v>455.00184011459351</v>
      </c>
      <c r="F182">
        <v>606.12346005439758</v>
      </c>
      <c r="G182">
        <f t="shared" si="11"/>
        <v>600</v>
      </c>
      <c r="H182" s="7">
        <f t="shared" si="9"/>
        <v>-0.33213408521983928</v>
      </c>
      <c r="I182" s="7">
        <f t="shared" si="12"/>
        <v>-0.31867598568148275</v>
      </c>
      <c r="J182" t="str">
        <v>OPTIMAL</v>
      </c>
      <c r="K182" t="str">
        <v>TIME_LIMIT</v>
      </c>
    </row>
    <row r="183" spans="1:11" x14ac:dyDescent="0.45">
      <c r="A183" t="str">
        <v>tpl-tub-ss16</v>
      </c>
      <c r="B183">
        <v>82876</v>
      </c>
      <c r="C183">
        <v>47452</v>
      </c>
      <c r="D183" s="7">
        <f t="shared" si="8"/>
        <v>0.42743375645542736</v>
      </c>
      <c r="E183">
        <v>459.34489512443542</v>
      </c>
      <c r="F183">
        <v>458.01359391212463</v>
      </c>
      <c r="G183">
        <f t="shared" si="11"/>
        <v>388.39403959546814</v>
      </c>
      <c r="H183" s="7">
        <f t="shared" si="9"/>
        <v>2.8982606020910382E-3</v>
      </c>
      <c r="I183" s="7">
        <f t="shared" si="12"/>
        <v>0.15446096447800267</v>
      </c>
      <c r="J183" t="str">
        <v>OPTIMAL</v>
      </c>
      <c r="K183" t="str">
        <v>OPTIMAL</v>
      </c>
    </row>
    <row r="184" spans="1:11" x14ac:dyDescent="0.45">
      <c r="A184" t="str">
        <v>fhnw-binschedule2</v>
      </c>
      <c r="B184">
        <v>63707</v>
      </c>
      <c r="C184">
        <v>17735</v>
      </c>
      <c r="D184" s="7">
        <f t="shared" si="8"/>
        <v>0.72161614893182857</v>
      </c>
      <c r="E184">
        <v>486.09675192832947</v>
      </c>
      <c r="F184">
        <v>136.63268995285034</v>
      </c>
      <c r="G184">
        <f t="shared" si="11"/>
        <v>110.61265295112432</v>
      </c>
      <c r="H184" s="7">
        <f t="shared" si="9"/>
        <v>0.71891873498262837</v>
      </c>
      <c r="I184" s="7">
        <f t="shared" si="12"/>
        <v>0.77244724941623721</v>
      </c>
      <c r="J184" t="str">
        <v>OPTIMAL</v>
      </c>
      <c r="K184" t="str">
        <v>OPTIMAL</v>
      </c>
    </row>
    <row r="185" spans="1:11" x14ac:dyDescent="0.45">
      <c r="A185" t="str">
        <v>neos-827175</v>
      </c>
      <c r="B185">
        <v>63856</v>
      </c>
      <c r="C185">
        <v>77583</v>
      </c>
      <c r="D185" s="7">
        <f t="shared" si="8"/>
        <v>-0.21496805311951891</v>
      </c>
      <c r="E185">
        <v>489.37791204452515</v>
      </c>
      <c r="F185">
        <v>600.00640892982483</v>
      </c>
      <c r="G185">
        <f t="shared" si="11"/>
        <v>600</v>
      </c>
      <c r="H185" s="7">
        <f t="shared" si="9"/>
        <v>-0.22605944028637392</v>
      </c>
      <c r="I185" s="7">
        <f t="shared" si="12"/>
        <v>-0.22604634421140385</v>
      </c>
      <c r="J185" t="str">
        <v>OPTIMAL</v>
      </c>
      <c r="K185" t="str">
        <v>TIME_LIMIT</v>
      </c>
    </row>
    <row r="186" spans="1:11" x14ac:dyDescent="0.45">
      <c r="A186" t="str">
        <v>s55</v>
      </c>
      <c r="B186">
        <v>71169</v>
      </c>
      <c r="C186">
        <v>29248</v>
      </c>
      <c r="D186" s="7">
        <f t="shared" si="8"/>
        <v>0.58903455156037043</v>
      </c>
      <c r="E186">
        <v>531.3301739692688</v>
      </c>
      <c r="F186">
        <v>301.42817616462708</v>
      </c>
      <c r="G186">
        <f t="shared" si="11"/>
        <v>258.51675568385559</v>
      </c>
      <c r="H186" s="7">
        <f t="shared" si="9"/>
        <v>0.43269140182115623</v>
      </c>
      <c r="I186" s="7">
        <f t="shared" si="12"/>
        <v>0.51345365208111116</v>
      </c>
      <c r="J186" t="str">
        <v>OPTIMAL</v>
      </c>
      <c r="K186" t="str">
        <v>OPTIMAL</v>
      </c>
    </row>
    <row r="187" spans="1:11" x14ac:dyDescent="0.45">
      <c r="A187" t="str">
        <v>neos-5104907-jarama</v>
      </c>
      <c r="B187">
        <v>106380</v>
      </c>
      <c r="C187">
        <v>114779</v>
      </c>
      <c r="D187" s="7">
        <f t="shared" si="8"/>
        <v>-7.8952810678698998E-2</v>
      </c>
      <c r="E187">
        <v>555.70368790626526</v>
      </c>
      <c r="F187">
        <v>600.00351691246033</v>
      </c>
      <c r="G187">
        <f t="shared" si="11"/>
        <v>600</v>
      </c>
      <c r="H187" s="7">
        <f t="shared" si="9"/>
        <v>-7.9718436228314996E-2</v>
      </c>
      <c r="I187" s="7">
        <f t="shared" si="12"/>
        <v>-7.9712107473374441E-2</v>
      </c>
      <c r="J187" t="str">
        <v>OPTIMAL</v>
      </c>
      <c r="K187" t="str">
        <v>TIME_LIMIT</v>
      </c>
    </row>
    <row r="188" spans="1:11" x14ac:dyDescent="0.45">
      <c r="A188" t="str">
        <v>neos-4555749-wards</v>
      </c>
      <c r="B188">
        <v>80254</v>
      </c>
      <c r="C188">
        <v>28445</v>
      </c>
      <c r="D188" s="7">
        <f t="shared" si="8"/>
        <v>0.64556283798938374</v>
      </c>
      <c r="E188">
        <v>562.35563588142395</v>
      </c>
      <c r="F188">
        <v>215.94256186485291</v>
      </c>
      <c r="G188">
        <f t="shared" si="11"/>
        <v>174.20926879949647</v>
      </c>
      <c r="H188" s="7">
        <f t="shared" si="9"/>
        <v>0.61600356058246086</v>
      </c>
      <c r="I188" s="7">
        <f t="shared" si="12"/>
        <v>0.69021512778751704</v>
      </c>
      <c r="J188" t="str">
        <v>OPTIMAL</v>
      </c>
      <c r="K188" t="str">
        <v>OPTIMAL</v>
      </c>
    </row>
    <row r="189" spans="1:11" x14ac:dyDescent="0.45">
      <c r="A189" t="str">
        <v>neos-5138690-middle</v>
      </c>
      <c r="B189">
        <v>105914</v>
      </c>
      <c r="C189">
        <v>105375</v>
      </c>
      <c r="D189" s="7">
        <f t="shared" si="8"/>
        <v>5.0890344996884261E-3</v>
      </c>
      <c r="E189">
        <v>590.51780891418457</v>
      </c>
      <c r="F189">
        <v>600.00113606452942</v>
      </c>
      <c r="G189">
        <f t="shared" si="11"/>
        <v>600</v>
      </c>
      <c r="H189" s="7">
        <f t="shared" si="9"/>
        <v>-1.6059341491804168E-2</v>
      </c>
      <c r="I189" s="7">
        <f t="shared" si="12"/>
        <v>-1.6057417647150764E-2</v>
      </c>
      <c r="J189" t="str">
        <v>OPTIMAL</v>
      </c>
      <c r="K189" t="str">
        <v>TIME_LIMIT</v>
      </c>
    </row>
  </sheetData>
  <autoFilter ref="A1:K164" xr:uid="{3F21FBF4-11BD-4F84-91FC-0AF3D0379F4B}"/>
  <conditionalFormatting sqref="D2:D189">
    <cfRule type="colorScale" priority="7">
      <colorScale>
        <cfvo type="num" val="-1"/>
        <cfvo type="percentile" val="50"/>
        <cfvo type="num" val="1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89">
    <cfRule type="colorScale" priority="4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5">
      <colorScale>
        <cfvo type="num" val="-1"/>
        <cfvo type="percentile" val="50"/>
        <cfvo type="num" val="1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89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2">
      <colorScale>
        <cfvo type="num" val="-1"/>
        <cfvo type="percentile" val="50"/>
        <cfvo type="num" val="1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7FCE-5D88-4E2F-93EB-ED5D43B62CA1}">
  <dimension ref="A1:T177"/>
  <sheetViews>
    <sheetView tabSelected="1" topLeftCell="G1" zoomScale="96" workbookViewId="0">
      <selection activeCell="N20" sqref="N20"/>
    </sheetView>
  </sheetViews>
  <sheetFormatPr defaultRowHeight="14.25" x14ac:dyDescent="0.45"/>
  <cols>
    <col min="6" max="6" width="0" hidden="1" customWidth="1"/>
    <col min="15" max="15" width="11.265625" bestFit="1" customWidth="1"/>
    <col min="16" max="16" width="10.1328125" customWidth="1"/>
    <col min="17" max="17" width="11" customWidth="1"/>
  </cols>
  <sheetData>
    <row r="1" spans="1:20" x14ac:dyDescent="0.45">
      <c r="A1" s="1" t="s">
        <v>0</v>
      </c>
      <c r="B1" s="1" t="s">
        <v>557</v>
      </c>
      <c r="C1" s="1" t="s">
        <v>563</v>
      </c>
      <c r="D1" s="1" t="s">
        <v>481</v>
      </c>
      <c r="E1" s="1" t="s">
        <v>558</v>
      </c>
      <c r="F1" s="1" t="s">
        <v>564</v>
      </c>
      <c r="G1" s="1" t="s">
        <v>564</v>
      </c>
      <c r="H1" s="1" t="s">
        <v>481</v>
      </c>
      <c r="I1" s="1" t="s">
        <v>576</v>
      </c>
      <c r="J1" s="1" t="s">
        <v>571</v>
      </c>
      <c r="K1" s="1" t="s">
        <v>572</v>
      </c>
    </row>
    <row r="2" spans="1:20" x14ac:dyDescent="0.45">
      <c r="A2" t="str" cm="1">
        <f t="array" ref="A2:K177">_xlfn._xlws.FILTER(benchmark_all!A2:K200,benchmark_all!K2:K200="OPTIMAL")</f>
        <v>cdc7-4-3-2</v>
      </c>
      <c r="B2">
        <v>37</v>
      </c>
      <c r="C2">
        <v>37</v>
      </c>
      <c r="D2">
        <v>0</v>
      </c>
      <c r="E2">
        <v>0.10707497596740723</v>
      </c>
      <c r="F2">
        <v>0.17191100120544434</v>
      </c>
      <c r="G2">
        <v>0.11762617633575939</v>
      </c>
      <c r="H2">
        <v>-0.60551986729161333</v>
      </c>
      <c r="I2">
        <v>-9.8540301064964669E-2</v>
      </c>
      <c r="J2" t="str">
        <v>OPTIMAL</v>
      </c>
      <c r="K2" t="str">
        <v>OPTIMAL</v>
      </c>
      <c r="N2" s="1"/>
    </row>
    <row r="3" spans="1:20" x14ac:dyDescent="0.45">
      <c r="A3" t="str">
        <v>sorrell3</v>
      </c>
      <c r="B3">
        <v>39</v>
      </c>
      <c r="C3">
        <v>39</v>
      </c>
      <c r="D3">
        <v>0</v>
      </c>
      <c r="E3">
        <v>0.11275196075439453</v>
      </c>
      <c r="F3">
        <v>0.19564199447631836</v>
      </c>
      <c r="G3">
        <v>0.13842285474881261</v>
      </c>
      <c r="H3">
        <v>-0.73515381167057148</v>
      </c>
      <c r="I3">
        <v>-0.22767581000508275</v>
      </c>
      <c r="J3" t="str">
        <v>OPTIMAL</v>
      </c>
      <c r="K3" t="str">
        <v>OPTIMAL</v>
      </c>
      <c r="O3" s="3" t="s">
        <v>1</v>
      </c>
      <c r="P3" s="3" t="s">
        <v>573</v>
      </c>
      <c r="Q3" s="3" t="s">
        <v>575</v>
      </c>
      <c r="S3" s="43" t="s">
        <v>481</v>
      </c>
    </row>
    <row r="4" spans="1:20" x14ac:dyDescent="0.45">
      <c r="A4" t="str">
        <v>sorrell7</v>
      </c>
      <c r="B4">
        <v>41</v>
      </c>
      <c r="C4">
        <v>41</v>
      </c>
      <c r="D4">
        <v>0</v>
      </c>
      <c r="E4">
        <v>0.11659884452819824</v>
      </c>
      <c r="F4">
        <v>0.2010500431060791</v>
      </c>
      <c r="G4">
        <v>0.14089658852075254</v>
      </c>
      <c r="H4">
        <v>-0.72428846889179244</v>
      </c>
      <c r="I4">
        <v>-0.20838751954079732</v>
      </c>
      <c r="J4" t="str">
        <v>OPTIMAL</v>
      </c>
      <c r="K4" t="str">
        <v>OPTIMAL</v>
      </c>
      <c r="M4" s="37" t="s">
        <v>386</v>
      </c>
      <c r="N4" s="38"/>
      <c r="O4" s="2">
        <f>COUNT(benchmark_all!B2:B200)</f>
        <v>188</v>
      </c>
      <c r="P4" s="2">
        <f>COUNT(benchmark_all!C2:C200)</f>
        <v>188</v>
      </c>
      <c r="Q4" s="2">
        <f>COUNT(benchmark_all!D2:D200)</f>
        <v>188</v>
      </c>
    </row>
    <row r="5" spans="1:20" x14ac:dyDescent="0.45">
      <c r="A5" t="str">
        <v>sorrell4</v>
      </c>
      <c r="B5">
        <v>46</v>
      </c>
      <c r="C5">
        <v>46</v>
      </c>
      <c r="D5">
        <v>0</v>
      </c>
      <c r="E5">
        <v>0.14344000816345215</v>
      </c>
      <c r="F5">
        <v>0.22569894790649414</v>
      </c>
      <c r="G5">
        <v>0.15820970617661556</v>
      </c>
      <c r="H5">
        <v>-0.57347277650254058</v>
      </c>
      <c r="I5">
        <v>-0.10296777169960217</v>
      </c>
      <c r="J5" t="str">
        <v>OPTIMAL</v>
      </c>
      <c r="K5" t="str">
        <v>OPTIMAL</v>
      </c>
      <c r="M5" s="41" t="s">
        <v>487</v>
      </c>
      <c r="N5" s="42" t="s">
        <v>542</v>
      </c>
      <c r="O5" s="13" cm="1">
        <f t="array" ref="O5">GEOMEAN(benchmark_all!B2:B200+1000)-1000</f>
        <v>3693.0440970212585</v>
      </c>
      <c r="P5" s="13" cm="1">
        <f t="array" ref="P5">GEOMEAN(benchmark_all!C2:C200+1000)-1000</f>
        <v>3184.6150886548512</v>
      </c>
      <c r="Q5" s="13"/>
      <c r="S5">
        <f>(O5-P5)/O5</f>
        <v>0.13767206537731211</v>
      </c>
    </row>
    <row r="6" spans="1:20" x14ac:dyDescent="0.45">
      <c r="A6" t="str">
        <v>ns1904248</v>
      </c>
      <c r="B6">
        <v>57</v>
      </c>
      <c r="C6">
        <v>57</v>
      </c>
      <c r="D6">
        <v>0</v>
      </c>
      <c r="E6">
        <v>0.1635899543762207</v>
      </c>
      <c r="F6">
        <v>0.28025984764099121</v>
      </c>
      <c r="G6">
        <v>0.19663187419309819</v>
      </c>
      <c r="H6">
        <v>-0.71318494897587392</v>
      </c>
      <c r="I6">
        <v>-0.20198012734258963</v>
      </c>
      <c r="J6" t="str">
        <v>OPTIMAL</v>
      </c>
      <c r="K6" t="str">
        <v>OPTIMAL</v>
      </c>
      <c r="M6" s="39" t="s">
        <v>518</v>
      </c>
      <c r="N6" s="40" t="s">
        <v>541</v>
      </c>
      <c r="O6" s="14" cm="1">
        <f t="array" ref="O6">GEOMEAN(benchmark_all!E2:E200+10)-10</f>
        <v>22.744837801004657</v>
      </c>
      <c r="P6" s="14" cm="1">
        <f t="array" ref="P6">GEOMEAN(benchmark_all!F2:F200+10)-10</f>
        <v>28.807247512360227</v>
      </c>
      <c r="Q6" s="14" cm="1">
        <f t="array" ref="Q6">GEOMEAN(benchmark_all!G2:G200+10)-10</f>
        <v>25.118378691217117</v>
      </c>
      <c r="S6">
        <f>(O6-P6)/O6</f>
        <v>-0.26654002830865603</v>
      </c>
      <c r="T6">
        <f>(O6-Q6)/O6</f>
        <v>-0.10435514691195641</v>
      </c>
    </row>
    <row r="7" spans="1:20" x14ac:dyDescent="0.45">
      <c r="A7" t="str">
        <v>neos-885524</v>
      </c>
      <c r="B7">
        <v>64</v>
      </c>
      <c r="C7">
        <v>64</v>
      </c>
      <c r="D7">
        <v>0</v>
      </c>
      <c r="E7">
        <v>0.17995905876159668</v>
      </c>
      <c r="F7">
        <v>0.29947400093078613</v>
      </c>
      <c r="G7">
        <v>0.20557592548052028</v>
      </c>
      <c r="H7">
        <v>-0.66412295658602316</v>
      </c>
      <c r="I7">
        <v>-0.14234830352641437</v>
      </c>
      <c r="J7" t="str">
        <v>OPTIMAL</v>
      </c>
      <c r="K7" t="str">
        <v>OPTIMAL</v>
      </c>
    </row>
    <row r="8" spans="1:20" x14ac:dyDescent="0.45">
      <c r="A8" t="str">
        <v>neos-3237086-abava</v>
      </c>
      <c r="B8">
        <v>80</v>
      </c>
      <c r="C8">
        <v>80</v>
      </c>
      <c r="D8">
        <v>0</v>
      </c>
      <c r="E8">
        <v>0.2352910041809082</v>
      </c>
      <c r="F8">
        <v>0.39271306991577148</v>
      </c>
      <c r="G8">
        <v>0.27534047560293917</v>
      </c>
      <c r="H8">
        <v>-0.66905263243224622</v>
      </c>
      <c r="I8">
        <v>-0.17021250583485176</v>
      </c>
      <c r="J8" t="str">
        <v>OPTIMAL</v>
      </c>
      <c r="K8" t="str">
        <v>OPTIMAL</v>
      </c>
      <c r="M8" s="1" t="s">
        <v>577</v>
      </c>
    </row>
    <row r="9" spans="1:20" x14ac:dyDescent="0.45">
      <c r="A9" t="str">
        <v>neos-913984</v>
      </c>
      <c r="B9">
        <v>84</v>
      </c>
      <c r="C9">
        <v>72</v>
      </c>
      <c r="D9">
        <v>0.14285714285714285</v>
      </c>
      <c r="E9">
        <v>0.23826313018798828</v>
      </c>
      <c r="F9">
        <v>1.7120828628540039</v>
      </c>
      <c r="G9">
        <v>1.6064475279724548</v>
      </c>
      <c r="H9">
        <v>-6.1856810640537629</v>
      </c>
      <c r="I9">
        <v>-5.7423252884530509</v>
      </c>
      <c r="J9" t="str">
        <v>OPTIMAL</v>
      </c>
      <c r="K9" t="str">
        <v>OPTIMAL</v>
      </c>
      <c r="O9" s="3" t="s">
        <v>1</v>
      </c>
      <c r="P9" s="3" t="s">
        <v>573</v>
      </c>
      <c r="Q9" s="3" t="s">
        <v>575</v>
      </c>
      <c r="S9" s="1"/>
    </row>
    <row r="10" spans="1:20" x14ac:dyDescent="0.45">
      <c r="A10" t="str">
        <v>fhnw-schedule-paira200</v>
      </c>
      <c r="B10">
        <v>121</v>
      </c>
      <c r="C10">
        <v>121</v>
      </c>
      <c r="D10">
        <v>0</v>
      </c>
      <c r="E10">
        <v>0.34825396537780762</v>
      </c>
      <c r="F10">
        <v>0.58827495574951172</v>
      </c>
      <c r="G10">
        <v>0.41074890685135279</v>
      </c>
      <c r="H10">
        <v>-0.68921251222886826</v>
      </c>
      <c r="I10">
        <v>-0.17945220352551267</v>
      </c>
      <c r="J10" t="str">
        <v>OPTIMAL</v>
      </c>
      <c r="K10" t="str">
        <v>OPTIMAL</v>
      </c>
      <c r="M10" s="37" t="s">
        <v>386</v>
      </c>
      <c r="N10" s="38"/>
      <c r="O10" s="2">
        <f>COUNT(B2:B200)</f>
        <v>176</v>
      </c>
      <c r="P10" s="2">
        <f t="shared" ref="P10:Q10" si="0">COUNT(C2:C200)</f>
        <v>176</v>
      </c>
      <c r="Q10" s="2">
        <f t="shared" si="0"/>
        <v>176</v>
      </c>
    </row>
    <row r="11" spans="1:20" x14ac:dyDescent="0.45">
      <c r="A11" t="str">
        <v>ns1856153</v>
      </c>
      <c r="B11">
        <v>124</v>
      </c>
      <c r="C11">
        <v>124</v>
      </c>
      <c r="D11">
        <v>0</v>
      </c>
      <c r="E11">
        <v>0.34964203834533691</v>
      </c>
      <c r="F11">
        <v>0.63486504554748535</v>
      </c>
      <c r="G11">
        <v>0.45293752436259527</v>
      </c>
      <c r="H11">
        <v>-0.81575719141769032</v>
      </c>
      <c r="I11">
        <v>-0.29543211252885654</v>
      </c>
      <c r="J11" t="str">
        <v>OPTIMAL</v>
      </c>
      <c r="K11" t="str">
        <v>OPTIMAL</v>
      </c>
      <c r="M11" s="41" t="s">
        <v>487</v>
      </c>
      <c r="N11" s="42" t="s">
        <v>542</v>
      </c>
      <c r="O11" s="13" cm="1">
        <f t="array" ref="O11">GEOMEAN(B2:B200+1000)-1000</f>
        <v>2749.447328792909</v>
      </c>
      <c r="P11" s="13" cm="1">
        <f t="array" ref="P11">GEOMEAN(C2:C200+1000)-1000</f>
        <v>2440.321418666093</v>
      </c>
      <c r="Q11" s="2"/>
      <c r="S11">
        <f>(O11-P11)/O11</f>
        <v>0.11243201747841146</v>
      </c>
    </row>
    <row r="12" spans="1:20" x14ac:dyDescent="0.45">
      <c r="A12" t="str">
        <v>genus-sym-g62-2</v>
      </c>
      <c r="B12">
        <v>136</v>
      </c>
      <c r="C12">
        <v>136</v>
      </c>
      <c r="D12">
        <v>0</v>
      </c>
      <c r="E12">
        <v>0.3905341625213623</v>
      </c>
      <c r="F12">
        <v>0.67648005485534668</v>
      </c>
      <c r="G12">
        <v>0.47694664452353175</v>
      </c>
      <c r="H12">
        <v>-0.73219175113353385</v>
      </c>
      <c r="I12">
        <v>-0.22126740832165395</v>
      </c>
      <c r="J12" t="str">
        <v>OPTIMAL</v>
      </c>
      <c r="K12" t="str">
        <v>OPTIMAL</v>
      </c>
      <c r="M12" s="39" t="s">
        <v>518</v>
      </c>
      <c r="N12" s="40" t="s">
        <v>541</v>
      </c>
      <c r="O12" s="14" cm="1">
        <f t="array" ref="O12">GEOMEAN(E2:E200+10)-10</f>
        <v>16.963073681553912</v>
      </c>
      <c r="P12" s="14" cm="1">
        <f t="array" ref="P12">GEOMEAN(F2:F200+10)-10</f>
        <v>20.28251437498594</v>
      </c>
      <c r="Q12" s="14" cm="1">
        <f t="array" ref="Q12">GEOMEAN(G2:G200+10)-10</f>
        <v>17.407938879787434</v>
      </c>
      <c r="S12">
        <f>(O12-P12)/O12</f>
        <v>-0.19568627453653489</v>
      </c>
      <c r="T12">
        <f>(O12-Q12)/O12</f>
        <v>-2.6225506449180855E-2</v>
      </c>
    </row>
    <row r="13" spans="1:20" x14ac:dyDescent="0.45">
      <c r="A13" t="str">
        <v>neos-2991472-kalu</v>
      </c>
      <c r="B13">
        <v>148</v>
      </c>
      <c r="C13">
        <v>148</v>
      </c>
      <c r="D13">
        <v>0</v>
      </c>
      <c r="E13">
        <v>0.44372391700744629</v>
      </c>
      <c r="F13">
        <v>0.73658609390258789</v>
      </c>
      <c r="G13">
        <v>0.51944679442384811</v>
      </c>
      <c r="H13">
        <v>-0.66000989730338777</v>
      </c>
      <c r="I13">
        <v>-0.17065313478500438</v>
      </c>
      <c r="J13" t="str">
        <v>OPTIMAL</v>
      </c>
      <c r="K13" t="str">
        <v>OPTIMAL</v>
      </c>
    </row>
    <row r="14" spans="1:20" x14ac:dyDescent="0.45">
      <c r="A14" t="str">
        <v>dws012-02</v>
      </c>
      <c r="B14">
        <v>155</v>
      </c>
      <c r="C14">
        <v>156</v>
      </c>
      <c r="D14">
        <v>-6.4516129032258064E-3</v>
      </c>
      <c r="E14">
        <v>0.4472198486328125</v>
      </c>
      <c r="F14">
        <v>1.9312500953674316</v>
      </c>
      <c r="G14">
        <v>1.7023735364574086</v>
      </c>
      <c r="H14">
        <v>-3.318346113821693</v>
      </c>
      <c r="I14">
        <v>-2.8065697255202404</v>
      </c>
      <c r="J14" t="str">
        <v>OPTIMAL</v>
      </c>
      <c r="K14" t="str">
        <v>OPTIMAL</v>
      </c>
    </row>
    <row r="15" spans="1:20" x14ac:dyDescent="0.45">
      <c r="A15" t="str">
        <v>chromaticindex512-7</v>
      </c>
      <c r="B15">
        <v>161</v>
      </c>
      <c r="C15">
        <v>161</v>
      </c>
      <c r="D15">
        <v>0</v>
      </c>
      <c r="E15">
        <v>0.45646309852600098</v>
      </c>
      <c r="F15">
        <v>0.82286596298217773</v>
      </c>
      <c r="G15">
        <v>0.58665361692760265</v>
      </c>
      <c r="H15">
        <v>-0.80269985819084955</v>
      </c>
      <c r="I15">
        <v>-0.28521586700438561</v>
      </c>
      <c r="J15" t="str">
        <v>OPTIMAL</v>
      </c>
      <c r="K15" t="str">
        <v>OPTIMAL</v>
      </c>
    </row>
    <row r="16" spans="1:20" x14ac:dyDescent="0.45">
      <c r="A16" t="str">
        <v>chromaticindex1024-7</v>
      </c>
      <c r="B16">
        <v>170</v>
      </c>
      <c r="C16">
        <v>170</v>
      </c>
      <c r="D16">
        <v>0</v>
      </c>
      <c r="E16">
        <v>0.49096918106079102</v>
      </c>
      <c r="F16">
        <v>0.80720615386962891</v>
      </c>
      <c r="G16">
        <v>0.55778939095486024</v>
      </c>
      <c r="H16">
        <v>-0.64410758354643438</v>
      </c>
      <c r="I16">
        <v>-0.13609858311207451</v>
      </c>
      <c r="J16" t="str">
        <v>OPTIMAL</v>
      </c>
      <c r="K16" t="str">
        <v>OPTIMAL</v>
      </c>
    </row>
    <row r="17" spans="1:11" x14ac:dyDescent="0.45">
      <c r="A17" t="str">
        <v>neos-3759587-noosa</v>
      </c>
      <c r="B17">
        <v>189</v>
      </c>
      <c r="C17">
        <v>189</v>
      </c>
      <c r="D17">
        <v>0</v>
      </c>
      <c r="E17">
        <v>0.55427193641662598</v>
      </c>
      <c r="F17">
        <v>0.92780399322509766</v>
      </c>
      <c r="G17">
        <v>0.65051123916103126</v>
      </c>
      <c r="H17">
        <v>-0.67391479212056171</v>
      </c>
      <c r="I17">
        <v>-0.17363192400934713</v>
      </c>
      <c r="J17" t="str">
        <v>OPTIMAL</v>
      </c>
      <c r="K17" t="str">
        <v>OPTIMAL</v>
      </c>
    </row>
    <row r="18" spans="1:11" x14ac:dyDescent="0.45">
      <c r="A18" t="str">
        <v>ns1828997</v>
      </c>
      <c r="B18">
        <v>192</v>
      </c>
      <c r="C18">
        <v>192</v>
      </c>
      <c r="D18">
        <v>0</v>
      </c>
      <c r="E18">
        <v>0.55987405776977539</v>
      </c>
      <c r="F18">
        <v>0.91581511497497559</v>
      </c>
      <c r="G18">
        <v>0.63412088862417804</v>
      </c>
      <c r="H18">
        <v>-0.63575200934129716</v>
      </c>
      <c r="I18">
        <v>-0.13261345087172002</v>
      </c>
      <c r="J18" t="str">
        <v>OPTIMAL</v>
      </c>
      <c r="K18" t="str">
        <v>OPTIMAL</v>
      </c>
    </row>
    <row r="19" spans="1:11" x14ac:dyDescent="0.45">
      <c r="A19" t="str">
        <v>fhnw-schedule-paira400</v>
      </c>
      <c r="B19">
        <v>191</v>
      </c>
      <c r="C19">
        <v>155</v>
      </c>
      <c r="D19">
        <v>0.18848167539267016</v>
      </c>
      <c r="E19">
        <v>0.57114601135253906</v>
      </c>
      <c r="F19">
        <v>0.74793291091918945</v>
      </c>
      <c r="G19">
        <v>0.52052350943807679</v>
      </c>
      <c r="H19">
        <v>-0.30953013074187247</v>
      </c>
      <c r="I19">
        <v>8.8633205709661517E-2</v>
      </c>
      <c r="J19" t="str">
        <v>OPTIMAL</v>
      </c>
      <c r="K19" t="str">
        <v>OPTIMAL</v>
      </c>
    </row>
    <row r="20" spans="1:11" x14ac:dyDescent="0.45">
      <c r="A20" t="str">
        <v>neos-5221106-oparau</v>
      </c>
      <c r="B20">
        <v>209</v>
      </c>
      <c r="C20">
        <v>209</v>
      </c>
      <c r="D20">
        <v>0</v>
      </c>
      <c r="E20">
        <v>0.63465714454650879</v>
      </c>
      <c r="F20">
        <v>1.008601188659668</v>
      </c>
      <c r="G20">
        <v>0.7019652860173935</v>
      </c>
      <c r="H20">
        <v>-0.58920638856174712</v>
      </c>
      <c r="I20">
        <v>-0.10605433508351886</v>
      </c>
      <c r="J20" t="str">
        <v>OPTIMAL</v>
      </c>
      <c r="K20" t="str">
        <v>OPTIMAL</v>
      </c>
    </row>
    <row r="21" spans="1:11" x14ac:dyDescent="0.45">
      <c r="A21" t="str">
        <v>dws008-03</v>
      </c>
      <c r="B21">
        <v>213</v>
      </c>
      <c r="C21">
        <v>179</v>
      </c>
      <c r="D21">
        <v>0.15962441314553991</v>
      </c>
      <c r="E21">
        <v>0.65791988372802734</v>
      </c>
      <c r="F21">
        <v>2.1644439697265625</v>
      </c>
      <c r="G21">
        <v>1.9018227899516003</v>
      </c>
      <c r="H21">
        <v>-2.2898290859701484</v>
      </c>
      <c r="I21">
        <v>-1.8906601502528548</v>
      </c>
      <c r="J21" t="str">
        <v>OPTIMAL</v>
      </c>
      <c r="K21" t="str">
        <v>OPTIMAL</v>
      </c>
    </row>
    <row r="22" spans="1:11" x14ac:dyDescent="0.45">
      <c r="A22" t="str">
        <v>dws012-03</v>
      </c>
      <c r="B22">
        <v>225</v>
      </c>
      <c r="C22">
        <v>217</v>
      </c>
      <c r="D22">
        <v>3.5555555555555556E-2</v>
      </c>
      <c r="E22">
        <v>0.70438194274902344</v>
      </c>
      <c r="F22">
        <v>2.2785449028015137</v>
      </c>
      <c r="G22">
        <v>1.960171740727956</v>
      </c>
      <c r="H22">
        <v>-2.2348144728255424</v>
      </c>
      <c r="I22">
        <v>-1.7828250864550907</v>
      </c>
      <c r="J22" t="str">
        <v>OPTIMAL</v>
      </c>
      <c r="K22" t="str">
        <v>OPTIMAL</v>
      </c>
    </row>
    <row r="23" spans="1:11" x14ac:dyDescent="0.45">
      <c r="A23" t="str">
        <v>neos-5083528-gimone</v>
      </c>
      <c r="B23">
        <v>244</v>
      </c>
      <c r="C23">
        <v>244</v>
      </c>
      <c r="D23">
        <v>0</v>
      </c>
      <c r="E23">
        <v>0.7473900318145752</v>
      </c>
      <c r="F23">
        <v>1.146061897277832</v>
      </c>
      <c r="G23">
        <v>0.78807548462369348</v>
      </c>
      <c r="H23">
        <v>-0.53341876194860183</v>
      </c>
      <c r="I23">
        <v>-5.4436707846288485E-2</v>
      </c>
      <c r="J23" t="str">
        <v>OPTIMAL</v>
      </c>
      <c r="K23" t="str">
        <v>OPTIMAL</v>
      </c>
    </row>
    <row r="24" spans="1:11" x14ac:dyDescent="0.45">
      <c r="A24" t="str">
        <v>neos-5149806-wieprz</v>
      </c>
      <c r="B24">
        <v>242</v>
      </c>
      <c r="C24">
        <v>242</v>
      </c>
      <c r="D24">
        <v>0</v>
      </c>
      <c r="E24">
        <v>0.75859999656677246</v>
      </c>
      <c r="F24">
        <v>1.1612639427185059</v>
      </c>
      <c r="G24">
        <v>0.806211844922188</v>
      </c>
      <c r="H24">
        <v>-0.53079877138687892</v>
      </c>
      <c r="I24">
        <v>-6.2762784828492568E-2</v>
      </c>
      <c r="J24" t="str">
        <v>OPTIMAL</v>
      </c>
      <c r="K24" t="str">
        <v>OPTIMAL</v>
      </c>
    </row>
    <row r="25" spans="1:11" x14ac:dyDescent="0.45">
      <c r="A25" t="str">
        <v>fhnw-schedule-pairb200</v>
      </c>
      <c r="B25">
        <v>251</v>
      </c>
      <c r="C25">
        <v>120</v>
      </c>
      <c r="D25">
        <v>0.52191235059760954</v>
      </c>
      <c r="E25">
        <v>0.78968596458435059</v>
      </c>
      <c r="F25">
        <v>1.8497891426086426</v>
      </c>
      <c r="G25">
        <v>1.6737302511393941</v>
      </c>
      <c r="H25">
        <v>-1.3424363931582284</v>
      </c>
      <c r="I25">
        <v>-1.1194884121061444</v>
      </c>
      <c r="J25" t="str">
        <v>OPTIMAL</v>
      </c>
      <c r="K25" t="str">
        <v>OPTIMAL</v>
      </c>
    </row>
    <row r="26" spans="1:11" x14ac:dyDescent="0.45">
      <c r="A26" t="str">
        <v>ex9</v>
      </c>
      <c r="B26">
        <v>336</v>
      </c>
      <c r="C26">
        <v>336</v>
      </c>
      <c r="D26">
        <v>0</v>
      </c>
      <c r="E26">
        <v>0.96790099143981934</v>
      </c>
      <c r="F26">
        <v>1.9494810104370117</v>
      </c>
      <c r="G26">
        <v>1.456516114323116</v>
      </c>
      <c r="H26">
        <v>-1.014132672327388</v>
      </c>
      <c r="I26">
        <v>-0.50481932264213103</v>
      </c>
      <c r="J26" t="str">
        <v>OPTIMAL</v>
      </c>
      <c r="K26" t="str">
        <v>OPTIMAL</v>
      </c>
    </row>
    <row r="27" spans="1:11" x14ac:dyDescent="0.45">
      <c r="A27" t="str">
        <v>graph20-80-1rand</v>
      </c>
      <c r="B27">
        <v>311</v>
      </c>
      <c r="C27">
        <v>311</v>
      </c>
      <c r="D27">
        <v>0</v>
      </c>
      <c r="E27">
        <v>0.97053098678588867</v>
      </c>
      <c r="F27">
        <v>1.5242540836334229</v>
      </c>
      <c r="G27">
        <v>1.0679681232422871</v>
      </c>
      <c r="H27">
        <v>-0.57053623674737186</v>
      </c>
      <c r="I27">
        <v>-0.10039569862584331</v>
      </c>
      <c r="J27" t="str">
        <v>OPTIMAL</v>
      </c>
      <c r="K27" t="str">
        <v>OPTIMAL</v>
      </c>
    </row>
    <row r="28" spans="1:11" x14ac:dyDescent="0.45">
      <c r="A28" t="str">
        <v>graph40-20-1rand</v>
      </c>
      <c r="B28">
        <v>305</v>
      </c>
      <c r="C28">
        <v>305</v>
      </c>
      <c r="D28">
        <v>0</v>
      </c>
      <c r="E28">
        <v>0.97284793853759766</v>
      </c>
      <c r="F28">
        <v>1.6989490985870361</v>
      </c>
      <c r="G28">
        <v>1.2514660827693629</v>
      </c>
      <c r="H28">
        <v>-0.74636655050215417</v>
      </c>
      <c r="I28">
        <v>-0.28639434098055344</v>
      </c>
      <c r="J28" t="str">
        <v>OPTIMAL</v>
      </c>
      <c r="K28" t="str">
        <v>OPTIMAL</v>
      </c>
    </row>
    <row r="29" spans="1:11" x14ac:dyDescent="0.45">
      <c r="A29" t="str">
        <v>circ10-3</v>
      </c>
      <c r="B29">
        <v>352</v>
      </c>
      <c r="C29">
        <v>352</v>
      </c>
      <c r="D29">
        <v>0</v>
      </c>
      <c r="E29">
        <v>0.99138593673706055</v>
      </c>
      <c r="F29">
        <v>1.6759271621704102</v>
      </c>
      <c r="G29">
        <v>1.159487747193948</v>
      </c>
      <c r="H29">
        <v>-0.69048914258999261</v>
      </c>
      <c r="I29">
        <v>-0.16956243197292004</v>
      </c>
      <c r="J29" t="str">
        <v>OPTIMAL</v>
      </c>
      <c r="K29" t="str">
        <v>OPTIMAL</v>
      </c>
    </row>
    <row r="30" spans="1:11" x14ac:dyDescent="0.45">
      <c r="A30" t="str">
        <v>neos-5195221-niemur</v>
      </c>
      <c r="B30">
        <v>369</v>
      </c>
      <c r="C30">
        <v>369</v>
      </c>
      <c r="D30">
        <v>0</v>
      </c>
      <c r="E30">
        <v>1.0465497970581055</v>
      </c>
      <c r="F30">
        <v>1.835270881652832</v>
      </c>
      <c r="G30">
        <v>1.2938897903848929</v>
      </c>
      <c r="H30">
        <v>-0.75363932687374646</v>
      </c>
      <c r="I30">
        <v>-0.23633848482133421</v>
      </c>
      <c r="J30" t="str">
        <v>OPTIMAL</v>
      </c>
      <c r="K30" t="str">
        <v>OPTIMAL</v>
      </c>
    </row>
    <row r="31" spans="1:11" x14ac:dyDescent="0.45">
      <c r="A31" t="str">
        <v>neos-5193246-nerang</v>
      </c>
      <c r="B31">
        <v>401</v>
      </c>
      <c r="C31">
        <v>401</v>
      </c>
      <c r="D31">
        <v>0</v>
      </c>
      <c r="E31">
        <v>1.1424729824066162</v>
      </c>
      <c r="F31">
        <v>2.0942449569702148</v>
      </c>
      <c r="G31">
        <v>1.5059148279771428</v>
      </c>
      <c r="H31">
        <v>-0.83308050975410686</v>
      </c>
      <c r="I31">
        <v>-0.31811854736812889</v>
      </c>
      <c r="J31" t="str">
        <v>OPTIMAL</v>
      </c>
      <c r="K31" t="str">
        <v>OPTIMAL</v>
      </c>
    </row>
    <row r="32" spans="1:11" x14ac:dyDescent="0.45">
      <c r="A32" t="str">
        <v>dws012-01</v>
      </c>
      <c r="B32">
        <v>415</v>
      </c>
      <c r="C32">
        <v>644</v>
      </c>
      <c r="D32">
        <v>-0.5518072289156627</v>
      </c>
      <c r="E32">
        <v>1.1984579563140869</v>
      </c>
      <c r="F32">
        <v>5.4377448558807373</v>
      </c>
      <c r="G32">
        <v>4.492895471662437</v>
      </c>
      <c r="H32">
        <v>-3.5372846224866947</v>
      </c>
      <c r="I32">
        <v>-2.7488970288791319</v>
      </c>
      <c r="J32" t="str">
        <v>OPTIMAL</v>
      </c>
      <c r="K32" t="str">
        <v>OPTIMAL</v>
      </c>
    </row>
    <row r="33" spans="1:11" x14ac:dyDescent="0.45">
      <c r="A33" t="str">
        <v>graph40-40-1rand</v>
      </c>
      <c r="B33">
        <v>399</v>
      </c>
      <c r="C33">
        <v>399</v>
      </c>
      <c r="D33">
        <v>0</v>
      </c>
      <c r="E33">
        <v>1.2073931694030762</v>
      </c>
      <c r="F33">
        <v>2.0312540531158447</v>
      </c>
      <c r="G33">
        <v>1.4458582389805934</v>
      </c>
      <c r="H33">
        <v>-0.68234681509758555</v>
      </c>
      <c r="I33">
        <v>-0.19750407375205883</v>
      </c>
      <c r="J33" t="str">
        <v>OPTIMAL</v>
      </c>
      <c r="K33" t="str">
        <v>OPTIMAL</v>
      </c>
    </row>
    <row r="34" spans="1:11" x14ac:dyDescent="0.45">
      <c r="A34" t="str">
        <v>neos-933966</v>
      </c>
      <c r="B34">
        <v>421</v>
      </c>
      <c r="C34">
        <v>326</v>
      </c>
      <c r="D34">
        <v>0.22565320665083136</v>
      </c>
      <c r="E34">
        <v>1.2093849182128906</v>
      </c>
      <c r="F34">
        <v>7.0520880222320557</v>
      </c>
      <c r="G34">
        <v>6.5737947004072641</v>
      </c>
      <c r="H34">
        <v>-4.8311360725855037</v>
      </c>
      <c r="I34">
        <v>-4.4356512979518277</v>
      </c>
      <c r="J34" t="str">
        <v>OPTIMAL</v>
      </c>
      <c r="K34" t="str">
        <v>OPTIMAL</v>
      </c>
    </row>
    <row r="35" spans="1:11" x14ac:dyDescent="0.45">
      <c r="A35" t="str">
        <v>neos-5196530-nuhaka</v>
      </c>
      <c r="B35">
        <v>427</v>
      </c>
      <c r="C35">
        <v>427</v>
      </c>
      <c r="D35">
        <v>0</v>
      </c>
      <c r="E35">
        <v>1.2108838558197021</v>
      </c>
      <c r="F35">
        <v>2.4209909439086914</v>
      </c>
      <c r="G35">
        <v>1.794514721763949</v>
      </c>
      <c r="H35">
        <v>-0.99935851177883028</v>
      </c>
      <c r="I35">
        <v>-0.48198748636314148</v>
      </c>
      <c r="J35" t="str">
        <v>OPTIMAL</v>
      </c>
      <c r="K35" t="str">
        <v>OPTIMAL</v>
      </c>
    </row>
    <row r="36" spans="1:11" x14ac:dyDescent="0.45">
      <c r="A36" t="str">
        <v>neos-956971</v>
      </c>
      <c r="B36">
        <v>423</v>
      </c>
      <c r="C36">
        <v>423</v>
      </c>
      <c r="D36">
        <v>0</v>
      </c>
      <c r="E36">
        <v>1.2140569686889648</v>
      </c>
      <c r="F36">
        <v>2.0744199752807617</v>
      </c>
      <c r="G36">
        <v>1.4538123828516607</v>
      </c>
      <c r="H36">
        <v>-0.70866773864894095</v>
      </c>
      <c r="I36">
        <v>-0.19748283675814884</v>
      </c>
      <c r="J36" t="str">
        <v>OPTIMAL</v>
      </c>
      <c r="K36" t="str">
        <v>OPTIMAL</v>
      </c>
    </row>
    <row r="37" spans="1:11" x14ac:dyDescent="0.45">
      <c r="A37" t="str">
        <v>graphdraw-opmanager</v>
      </c>
      <c r="B37">
        <v>427</v>
      </c>
      <c r="C37">
        <v>335</v>
      </c>
      <c r="D37">
        <v>0.21545667447306791</v>
      </c>
      <c r="E37">
        <v>1.2251920700073242</v>
      </c>
      <c r="F37">
        <v>3.7518820762634277</v>
      </c>
      <c r="G37">
        <v>3.2603843375784423</v>
      </c>
      <c r="H37">
        <v>-2.0622807379425816</v>
      </c>
      <c r="I37">
        <v>-1.6611209926937835</v>
      </c>
      <c r="J37" t="str">
        <v>OPTIMAL</v>
      </c>
      <c r="K37" t="str">
        <v>OPTIMAL</v>
      </c>
    </row>
    <row r="38" spans="1:11" x14ac:dyDescent="0.45">
      <c r="A38" t="str">
        <v>supportcase43</v>
      </c>
      <c r="B38">
        <v>349</v>
      </c>
      <c r="C38">
        <v>349</v>
      </c>
      <c r="D38">
        <v>0</v>
      </c>
      <c r="E38">
        <v>1.2261819839477539</v>
      </c>
      <c r="F38">
        <v>1.7712759971618652</v>
      </c>
      <c r="G38">
        <v>1.2592380544721342</v>
      </c>
      <c r="H38">
        <v>-0.44454576918440281</v>
      </c>
      <c r="I38">
        <v>-2.6958535484231015E-2</v>
      </c>
      <c r="J38" t="str">
        <v>OPTIMAL</v>
      </c>
      <c r="K38" t="str">
        <v>OPTIMAL</v>
      </c>
    </row>
    <row r="39" spans="1:11" x14ac:dyDescent="0.45">
      <c r="A39" t="str">
        <v>fhnw-schedule-pairb400</v>
      </c>
      <c r="B39">
        <v>388</v>
      </c>
      <c r="C39">
        <v>152</v>
      </c>
      <c r="D39">
        <v>0.60824742268041232</v>
      </c>
      <c r="E39">
        <v>1.2291159629821777</v>
      </c>
      <c r="F39">
        <v>2.9623470306396484</v>
      </c>
      <c r="G39">
        <v>2.739339101445267</v>
      </c>
      <c r="H39">
        <v>-1.4101444614324017</v>
      </c>
      <c r="I39">
        <v>-1.2287067973626078</v>
      </c>
      <c r="J39" t="str">
        <v>OPTIMAL</v>
      </c>
      <c r="K39" t="str">
        <v>OPTIMAL</v>
      </c>
    </row>
    <row r="40" spans="1:11" x14ac:dyDescent="0.45">
      <c r="A40" t="str">
        <v>ex10</v>
      </c>
      <c r="B40">
        <v>422</v>
      </c>
      <c r="C40">
        <v>422</v>
      </c>
      <c r="D40">
        <v>0</v>
      </c>
      <c r="E40">
        <v>1.2331027984619141</v>
      </c>
      <c r="F40">
        <v>2.1174509525299072</v>
      </c>
      <c r="G40">
        <v>1.4983105175297167</v>
      </c>
      <c r="H40">
        <v>-0.71717309795344475</v>
      </c>
      <c r="I40">
        <v>-0.21507348730260292</v>
      </c>
      <c r="J40" t="str">
        <v>OPTIMAL</v>
      </c>
      <c r="K40" t="str">
        <v>OPTIMAL</v>
      </c>
    </row>
    <row r="41" spans="1:11" x14ac:dyDescent="0.45">
      <c r="A41" t="str">
        <v>neos-3755335-nizao</v>
      </c>
      <c r="B41">
        <v>430</v>
      </c>
      <c r="C41">
        <v>598</v>
      </c>
      <c r="D41">
        <v>-0.39069767441860465</v>
      </c>
      <c r="E41">
        <v>1.2629079818725586</v>
      </c>
      <c r="F41">
        <v>5.2356441020965576</v>
      </c>
      <c r="G41">
        <v>4.3582839596081362</v>
      </c>
      <c r="H41">
        <v>-3.1457051323196819</v>
      </c>
      <c r="I41">
        <v>-2.4509909052486574</v>
      </c>
      <c r="J41" t="str">
        <v>OPTIMAL</v>
      </c>
      <c r="K41" t="str">
        <v>OPTIMAL</v>
      </c>
    </row>
    <row r="42" spans="1:11" x14ac:dyDescent="0.45">
      <c r="A42" t="str">
        <v>neos-1171448</v>
      </c>
      <c r="B42">
        <v>324</v>
      </c>
      <c r="C42">
        <v>324</v>
      </c>
      <c r="D42">
        <v>0</v>
      </c>
      <c r="E42">
        <v>1.2869400978088379</v>
      </c>
      <c r="F42">
        <v>1.5673370361328125</v>
      </c>
      <c r="G42">
        <v>1.2869400978088379</v>
      </c>
      <c r="H42">
        <v>-0.21787877990699206</v>
      </c>
      <c r="I42">
        <v>0</v>
      </c>
      <c r="J42" t="str">
        <v>OPTIMAL</v>
      </c>
      <c r="K42" t="str">
        <v>OPTIMAL</v>
      </c>
    </row>
    <row r="43" spans="1:11" x14ac:dyDescent="0.45">
      <c r="A43" t="str">
        <v>neos-2629914-sudost</v>
      </c>
      <c r="B43">
        <v>34</v>
      </c>
      <c r="C43">
        <v>34</v>
      </c>
      <c r="D43">
        <v>0</v>
      </c>
      <c r="E43">
        <v>1.3615930080413818</v>
      </c>
      <c r="F43">
        <v>0.18303394317626953</v>
      </c>
      <c r="G43">
        <v>1.3615930080413818</v>
      </c>
      <c r="H43">
        <v>0.86557367576412614</v>
      </c>
      <c r="I43">
        <v>0</v>
      </c>
      <c r="J43" t="str">
        <v>OPTIMAL</v>
      </c>
      <c r="K43" t="str">
        <v>OPTIMAL</v>
      </c>
    </row>
    <row r="44" spans="1:11" x14ac:dyDescent="0.45">
      <c r="A44" t="str">
        <v>neos-885086</v>
      </c>
      <c r="B44">
        <v>397</v>
      </c>
      <c r="C44">
        <v>397</v>
      </c>
      <c r="D44">
        <v>0</v>
      </c>
      <c r="E44">
        <v>1.3913948535919189</v>
      </c>
      <c r="F44">
        <v>2.0278770923614502</v>
      </c>
      <c r="G44">
        <v>1.4454155930840198</v>
      </c>
      <c r="H44">
        <v>-0.45744185205690335</v>
      </c>
      <c r="I44">
        <v>-3.8824880911874166E-2</v>
      </c>
      <c r="J44" t="str">
        <v>OPTIMAL</v>
      </c>
      <c r="K44" t="str">
        <v>OPTIMAL</v>
      </c>
    </row>
    <row r="45" spans="1:11" x14ac:dyDescent="0.45">
      <c r="A45" t="str">
        <v>neos-525149</v>
      </c>
      <c r="B45">
        <v>499</v>
      </c>
      <c r="C45">
        <v>379</v>
      </c>
      <c r="D45">
        <v>0.24048096192384769</v>
      </c>
      <c r="E45">
        <v>1.4635767936706543</v>
      </c>
      <c r="F45">
        <v>7.3847188949584961</v>
      </c>
      <c r="G45">
        <v>6.8286662294014526</v>
      </c>
      <c r="H45">
        <v>-4.0456654730344574</v>
      </c>
      <c r="I45">
        <v>-3.6657382509291776</v>
      </c>
      <c r="J45" t="str">
        <v>OPTIMAL</v>
      </c>
      <c r="K45" t="str">
        <v>OPTIMAL</v>
      </c>
    </row>
    <row r="46" spans="1:11" x14ac:dyDescent="0.45">
      <c r="A46" t="str">
        <v>tanglegram4</v>
      </c>
      <c r="B46">
        <v>524</v>
      </c>
      <c r="C46">
        <v>524</v>
      </c>
      <c r="D46">
        <v>0</v>
      </c>
      <c r="E46">
        <v>1.5406038761138916</v>
      </c>
      <c r="F46">
        <v>2.6627628803253174</v>
      </c>
      <c r="G46">
        <v>1.8939723875762655</v>
      </c>
      <c r="H46">
        <v>-0.72838905679117505</v>
      </c>
      <c r="I46">
        <v>-0.22937013007764923</v>
      </c>
      <c r="J46" t="str">
        <v>OPTIMAL</v>
      </c>
      <c r="K46" t="str">
        <v>OPTIMAL</v>
      </c>
    </row>
    <row r="47" spans="1:11" x14ac:dyDescent="0.45">
      <c r="A47" t="str">
        <v>neos-5188808-nattai</v>
      </c>
      <c r="B47">
        <v>525</v>
      </c>
      <c r="C47">
        <v>525</v>
      </c>
      <c r="D47">
        <v>0</v>
      </c>
      <c r="E47">
        <v>1.5457038879394531</v>
      </c>
      <c r="F47">
        <v>2.9128541946411133</v>
      </c>
      <c r="G47">
        <v>2.1425965444631512</v>
      </c>
      <c r="H47">
        <v>-0.88448396705799892</v>
      </c>
      <c r="I47">
        <v>-0.386162356956612</v>
      </c>
      <c r="J47" t="str">
        <v>OPTIMAL</v>
      </c>
      <c r="K47" t="str">
        <v>OPTIMAL</v>
      </c>
    </row>
    <row r="48" spans="1:11" x14ac:dyDescent="0.45">
      <c r="A48" t="str">
        <v>neos-932721</v>
      </c>
      <c r="B48">
        <v>573</v>
      </c>
      <c r="C48">
        <v>573</v>
      </c>
      <c r="D48">
        <v>0</v>
      </c>
      <c r="E48">
        <v>1.6387121677398682</v>
      </c>
      <c r="F48">
        <v>2.9306731224060059</v>
      </c>
      <c r="G48">
        <v>2.0899919156403444</v>
      </c>
      <c r="H48">
        <v>-0.78840017185447886</v>
      </c>
      <c r="I48">
        <v>-0.27538682923364555</v>
      </c>
      <c r="J48" t="str">
        <v>OPTIMAL</v>
      </c>
      <c r="K48" t="str">
        <v>OPTIMAL</v>
      </c>
    </row>
    <row r="49" spans="1:11" x14ac:dyDescent="0.45">
      <c r="A49" t="str">
        <v>neos-4409277-trave</v>
      </c>
      <c r="B49">
        <v>576</v>
      </c>
      <c r="C49">
        <v>576</v>
      </c>
      <c r="D49">
        <v>0</v>
      </c>
      <c r="E49">
        <v>1.6469249725341797</v>
      </c>
      <c r="F49">
        <v>2.9169800281524658</v>
      </c>
      <c r="G49">
        <v>2.0718973491000732</v>
      </c>
      <c r="H49">
        <v>-0.77116752541799705</v>
      </c>
      <c r="I49">
        <v>-0.25803991296092499</v>
      </c>
      <c r="J49" t="str">
        <v>OPTIMAL</v>
      </c>
      <c r="K49" t="str">
        <v>OPTIMAL</v>
      </c>
    </row>
    <row r="50" spans="1:11" x14ac:dyDescent="0.45">
      <c r="A50" t="str">
        <v>supportcase2</v>
      </c>
      <c r="B50">
        <v>574</v>
      </c>
      <c r="C50">
        <v>574</v>
      </c>
      <c r="D50">
        <v>0</v>
      </c>
      <c r="E50">
        <v>1.8539350032806396</v>
      </c>
      <c r="F50">
        <v>3.0825870037078857</v>
      </c>
      <c r="G50">
        <v>2.2404386395133136</v>
      </c>
      <c r="H50">
        <v>-0.66272657792915013</v>
      </c>
      <c r="I50">
        <v>-0.20847744691628053</v>
      </c>
      <c r="J50" t="str">
        <v>OPTIMAL</v>
      </c>
      <c r="K50" t="str">
        <v>OPTIMAL</v>
      </c>
    </row>
    <row r="51" spans="1:11" x14ac:dyDescent="0.45">
      <c r="A51" t="str">
        <v>neos-933638</v>
      </c>
      <c r="B51">
        <v>638</v>
      </c>
      <c r="C51">
        <v>536</v>
      </c>
      <c r="D51">
        <v>0.15987460815047022</v>
      </c>
      <c r="E51">
        <v>1.9583520889282227</v>
      </c>
      <c r="F51">
        <v>9.6252000331878662</v>
      </c>
      <c r="G51">
        <v>8.8388036512918902</v>
      </c>
      <c r="H51">
        <v>-3.9149486895666432</v>
      </c>
      <c r="I51">
        <v>-3.5133884255354908</v>
      </c>
      <c r="J51" t="str">
        <v>OPTIMAL</v>
      </c>
      <c r="K51" t="str">
        <v>OPTIMAL</v>
      </c>
    </row>
    <row r="52" spans="1:11" x14ac:dyDescent="0.45">
      <c r="A52" t="str">
        <v>neos-4360552-sangro</v>
      </c>
      <c r="B52">
        <v>630</v>
      </c>
      <c r="C52">
        <v>630</v>
      </c>
      <c r="D52">
        <v>0</v>
      </c>
      <c r="E52">
        <v>2.1163380146026611</v>
      </c>
      <c r="F52">
        <v>3.4688699245452881</v>
      </c>
      <c r="G52">
        <v>2.5445607443317337</v>
      </c>
      <c r="H52">
        <v>-0.63909068429060112</v>
      </c>
      <c r="I52">
        <v>-0.20234136833263408</v>
      </c>
      <c r="J52" t="str">
        <v>OPTIMAL</v>
      </c>
      <c r="K52" t="str">
        <v>OPTIMAL</v>
      </c>
    </row>
    <row r="53" spans="1:11" x14ac:dyDescent="0.45">
      <c r="A53" t="str">
        <v>allcolor58</v>
      </c>
      <c r="B53">
        <v>663</v>
      </c>
      <c r="C53">
        <v>1130</v>
      </c>
      <c r="D53">
        <v>-0.70437405731523384</v>
      </c>
      <c r="E53">
        <v>2.2395689487457275</v>
      </c>
      <c r="F53">
        <v>8.3039510250091553</v>
      </c>
      <c r="G53">
        <v>6.6460631303403988</v>
      </c>
      <c r="H53">
        <v>-2.707834505233603</v>
      </c>
      <c r="I53">
        <v>-1.9675635278219641</v>
      </c>
      <c r="J53" t="str">
        <v>OPTIMAL</v>
      </c>
      <c r="K53" t="str">
        <v>OPTIMAL</v>
      </c>
    </row>
    <row r="54" spans="1:11" x14ac:dyDescent="0.45">
      <c r="A54" t="str">
        <v>neos-5049753-cuanza</v>
      </c>
      <c r="B54">
        <v>611</v>
      </c>
      <c r="C54">
        <v>611</v>
      </c>
      <c r="D54">
        <v>0</v>
      </c>
      <c r="E54">
        <v>2.2650470733642578</v>
      </c>
      <c r="F54">
        <v>3.6201269626617432</v>
      </c>
      <c r="G54">
        <v>2.7236937735974864</v>
      </c>
      <c r="H54">
        <v>-0.59825683326077417</v>
      </c>
      <c r="I54">
        <v>-0.20248881607215519</v>
      </c>
      <c r="J54" t="str">
        <v>OPTIMAL</v>
      </c>
      <c r="K54" t="str">
        <v>OPTIMAL</v>
      </c>
    </row>
    <row r="55" spans="1:11" x14ac:dyDescent="0.45">
      <c r="A55" t="str">
        <v>savsched1</v>
      </c>
      <c r="B55">
        <v>609</v>
      </c>
      <c r="C55">
        <v>609</v>
      </c>
      <c r="D55">
        <v>0</v>
      </c>
      <c r="E55">
        <v>2.3240668773651123</v>
      </c>
      <c r="F55">
        <v>3.4708700180053711</v>
      </c>
      <c r="G55">
        <v>2.5773711437989348</v>
      </c>
      <c r="H55">
        <v>-0.49344670405545105</v>
      </c>
      <c r="I55">
        <v>-0.1089918146938197</v>
      </c>
      <c r="J55" t="str">
        <v>OPTIMAL</v>
      </c>
      <c r="K55" t="str">
        <v>OPTIMAL</v>
      </c>
    </row>
    <row r="56" spans="1:11" x14ac:dyDescent="0.45">
      <c r="A56" t="str">
        <v>neos-2978205-isar</v>
      </c>
      <c r="B56">
        <v>898</v>
      </c>
      <c r="C56">
        <v>898</v>
      </c>
      <c r="D56">
        <v>0</v>
      </c>
      <c r="E56">
        <v>2.7098379135131836</v>
      </c>
      <c r="F56">
        <v>4.8224890232086182</v>
      </c>
      <c r="G56">
        <v>3.5049816520470753</v>
      </c>
      <c r="H56">
        <v>-0.77962268486991426</v>
      </c>
      <c r="I56">
        <v>-0.29342852373890638</v>
      </c>
      <c r="J56" t="str">
        <v>OPTIMAL</v>
      </c>
      <c r="K56" t="str">
        <v>OPTIMAL</v>
      </c>
    </row>
    <row r="57" spans="1:11" x14ac:dyDescent="0.45">
      <c r="A57" t="str">
        <v>neos9</v>
      </c>
      <c r="B57">
        <v>712</v>
      </c>
      <c r="C57">
        <v>712</v>
      </c>
      <c r="D57">
        <v>0</v>
      </c>
      <c r="E57">
        <v>2.7649970054626465</v>
      </c>
      <c r="F57">
        <v>3.8262109756469727</v>
      </c>
      <c r="G57">
        <v>2.7815948862627646</v>
      </c>
      <c r="H57">
        <v>-0.38380293652678338</v>
      </c>
      <c r="I57">
        <v>-6.0028567001434953E-3</v>
      </c>
      <c r="J57" t="str">
        <v>OPTIMAL</v>
      </c>
      <c r="K57" t="str">
        <v>OPTIMAL</v>
      </c>
    </row>
    <row r="58" spans="1:11" x14ac:dyDescent="0.45">
      <c r="A58" t="str">
        <v>2club200v15p5scn</v>
      </c>
      <c r="B58">
        <v>1051</v>
      </c>
      <c r="C58">
        <v>1051</v>
      </c>
      <c r="D58">
        <v>0</v>
      </c>
      <c r="E58">
        <v>2.8435070514678955</v>
      </c>
      <c r="F58">
        <v>5.1686289310455322</v>
      </c>
      <c r="G58">
        <v>3.6266464732606973</v>
      </c>
      <c r="H58">
        <v>-0.8176951340343418</v>
      </c>
      <c r="I58">
        <v>-0.2754132160103222</v>
      </c>
      <c r="J58" t="str">
        <v>OPTIMAL</v>
      </c>
      <c r="K58" t="str">
        <v>OPTIMAL</v>
      </c>
    </row>
    <row r="59" spans="1:11" x14ac:dyDescent="0.45">
      <c r="A59" t="str">
        <v>ns1116954</v>
      </c>
      <c r="B59">
        <v>778</v>
      </c>
      <c r="C59">
        <v>199</v>
      </c>
      <c r="D59">
        <v>0.74421593830334187</v>
      </c>
      <c r="E59">
        <v>3.0729198455810547</v>
      </c>
      <c r="F59">
        <v>5.1700329780578613</v>
      </c>
      <c r="G59">
        <v>4.8780686497046908</v>
      </c>
      <c r="H59">
        <v>-0.68244966932427942</v>
      </c>
      <c r="I59">
        <v>-0.58743764720042757</v>
      </c>
      <c r="J59" t="str">
        <v>OPTIMAL</v>
      </c>
      <c r="K59" t="str">
        <v>OPTIMAL</v>
      </c>
    </row>
    <row r="60" spans="1:11" x14ac:dyDescent="0.45">
      <c r="A60" t="str">
        <v>ns1111636</v>
      </c>
      <c r="B60">
        <v>730</v>
      </c>
      <c r="C60">
        <v>730</v>
      </c>
      <c r="D60">
        <v>0</v>
      </c>
      <c r="E60">
        <v>3.1716389656066895</v>
      </c>
      <c r="F60">
        <v>4.0150430202484131</v>
      </c>
      <c r="G60">
        <v>3.1716389656066895</v>
      </c>
      <c r="H60">
        <v>-0.26592057412196424</v>
      </c>
      <c r="I60">
        <v>0</v>
      </c>
      <c r="J60" t="str">
        <v>OPTIMAL</v>
      </c>
      <c r="K60" t="str">
        <v>OPTIMAL</v>
      </c>
    </row>
    <row r="61" spans="1:11" x14ac:dyDescent="0.45">
      <c r="A61" t="str">
        <v>graph40-80-1rand</v>
      </c>
      <c r="B61">
        <v>696</v>
      </c>
      <c r="C61">
        <v>696</v>
      </c>
      <c r="D61">
        <v>0</v>
      </c>
      <c r="E61">
        <v>3.1717031002044678</v>
      </c>
      <c r="F61">
        <v>4.3238880634307861</v>
      </c>
      <c r="G61">
        <v>3.3027464929091446</v>
      </c>
      <c r="H61">
        <v>-0.36327011918361507</v>
      </c>
      <c r="I61">
        <v>-4.1316412212804195E-2</v>
      </c>
      <c r="J61" t="str">
        <v>OPTIMAL</v>
      </c>
      <c r="K61" t="str">
        <v>OPTIMAL</v>
      </c>
    </row>
    <row r="62" spans="1:11" x14ac:dyDescent="0.45">
      <c r="A62" t="str">
        <v>neos-4300652-rahue</v>
      </c>
      <c r="B62">
        <v>841</v>
      </c>
      <c r="C62">
        <v>841</v>
      </c>
      <c r="D62">
        <v>0</v>
      </c>
      <c r="E62">
        <v>3.2743239402770996</v>
      </c>
      <c r="F62">
        <v>4.554487943649292</v>
      </c>
      <c r="G62">
        <v>3.320608545935642</v>
      </c>
      <c r="H62">
        <v>-0.39097048023411352</v>
      </c>
      <c r="I62">
        <v>-1.4135622040690771E-2</v>
      </c>
      <c r="J62" t="str">
        <v>OPTIMAL</v>
      </c>
      <c r="K62" t="str">
        <v>OPTIMAL</v>
      </c>
    </row>
    <row r="63" spans="1:11" x14ac:dyDescent="0.45">
      <c r="A63" t="str">
        <v>neos-957143</v>
      </c>
      <c r="B63">
        <v>834</v>
      </c>
      <c r="C63">
        <v>834</v>
      </c>
      <c r="D63">
        <v>0</v>
      </c>
      <c r="E63">
        <v>3.3397848606109619</v>
      </c>
      <c r="F63">
        <v>4.444127082824707</v>
      </c>
      <c r="G63">
        <v>3.3397848606109619</v>
      </c>
      <c r="H63">
        <v>-0.33066268286865724</v>
      </c>
      <c r="I63">
        <v>0</v>
      </c>
      <c r="J63" t="str">
        <v>OPTIMAL</v>
      </c>
      <c r="K63" t="str">
        <v>OPTIMAL</v>
      </c>
    </row>
    <row r="64" spans="1:11" x14ac:dyDescent="0.45">
      <c r="A64" t="str">
        <v>neos-4322846-ryton</v>
      </c>
      <c r="B64">
        <v>970</v>
      </c>
      <c r="C64">
        <v>970</v>
      </c>
      <c r="D64">
        <v>0</v>
      </c>
      <c r="E64">
        <v>3.9442260265350342</v>
      </c>
      <c r="F64">
        <v>5.391693115234375</v>
      </c>
      <c r="G64">
        <v>3.9685504091912831</v>
      </c>
      <c r="H64">
        <v>-0.36698380847380779</v>
      </c>
      <c r="I64">
        <v>-6.1670863922617704E-3</v>
      </c>
      <c r="J64" t="str">
        <v>OPTIMAL</v>
      </c>
      <c r="K64" t="str">
        <v>OPTIMAL</v>
      </c>
    </row>
    <row r="65" spans="1:11" x14ac:dyDescent="0.45">
      <c r="A65" t="str">
        <v>neos-787933</v>
      </c>
      <c r="B65">
        <v>1027</v>
      </c>
      <c r="C65">
        <v>1027</v>
      </c>
      <c r="D65">
        <v>0</v>
      </c>
      <c r="E65">
        <v>4.2034668922424316</v>
      </c>
      <c r="F65">
        <v>5.6360769271850586</v>
      </c>
      <c r="G65">
        <v>4.2034668922424316</v>
      </c>
      <c r="H65">
        <v>-0.34081630037018557</v>
      </c>
      <c r="I65">
        <v>0</v>
      </c>
      <c r="J65" t="str">
        <v>OPTIMAL</v>
      </c>
      <c r="K65" t="str">
        <v>OPTIMAL</v>
      </c>
    </row>
    <row r="66" spans="1:11" x14ac:dyDescent="0.45">
      <c r="A66" t="str">
        <v>n2seq36q</v>
      </c>
      <c r="B66">
        <v>1049</v>
      </c>
      <c r="C66">
        <v>1049</v>
      </c>
      <c r="D66">
        <v>0</v>
      </c>
      <c r="E66">
        <v>4.2179491519927979</v>
      </c>
      <c r="F66">
        <v>5.7568199634552002</v>
      </c>
      <c r="G66">
        <v>4.2179491519927979</v>
      </c>
      <c r="H66">
        <v>-0.36483863508296505</v>
      </c>
      <c r="I66">
        <v>0</v>
      </c>
      <c r="J66" t="str">
        <v>OPTIMAL</v>
      </c>
      <c r="K66" t="str">
        <v>OPTIMAL</v>
      </c>
    </row>
    <row r="67" spans="1:11" x14ac:dyDescent="0.45">
      <c r="A67" t="str">
        <v>neos-5114902-kasavu</v>
      </c>
      <c r="B67">
        <v>818</v>
      </c>
      <c r="C67">
        <v>818</v>
      </c>
      <c r="D67">
        <v>0</v>
      </c>
      <c r="E67">
        <v>4.2431910037994385</v>
      </c>
      <c r="F67">
        <v>5.3929519653320313</v>
      </c>
      <c r="G67">
        <v>4.2431910037994385</v>
      </c>
      <c r="H67">
        <v>-0.27096611029366197</v>
      </c>
      <c r="I67">
        <v>0</v>
      </c>
      <c r="J67" t="str">
        <v>OPTIMAL</v>
      </c>
      <c r="K67" t="str">
        <v>OPTIMAL</v>
      </c>
    </row>
    <row r="68" spans="1:11" x14ac:dyDescent="0.45">
      <c r="A68" t="str">
        <v>datt256</v>
      </c>
      <c r="B68">
        <v>1371</v>
      </c>
      <c r="C68">
        <v>1371</v>
      </c>
      <c r="D68">
        <v>0</v>
      </c>
      <c r="E68">
        <v>4.3061208724975586</v>
      </c>
      <c r="F68">
        <v>7.8238921165466309</v>
      </c>
      <c r="G68">
        <v>5.8124192815104667</v>
      </c>
      <c r="H68">
        <v>-0.81692347897534934</v>
      </c>
      <c r="I68">
        <v>-0.34980402399602223</v>
      </c>
      <c r="J68" t="str">
        <v>OPTIMAL</v>
      </c>
      <c r="K68" t="str">
        <v>OPTIMAL</v>
      </c>
    </row>
    <row r="69" spans="1:11" x14ac:dyDescent="0.45">
      <c r="A69" t="str">
        <v>highschool1-aigio</v>
      </c>
      <c r="B69">
        <v>1026</v>
      </c>
      <c r="C69">
        <v>1026</v>
      </c>
      <c r="D69">
        <v>0</v>
      </c>
      <c r="E69">
        <v>4.3387260437011719</v>
      </c>
      <c r="F69">
        <v>5.7768750190734863</v>
      </c>
      <c r="G69">
        <v>4.3387260437011719</v>
      </c>
      <c r="H69">
        <v>-0.33146803022057009</v>
      </c>
      <c r="I69">
        <v>0</v>
      </c>
      <c r="J69" t="str">
        <v>OPTIMAL</v>
      </c>
      <c r="K69" t="str">
        <v>OPTIMAL</v>
      </c>
    </row>
    <row r="70" spans="1:11" x14ac:dyDescent="0.45">
      <c r="A70" t="str">
        <v>neos-5116085-kenana</v>
      </c>
      <c r="B70">
        <v>936</v>
      </c>
      <c r="C70">
        <v>936</v>
      </c>
      <c r="D70">
        <v>0</v>
      </c>
      <c r="E70">
        <v>4.3748230934143066</v>
      </c>
      <c r="F70">
        <v>5.6403870582580566</v>
      </c>
      <c r="G70">
        <v>4.3748230934143066</v>
      </c>
      <c r="H70">
        <v>-0.28928346079842227</v>
      </c>
      <c r="I70">
        <v>0</v>
      </c>
      <c r="J70" t="str">
        <v>OPTIMAL</v>
      </c>
      <c r="K70" t="str">
        <v>OPTIMAL</v>
      </c>
    </row>
    <row r="71" spans="1:11" x14ac:dyDescent="0.45">
      <c r="A71" t="str">
        <v>vpphard</v>
      </c>
      <c r="B71">
        <v>1516</v>
      </c>
      <c r="C71">
        <v>1516</v>
      </c>
      <c r="D71">
        <v>0</v>
      </c>
      <c r="E71">
        <v>4.7265651226043701</v>
      </c>
      <c r="F71">
        <v>8.7026710510253906</v>
      </c>
      <c r="G71">
        <v>6.4784603887972185</v>
      </c>
      <c r="H71">
        <v>-0.84122525032092621</v>
      </c>
      <c r="I71">
        <v>-0.37064871016260154</v>
      </c>
      <c r="J71" t="str">
        <v>OPTIMAL</v>
      </c>
      <c r="K71" t="str">
        <v>OPTIMAL</v>
      </c>
    </row>
    <row r="72" spans="1:11" x14ac:dyDescent="0.45">
      <c r="A72" t="str">
        <v>academictimetablesmall</v>
      </c>
      <c r="B72">
        <v>1619</v>
      </c>
      <c r="C72">
        <v>1578</v>
      </c>
      <c r="D72">
        <v>2.53242742433601E-2</v>
      </c>
      <c r="E72">
        <v>4.9917559623718262</v>
      </c>
      <c r="F72">
        <v>14.530186176300049</v>
      </c>
      <c r="G72">
        <v>12.21501175347943</v>
      </c>
      <c r="H72">
        <v>-1.9108366446255618</v>
      </c>
      <c r="I72">
        <v>-1.4470370437891928</v>
      </c>
      <c r="J72" t="str">
        <v>OPTIMAL</v>
      </c>
      <c r="K72" t="str">
        <v>OPTIMAL</v>
      </c>
    </row>
    <row r="73" spans="1:11" x14ac:dyDescent="0.45">
      <c r="A73" t="str">
        <v>neos-4355351-swalm</v>
      </c>
      <c r="B73">
        <v>1235</v>
      </c>
      <c r="C73">
        <v>1235</v>
      </c>
      <c r="D73">
        <v>0</v>
      </c>
      <c r="E73">
        <v>5.1304841041564941</v>
      </c>
      <c r="F73">
        <v>6.9774508476257324</v>
      </c>
      <c r="G73">
        <v>5.1655114229213837</v>
      </c>
      <c r="H73">
        <v>-0.35999853151730976</v>
      </c>
      <c r="I73">
        <v>-6.8272931079762841E-3</v>
      </c>
      <c r="J73" t="str">
        <v>OPTIMAL</v>
      </c>
      <c r="K73" t="str">
        <v>OPTIMAL</v>
      </c>
    </row>
    <row r="74" spans="1:11" x14ac:dyDescent="0.45">
      <c r="A74" t="str">
        <v>neos-950242</v>
      </c>
      <c r="B74">
        <v>1352</v>
      </c>
      <c r="C74">
        <v>1352</v>
      </c>
      <c r="D74">
        <v>0</v>
      </c>
      <c r="E74">
        <v>5.137505054473877</v>
      </c>
      <c r="F74">
        <v>7.9745268821716309</v>
      </c>
      <c r="G74">
        <v>5.9909300382847643</v>
      </c>
      <c r="H74">
        <v>-0.55221781732889963</v>
      </c>
      <c r="I74">
        <v>-0.1661166217379586</v>
      </c>
      <c r="J74" t="str">
        <v>OPTIMAL</v>
      </c>
      <c r="K74" t="str">
        <v>OPTIMAL</v>
      </c>
    </row>
    <row r="75" spans="1:11" x14ac:dyDescent="0.45">
      <c r="A75" t="str">
        <v>neos-4359986-taipa</v>
      </c>
      <c r="B75">
        <v>1260</v>
      </c>
      <c r="C75">
        <v>1260</v>
      </c>
      <c r="D75">
        <v>0</v>
      </c>
      <c r="E75">
        <v>5.2134969234466553</v>
      </c>
      <c r="F75">
        <v>7.0826759338378906</v>
      </c>
      <c r="G75">
        <v>5.2340575734107819</v>
      </c>
      <c r="H75">
        <v>-0.3585269230686563</v>
      </c>
      <c r="I75">
        <v>-3.9437349376115023E-3</v>
      </c>
      <c r="J75" t="str">
        <v>OPTIMAL</v>
      </c>
      <c r="K75" t="str">
        <v>OPTIMAL</v>
      </c>
    </row>
    <row r="76" spans="1:11" x14ac:dyDescent="0.45">
      <c r="A76" t="str">
        <v>neos-948346</v>
      </c>
      <c r="B76">
        <v>1270</v>
      </c>
      <c r="C76">
        <v>492</v>
      </c>
      <c r="D76">
        <v>0.61259842519685037</v>
      </c>
      <c r="E76">
        <v>5.2170569896697998</v>
      </c>
      <c r="F76">
        <v>7.7708969116210938</v>
      </c>
      <c r="G76">
        <v>7.0490554565971753</v>
      </c>
      <c r="H76">
        <v>-0.4895173518342058</v>
      </c>
      <c r="I76">
        <v>-0.35115554048094211</v>
      </c>
      <c r="J76" t="str">
        <v>OPTIMAL</v>
      </c>
      <c r="K76" t="str">
        <v>OPTIMAL</v>
      </c>
    </row>
    <row r="77" spans="1:11" x14ac:dyDescent="0.45">
      <c r="A77" t="str">
        <v>neos-4295773-pissa</v>
      </c>
      <c r="B77">
        <v>1639</v>
      </c>
      <c r="C77">
        <v>1453</v>
      </c>
      <c r="D77">
        <v>0.11348383160463697</v>
      </c>
      <c r="E77">
        <v>5.2227330207824707</v>
      </c>
      <c r="F77">
        <v>8.5377950668334961</v>
      </c>
      <c r="G77">
        <v>6.4060153226266792</v>
      </c>
      <c r="H77">
        <v>-0.63473702999169623</v>
      </c>
      <c r="I77">
        <v>-0.22656381192292477</v>
      </c>
      <c r="J77" t="str">
        <v>OPTIMAL</v>
      </c>
      <c r="K77" t="str">
        <v>OPTIMAL</v>
      </c>
    </row>
    <row r="78" spans="1:11" x14ac:dyDescent="0.45">
      <c r="A78" t="str">
        <v>ns1952667</v>
      </c>
      <c r="B78">
        <v>1826</v>
      </c>
      <c r="C78">
        <v>1826</v>
      </c>
      <c r="D78">
        <v>0</v>
      </c>
      <c r="E78">
        <v>5.2566208839416504</v>
      </c>
      <c r="F78">
        <v>10.384928941726685</v>
      </c>
      <c r="G78">
        <v>7.7058994765362865</v>
      </c>
      <c r="H78">
        <v>-0.97559024533258687</v>
      </c>
      <c r="I78">
        <v>-0.46594164705255614</v>
      </c>
      <c r="J78" t="str">
        <v>OPTIMAL</v>
      </c>
      <c r="K78" t="str">
        <v>OPTIMAL</v>
      </c>
    </row>
    <row r="79" spans="1:11" x14ac:dyDescent="0.45">
      <c r="A79" t="str">
        <v>neos-953928</v>
      </c>
      <c r="B79">
        <v>1816</v>
      </c>
      <c r="C79">
        <v>2037</v>
      </c>
      <c r="D79">
        <v>-0.12169603524229075</v>
      </c>
      <c r="E79">
        <v>5.2612190246582031</v>
      </c>
      <c r="F79">
        <v>24.799737930297852</v>
      </c>
      <c r="G79">
        <v>21.81113824760736</v>
      </c>
      <c r="H79">
        <v>-3.7136866597012608</v>
      </c>
      <c r="I79">
        <v>-3.1456434612174937</v>
      </c>
      <c r="J79" t="str">
        <v>OPTIMAL</v>
      </c>
      <c r="K79" t="str">
        <v>OPTIMAL</v>
      </c>
    </row>
    <row r="80" spans="1:11" x14ac:dyDescent="0.45">
      <c r="A80" t="str">
        <v>neos-1593097</v>
      </c>
      <c r="B80">
        <v>1362</v>
      </c>
      <c r="C80">
        <v>1362</v>
      </c>
      <c r="D80">
        <v>0</v>
      </c>
      <c r="E80">
        <v>5.6987121105194092</v>
      </c>
      <c r="F80">
        <v>7.9324619770050049</v>
      </c>
      <c r="G80">
        <v>5.9341935588290342</v>
      </c>
      <c r="H80">
        <v>-0.39197450637351122</v>
      </c>
      <c r="I80">
        <v>-4.1321871282976964E-2</v>
      </c>
      <c r="J80" t="str">
        <v>OPTIMAL</v>
      </c>
      <c r="K80" t="str">
        <v>OPTIMAL</v>
      </c>
    </row>
    <row r="81" spans="1:11" x14ac:dyDescent="0.45">
      <c r="A81" t="str">
        <v>cryptanalysiskb128n5obj16</v>
      </c>
      <c r="B81">
        <v>1356</v>
      </c>
      <c r="C81">
        <v>994</v>
      </c>
      <c r="D81">
        <v>0.26696165191740412</v>
      </c>
      <c r="E81">
        <v>5.7355709075927734</v>
      </c>
      <c r="F81">
        <v>7.1995809078216553</v>
      </c>
      <c r="G81">
        <v>5.7412264234847132</v>
      </c>
      <c r="H81">
        <v>-0.25525096347267179</v>
      </c>
      <c r="I81">
        <v>-9.8604236318532894E-4</v>
      </c>
      <c r="J81" t="str">
        <v>OPTIMAL</v>
      </c>
      <c r="K81" t="str">
        <v>OPTIMAL</v>
      </c>
    </row>
    <row r="82" spans="1:11" x14ac:dyDescent="0.45">
      <c r="A82" t="str">
        <v>snip10x10-35r1budget17</v>
      </c>
      <c r="B82">
        <v>1827</v>
      </c>
      <c r="C82">
        <v>3246</v>
      </c>
      <c r="D82">
        <v>-0.77668308702791466</v>
      </c>
      <c r="E82">
        <v>5.7663779258728027</v>
      </c>
      <c r="F82">
        <v>21.850360155105591</v>
      </c>
      <c r="G82">
        <v>17.087967140862418</v>
      </c>
      <c r="H82">
        <v>-2.7892695269012058</v>
      </c>
      <c r="I82">
        <v>-1.9633796744732044</v>
      </c>
      <c r="J82" t="str">
        <v>OPTIMAL</v>
      </c>
      <c r="K82" t="str">
        <v>OPTIMAL</v>
      </c>
    </row>
    <row r="83" spans="1:11" x14ac:dyDescent="0.45">
      <c r="A83" t="str">
        <v>neos-5079731-flyers</v>
      </c>
      <c r="B83">
        <v>1790</v>
      </c>
      <c r="C83">
        <v>1790</v>
      </c>
      <c r="D83">
        <v>0</v>
      </c>
      <c r="E83">
        <v>5.7879281044006348</v>
      </c>
      <c r="F83">
        <v>11.298183917999268</v>
      </c>
      <c r="G83">
        <v>8.6719721202496451</v>
      </c>
      <c r="H83">
        <v>-0.95202561507443673</v>
      </c>
      <c r="I83">
        <v>-0.49828608162154525</v>
      </c>
      <c r="J83" t="str">
        <v>OPTIMAL</v>
      </c>
      <c r="K83" t="str">
        <v>OPTIMAL</v>
      </c>
    </row>
    <row r="84" spans="1:11" x14ac:dyDescent="0.45">
      <c r="A84" t="str">
        <v>neos-5106984-jizera</v>
      </c>
      <c r="B84">
        <v>1228</v>
      </c>
      <c r="C84">
        <v>1228</v>
      </c>
      <c r="D84">
        <v>0</v>
      </c>
      <c r="E84">
        <v>5.8051061630249023</v>
      </c>
      <c r="F84">
        <v>7.6075339317321777</v>
      </c>
      <c r="G84">
        <v>5.805864609030202</v>
      </c>
      <c r="H84">
        <v>-0.31049006135110424</v>
      </c>
      <c r="I84">
        <v>-1.3065153056639531E-4</v>
      </c>
      <c r="J84" t="str">
        <v>OPTIMAL</v>
      </c>
      <c r="K84" t="str">
        <v>OPTIMAL</v>
      </c>
    </row>
    <row r="85" spans="1:11" x14ac:dyDescent="0.45">
      <c r="A85" t="str">
        <v>ns930473</v>
      </c>
      <c r="B85">
        <v>2085</v>
      </c>
      <c r="C85">
        <v>2085</v>
      </c>
      <c r="D85">
        <v>0</v>
      </c>
      <c r="E85">
        <v>5.8237969875335693</v>
      </c>
      <c r="F85">
        <v>12.915069103240967</v>
      </c>
      <c r="G85">
        <v>9.8560458639627733</v>
      </c>
      <c r="H85">
        <v>-1.2176372443763044</v>
      </c>
      <c r="I85">
        <v>-0.69237455994098751</v>
      </c>
      <c r="J85" t="str">
        <v>OPTIMAL</v>
      </c>
      <c r="K85" t="str">
        <v>OPTIMAL</v>
      </c>
    </row>
    <row r="86" spans="1:11" x14ac:dyDescent="0.45">
      <c r="A86" t="str">
        <v>seqsolve2short4288</v>
      </c>
      <c r="B86">
        <v>1369</v>
      </c>
      <c r="C86">
        <v>1369</v>
      </c>
      <c r="D86">
        <v>0</v>
      </c>
      <c r="E86">
        <v>6.0356149673461914</v>
      </c>
      <c r="F86">
        <v>8.0103862285614014</v>
      </c>
      <c r="G86">
        <v>6.0356149673461914</v>
      </c>
      <c r="H86">
        <v>-0.32718642125103947</v>
      </c>
      <c r="I86">
        <v>0</v>
      </c>
      <c r="J86" t="str">
        <v>OPTIMAL</v>
      </c>
      <c r="K86" t="str">
        <v>OPTIMAL</v>
      </c>
    </row>
    <row r="87" spans="1:11" x14ac:dyDescent="0.45">
      <c r="A87" t="str">
        <v>z26</v>
      </c>
      <c r="B87">
        <v>1394</v>
      </c>
      <c r="C87">
        <v>1394</v>
      </c>
      <c r="D87">
        <v>0</v>
      </c>
      <c r="E87">
        <v>6.0817639827728271</v>
      </c>
      <c r="F87">
        <v>7.9164769649505615</v>
      </c>
      <c r="G87">
        <v>6.0817639827728271</v>
      </c>
      <c r="H87">
        <v>-0.30167447920944201</v>
      </c>
      <c r="I87">
        <v>0</v>
      </c>
      <c r="J87" t="str">
        <v>OPTIMAL</v>
      </c>
      <c r="K87" t="str">
        <v>OPTIMAL</v>
      </c>
    </row>
    <row r="88" spans="1:11" x14ac:dyDescent="0.45">
      <c r="A88" t="str">
        <v>neos-5076235-embley</v>
      </c>
      <c r="B88">
        <v>2059</v>
      </c>
      <c r="C88">
        <v>2610</v>
      </c>
      <c r="D88">
        <v>-0.26760563380281688</v>
      </c>
      <c r="E88">
        <v>6.1653649806976318</v>
      </c>
      <c r="F88">
        <v>21.247219800949097</v>
      </c>
      <c r="G88">
        <v>17.417938911492943</v>
      </c>
      <c r="H88">
        <v>-2.4462225460243396</v>
      </c>
      <c r="I88">
        <v>-1.8251269739949838</v>
      </c>
      <c r="J88" t="str">
        <v>OPTIMAL</v>
      </c>
      <c r="K88" t="str">
        <v>OPTIMAL</v>
      </c>
    </row>
    <row r="89" spans="1:11" x14ac:dyDescent="0.45">
      <c r="A89" t="str">
        <v>nursesched-sprint02</v>
      </c>
      <c r="B89">
        <v>1660</v>
      </c>
      <c r="C89">
        <v>2306</v>
      </c>
      <c r="D89">
        <v>-0.38915662650602412</v>
      </c>
      <c r="E89">
        <v>6.7570619583129883</v>
      </c>
      <c r="F89">
        <v>16.800412893295288</v>
      </c>
      <c r="G89">
        <v>13.417147862227896</v>
      </c>
      <c r="H89">
        <v>-1.4863488002542731</v>
      </c>
      <c r="I89">
        <v>-0.98564819221780642</v>
      </c>
      <c r="J89" t="str">
        <v>OPTIMAL</v>
      </c>
      <c r="K89" t="str">
        <v>OPTIMAL</v>
      </c>
    </row>
    <row r="90" spans="1:11" x14ac:dyDescent="0.45">
      <c r="A90" t="str">
        <v>kosova1</v>
      </c>
      <c r="B90">
        <v>1497</v>
      </c>
      <c r="C90">
        <v>1497</v>
      </c>
      <c r="D90">
        <v>0</v>
      </c>
      <c r="E90">
        <v>6.7813620567321777</v>
      </c>
      <c r="F90">
        <v>8.9454140663146973</v>
      </c>
      <c r="G90">
        <v>6.7813620567321777</v>
      </c>
      <c r="H90">
        <v>-0.31911760373185843</v>
      </c>
      <c r="I90">
        <v>0</v>
      </c>
      <c r="J90" t="str">
        <v>OPTIMAL</v>
      </c>
      <c r="K90" t="str">
        <v>OPTIMAL</v>
      </c>
    </row>
    <row r="91" spans="1:11" x14ac:dyDescent="0.45">
      <c r="A91" t="str">
        <v>neos-3209462-rhin</v>
      </c>
      <c r="B91">
        <v>2117</v>
      </c>
      <c r="C91">
        <v>1523</v>
      </c>
      <c r="D91">
        <v>0.2805857345299953</v>
      </c>
      <c r="E91">
        <v>6.8476650714874268</v>
      </c>
      <c r="F91">
        <v>12.206884145736694</v>
      </c>
      <c r="G91">
        <v>9.9724033815061492</v>
      </c>
      <c r="H91">
        <v>-0.78263452115439924</v>
      </c>
      <c r="I91">
        <v>-0.45632172096582657</v>
      </c>
      <c r="J91" t="str">
        <v>OPTIMAL</v>
      </c>
      <c r="K91" t="str">
        <v>OPTIMAL</v>
      </c>
    </row>
    <row r="92" spans="1:11" x14ac:dyDescent="0.45">
      <c r="A92" t="str">
        <v>supportcase23</v>
      </c>
      <c r="B92">
        <v>2312</v>
      </c>
      <c r="C92">
        <v>2057</v>
      </c>
      <c r="D92">
        <v>0.11029411764705882</v>
      </c>
      <c r="E92">
        <v>7.2046840190887451</v>
      </c>
      <c r="F92">
        <v>13.431092977523804</v>
      </c>
      <c r="G92">
        <v>10.413150146255102</v>
      </c>
      <c r="H92">
        <v>-0.8642167986740632</v>
      </c>
      <c r="I92">
        <v>-0.4453305819749423</v>
      </c>
      <c r="J92" t="str">
        <v>OPTIMAL</v>
      </c>
      <c r="K92" t="str">
        <v>OPTIMAL</v>
      </c>
    </row>
    <row r="93" spans="1:11" x14ac:dyDescent="0.45">
      <c r="A93" t="str">
        <v>academictimetablebig</v>
      </c>
      <c r="B93">
        <v>2205</v>
      </c>
      <c r="C93">
        <v>2205</v>
      </c>
      <c r="D93">
        <v>0</v>
      </c>
      <c r="E93">
        <v>7.3283219337463379</v>
      </c>
      <c r="F93">
        <v>13.027792930603027</v>
      </c>
      <c r="G93">
        <v>9.7927107998555858</v>
      </c>
      <c r="H93">
        <v>-0.77773207132332445</v>
      </c>
      <c r="I93">
        <v>-0.33628283369497369</v>
      </c>
      <c r="J93" t="str">
        <v>OPTIMAL</v>
      </c>
      <c r="K93" t="str">
        <v>OPTIMAL</v>
      </c>
    </row>
    <row r="94" spans="1:11" x14ac:dyDescent="0.45">
      <c r="A94" t="str">
        <v>k1mushroom</v>
      </c>
      <c r="B94">
        <v>2541</v>
      </c>
      <c r="C94">
        <v>2183</v>
      </c>
      <c r="D94">
        <v>0.14088941361668633</v>
      </c>
      <c r="E94">
        <v>7.4836258888244629</v>
      </c>
      <c r="F94">
        <v>16.416497945785522</v>
      </c>
      <c r="G94">
        <v>13.213693278474111</v>
      </c>
      <c r="H94">
        <v>-1.1936556142258263</v>
      </c>
      <c r="I94">
        <v>-0.76568063058931635</v>
      </c>
      <c r="J94" t="str">
        <v>OPTIMAL</v>
      </c>
      <c r="K94" t="str">
        <v>OPTIMAL</v>
      </c>
    </row>
    <row r="95" spans="1:11" x14ac:dyDescent="0.45">
      <c r="A95" t="str">
        <v>neos-3402294-bobin</v>
      </c>
      <c r="B95">
        <v>2236</v>
      </c>
      <c r="C95">
        <v>2236</v>
      </c>
      <c r="D95">
        <v>0</v>
      </c>
      <c r="E95">
        <v>7.7111759185791016</v>
      </c>
      <c r="F95">
        <v>13.27320408821106</v>
      </c>
      <c r="G95">
        <v>9.9926400771673958</v>
      </c>
      <c r="H95">
        <v>-0.72129442102740204</v>
      </c>
      <c r="I95">
        <v>-0.29586462333084573</v>
      </c>
      <c r="J95" t="str">
        <v>OPTIMAL</v>
      </c>
      <c r="K95" t="str">
        <v>OPTIMAL</v>
      </c>
    </row>
    <row r="96" spans="1:11" x14ac:dyDescent="0.45">
      <c r="A96" t="str">
        <v>neos-5102383-irwell</v>
      </c>
      <c r="B96">
        <v>2508</v>
      </c>
      <c r="C96">
        <v>2784</v>
      </c>
      <c r="D96">
        <v>-0.11004784688995216</v>
      </c>
      <c r="E96">
        <v>7.8385078907012939</v>
      </c>
      <c r="F96">
        <v>21.206645011901855</v>
      </c>
      <c r="G96">
        <v>17.122078729815289</v>
      </c>
      <c r="H96">
        <v>-1.7054441109970668</v>
      </c>
      <c r="I96">
        <v>-1.1843543399537759</v>
      </c>
      <c r="J96" t="str">
        <v>OPTIMAL</v>
      </c>
      <c r="K96" t="str">
        <v>OPTIMAL</v>
      </c>
    </row>
    <row r="97" spans="1:11" x14ac:dyDescent="0.45">
      <c r="A97" t="str">
        <v>neos-780889</v>
      </c>
      <c r="B97">
        <v>2522</v>
      </c>
      <c r="C97">
        <v>2522</v>
      </c>
      <c r="D97">
        <v>0</v>
      </c>
      <c r="E97">
        <v>8.1979990005493164</v>
      </c>
      <c r="F97">
        <v>14.800682067871094</v>
      </c>
      <c r="G97">
        <v>11.100511032159055</v>
      </c>
      <c r="H97">
        <v>-0.80540178973910059</v>
      </c>
      <c r="I97">
        <v>-0.35405127902738859</v>
      </c>
      <c r="J97" t="str">
        <v>OPTIMAL</v>
      </c>
      <c r="K97" t="str">
        <v>OPTIMAL</v>
      </c>
    </row>
    <row r="98" spans="1:11" x14ac:dyDescent="0.45">
      <c r="A98" t="str">
        <v>neos-578379</v>
      </c>
      <c r="B98">
        <v>1968</v>
      </c>
      <c r="C98">
        <v>1968</v>
      </c>
      <c r="D98">
        <v>0</v>
      </c>
      <c r="E98">
        <v>8.3980228900909424</v>
      </c>
      <c r="F98">
        <v>11.195221900939941</v>
      </c>
      <c r="G98">
        <v>8.3980228900909424</v>
      </c>
      <c r="H98">
        <v>-0.33307827895414416</v>
      </c>
      <c r="I98">
        <v>0</v>
      </c>
      <c r="J98" t="str">
        <v>OPTIMAL</v>
      </c>
      <c r="K98" t="str">
        <v>OPTIMAL</v>
      </c>
    </row>
    <row r="99" spans="1:11" x14ac:dyDescent="0.45">
      <c r="A99" t="str">
        <v>neos-738098</v>
      </c>
      <c r="B99">
        <v>3061</v>
      </c>
      <c r="C99">
        <v>5434</v>
      </c>
      <c r="D99">
        <v>-0.77523685070238479</v>
      </c>
      <c r="E99">
        <v>9.262969970703125</v>
      </c>
      <c r="F99">
        <v>40.889893054962158</v>
      </c>
      <c r="G99">
        <v>32.917359586263025</v>
      </c>
      <c r="H99">
        <v>-3.4143393732559328</v>
      </c>
      <c r="I99">
        <v>-2.5536506855116539</v>
      </c>
      <c r="J99" t="str">
        <v>OPTIMAL</v>
      </c>
      <c r="K99" t="str">
        <v>OPTIMAL</v>
      </c>
    </row>
    <row r="100" spans="1:11" x14ac:dyDescent="0.45">
      <c r="A100" t="str">
        <v>neos-3740487-motru</v>
      </c>
      <c r="B100">
        <v>755</v>
      </c>
      <c r="C100">
        <v>2745</v>
      </c>
      <c r="D100">
        <v>-2.6357615894039736</v>
      </c>
      <c r="E100">
        <v>9.315040111541748</v>
      </c>
      <c r="F100">
        <v>87.175050973892212</v>
      </c>
      <c r="G100">
        <v>83.14770383153315</v>
      </c>
      <c r="H100">
        <v>-8.358526633275412</v>
      </c>
      <c r="I100">
        <v>-7.9261777551026809</v>
      </c>
      <c r="J100" t="str">
        <v>OPTIMAL</v>
      </c>
      <c r="K100" t="str">
        <v>OPTIMAL</v>
      </c>
    </row>
    <row r="101" spans="1:11" x14ac:dyDescent="0.45">
      <c r="A101" t="str">
        <v>woodlands09</v>
      </c>
      <c r="B101">
        <v>2663</v>
      </c>
      <c r="C101">
        <v>2663</v>
      </c>
      <c r="D101">
        <v>0</v>
      </c>
      <c r="E101">
        <v>9.4835629463195801</v>
      </c>
      <c r="F101">
        <v>15.791567087173462</v>
      </c>
      <c r="G101">
        <v>11.884526853985056</v>
      </c>
      <c r="H101">
        <v>-0.66515129140381968</v>
      </c>
      <c r="I101">
        <v>-0.25317108361654855</v>
      </c>
      <c r="J101" t="str">
        <v>OPTIMAL</v>
      </c>
      <c r="K101" t="str">
        <v>OPTIMAL</v>
      </c>
    </row>
    <row r="102" spans="1:11" x14ac:dyDescent="0.45">
      <c r="A102" t="str">
        <v>neos-848589</v>
      </c>
      <c r="B102">
        <v>2852</v>
      </c>
      <c r="C102">
        <v>2552</v>
      </c>
      <c r="D102">
        <v>0.10518934081346423</v>
      </c>
      <c r="E102">
        <v>10.411592960357666</v>
      </c>
      <c r="F102">
        <v>21.058150053024292</v>
      </c>
      <c r="G102">
        <v>17.31396429444494</v>
      </c>
      <c r="H102">
        <v>-1.0225675488086781</v>
      </c>
      <c r="I102">
        <v>-0.66295055524819124</v>
      </c>
      <c r="J102" t="str">
        <v>OPTIMAL</v>
      </c>
      <c r="K102" t="str">
        <v>OPTIMAL</v>
      </c>
    </row>
    <row r="103" spans="1:11" x14ac:dyDescent="0.45">
      <c r="A103" t="str">
        <v>nsrand-ipx</v>
      </c>
      <c r="B103">
        <v>3484</v>
      </c>
      <c r="C103">
        <v>3201</v>
      </c>
      <c r="D103">
        <v>8.12284730195178E-2</v>
      </c>
      <c r="E103">
        <v>10.973523855209351</v>
      </c>
      <c r="F103">
        <v>29.758230924606323</v>
      </c>
      <c r="G103">
        <v>25.061859994664118</v>
      </c>
      <c r="H103">
        <v>-1.7118208624005038</v>
      </c>
      <c r="I103">
        <v>-1.2838479530681253</v>
      </c>
      <c r="J103" t="str">
        <v>OPTIMAL</v>
      </c>
      <c r="K103" t="str">
        <v>OPTIMAL</v>
      </c>
    </row>
    <row r="104" spans="1:11" x14ac:dyDescent="0.45">
      <c r="A104" t="str">
        <v>supportcase40</v>
      </c>
      <c r="B104">
        <v>3644</v>
      </c>
      <c r="C104">
        <v>3996</v>
      </c>
      <c r="D104">
        <v>-9.6597145993413833E-2</v>
      </c>
      <c r="E104">
        <v>11.361246109008789</v>
      </c>
      <c r="F104">
        <v>31.914307117462158</v>
      </c>
      <c r="G104">
        <v>26.051546031536184</v>
      </c>
      <c r="H104">
        <v>-1.8090498886522686</v>
      </c>
      <c r="I104">
        <v>-1.2930183697788982</v>
      </c>
      <c r="J104" t="str">
        <v>OPTIMAL</v>
      </c>
      <c r="K104" t="str">
        <v>OPTIMAL</v>
      </c>
    </row>
    <row r="105" spans="1:11" x14ac:dyDescent="0.45">
      <c r="A105" t="str">
        <v>v150d30-2hopcds</v>
      </c>
      <c r="B105">
        <v>4205</v>
      </c>
      <c r="C105">
        <v>4205</v>
      </c>
      <c r="D105">
        <v>0</v>
      </c>
      <c r="E105">
        <v>11.785864114761353</v>
      </c>
      <c r="F105">
        <v>22.338546991348267</v>
      </c>
      <c r="G105">
        <v>16.169150002780018</v>
      </c>
      <c r="H105">
        <v>-0.8953677705625398</v>
      </c>
      <c r="I105">
        <v>-0.37191043824514863</v>
      </c>
      <c r="J105" t="str">
        <v>OPTIMAL</v>
      </c>
      <c r="K105" t="str">
        <v>OPTIMAL</v>
      </c>
    </row>
    <row r="106" spans="1:11" x14ac:dyDescent="0.45">
      <c r="A106" t="str">
        <v>neos-1367061</v>
      </c>
      <c r="B106">
        <v>3424</v>
      </c>
      <c r="C106">
        <v>1633</v>
      </c>
      <c r="D106">
        <v>0.52307242990654201</v>
      </c>
      <c r="E106">
        <v>11.812084913253784</v>
      </c>
      <c r="F106">
        <v>13.894325971603394</v>
      </c>
      <c r="G106">
        <v>11.498457890192704</v>
      </c>
      <c r="H106">
        <v>-0.1762805697420296</v>
      </c>
      <c r="I106">
        <v>2.6551368819671652E-2</v>
      </c>
      <c r="J106" t="str">
        <v>OPTIMAL</v>
      </c>
      <c r="K106" t="str">
        <v>OPTIMAL</v>
      </c>
    </row>
    <row r="107" spans="1:11" x14ac:dyDescent="0.45">
      <c r="A107" t="str">
        <v>fiball</v>
      </c>
      <c r="B107">
        <v>3110</v>
      </c>
      <c r="C107">
        <v>2872</v>
      </c>
      <c r="D107">
        <v>7.6527331189710612E-2</v>
      </c>
      <c r="E107">
        <v>11.884414911270142</v>
      </c>
      <c r="F107">
        <v>19.694478034973145</v>
      </c>
      <c r="G107">
        <v>15.480801899142463</v>
      </c>
      <c r="H107">
        <v>-0.65716850025966533</v>
      </c>
      <c r="I107">
        <v>-0.30261371844749563</v>
      </c>
      <c r="J107" t="str">
        <v>OPTIMAL</v>
      </c>
      <c r="K107" t="str">
        <v>OPTIMAL</v>
      </c>
    </row>
    <row r="108" spans="1:11" x14ac:dyDescent="0.45">
      <c r="A108" t="str">
        <v>roi5alpha10n8</v>
      </c>
      <c r="B108">
        <v>3949</v>
      </c>
      <c r="C108">
        <v>8214</v>
      </c>
      <c r="D108">
        <v>-1.0800202582932388</v>
      </c>
      <c r="E108">
        <v>15.642457962036133</v>
      </c>
      <c r="F108">
        <v>67.460243225097656</v>
      </c>
      <c r="G108">
        <v>55.409012104027596</v>
      </c>
      <c r="H108">
        <v>-3.3126370157952181</v>
      </c>
      <c r="I108">
        <v>-2.5422190194471947</v>
      </c>
      <c r="J108" t="str">
        <v>OPTIMAL</v>
      </c>
      <c r="K108" t="str">
        <v>OPTIMAL</v>
      </c>
    </row>
    <row r="109" spans="1:11" x14ac:dyDescent="0.45">
      <c r="A109" t="str">
        <v>neos-5251015-ogosta</v>
      </c>
      <c r="B109">
        <v>4680</v>
      </c>
      <c r="C109">
        <v>2147</v>
      </c>
      <c r="D109">
        <v>0.5412393162393162</v>
      </c>
      <c r="E109">
        <v>18.314739942550659</v>
      </c>
      <c r="F109">
        <v>16.363304138183594</v>
      </c>
      <c r="G109">
        <v>13.213317138312956</v>
      </c>
      <c r="H109">
        <v>0.10655001438667945</v>
      </c>
      <c r="I109">
        <v>0.2785419187080872</v>
      </c>
      <c r="J109" t="str">
        <v>OPTIMAL</v>
      </c>
      <c r="K109" t="str">
        <v>OPTIMAL</v>
      </c>
    </row>
    <row r="110" spans="1:11" x14ac:dyDescent="0.45">
      <c r="A110" t="str">
        <v>ns1830653</v>
      </c>
      <c r="B110">
        <v>5893</v>
      </c>
      <c r="C110">
        <v>5578</v>
      </c>
      <c r="D110">
        <v>5.3453249618191076E-2</v>
      </c>
      <c r="E110">
        <v>18.616971969604492</v>
      </c>
      <c r="F110">
        <v>46.89845085144043</v>
      </c>
      <c r="G110">
        <v>38.714646712978194</v>
      </c>
      <c r="H110">
        <v>-1.5191234604644872</v>
      </c>
      <c r="I110">
        <v>-1.0795351024960838</v>
      </c>
      <c r="J110" t="str">
        <v>OPTIMAL</v>
      </c>
      <c r="K110" t="str">
        <v>OPTIMAL</v>
      </c>
    </row>
    <row r="111" spans="1:11" x14ac:dyDescent="0.45">
      <c r="A111" t="str">
        <v>ns2124243</v>
      </c>
      <c r="B111">
        <v>4183</v>
      </c>
      <c r="C111">
        <v>3971</v>
      </c>
      <c r="D111">
        <v>5.0681329189576858E-2</v>
      </c>
      <c r="E111">
        <v>19.210472106933594</v>
      </c>
      <c r="F111">
        <v>30.206784963607788</v>
      </c>
      <c r="G111">
        <v>24.380702813404575</v>
      </c>
      <c r="H111">
        <v>-0.57241242148886695</v>
      </c>
      <c r="I111">
        <v>-0.26913605650560257</v>
      </c>
      <c r="J111" t="str">
        <v>OPTIMAL</v>
      </c>
      <c r="K111" t="str">
        <v>OPTIMAL</v>
      </c>
    </row>
    <row r="112" spans="1:11" x14ac:dyDescent="0.45">
      <c r="A112" t="str">
        <v>neos-5223573-tarwin</v>
      </c>
      <c r="B112">
        <v>4519</v>
      </c>
      <c r="C112">
        <v>6090</v>
      </c>
      <c r="D112">
        <v>-0.34764328391236998</v>
      </c>
      <c r="E112">
        <v>20.986673831939697</v>
      </c>
      <c r="F112">
        <v>42.500262975692749</v>
      </c>
      <c r="G112">
        <v>33.565274233628386</v>
      </c>
      <c r="H112">
        <v>-1.0251071377976742</v>
      </c>
      <c r="I112">
        <v>-0.59936131387077018</v>
      </c>
      <c r="J112" t="str">
        <v>OPTIMAL</v>
      </c>
      <c r="K112" t="str">
        <v>OPTIMAL</v>
      </c>
    </row>
    <row r="113" spans="1:11" x14ac:dyDescent="0.45">
      <c r="A113" t="str">
        <v>neos-960392</v>
      </c>
      <c r="B113">
        <v>3925</v>
      </c>
      <c r="C113">
        <v>1450</v>
      </c>
      <c r="D113">
        <v>0.63057324840764328</v>
      </c>
      <c r="E113">
        <v>21.84691596031189</v>
      </c>
      <c r="F113">
        <v>34.909099817276001</v>
      </c>
      <c r="G113">
        <v>32.781721545355914</v>
      </c>
      <c r="H113">
        <v>-0.5978960087864793</v>
      </c>
      <c r="I113">
        <v>-0.50051941449807813</v>
      </c>
      <c r="J113" t="str">
        <v>OPTIMAL</v>
      </c>
      <c r="K113" t="str">
        <v>OPTIMAL</v>
      </c>
    </row>
    <row r="114" spans="1:11" x14ac:dyDescent="0.45">
      <c r="A114" t="str">
        <v>neos-5266653-tugela</v>
      </c>
      <c r="B114">
        <v>4034</v>
      </c>
      <c r="C114">
        <v>2754</v>
      </c>
      <c r="D114">
        <v>0.31730292513634112</v>
      </c>
      <c r="E114">
        <v>23.322218894958496</v>
      </c>
      <c r="F114">
        <v>21.498540878295898</v>
      </c>
      <c r="G114">
        <v>17.457989319076646</v>
      </c>
      <c r="H114">
        <v>7.8194876091177479E-2</v>
      </c>
      <c r="I114">
        <v>0.25144389572424031</v>
      </c>
      <c r="J114" t="str">
        <v>OPTIMAL</v>
      </c>
      <c r="K114" t="str">
        <v>OPTIMAL</v>
      </c>
    </row>
    <row r="115" spans="1:11" x14ac:dyDescent="0.45">
      <c r="A115" t="str">
        <v>in</v>
      </c>
      <c r="B115">
        <v>3409</v>
      </c>
      <c r="C115">
        <v>3418</v>
      </c>
      <c r="D115">
        <v>-2.6400704018773834E-3</v>
      </c>
      <c r="E115">
        <v>23.561354160308838</v>
      </c>
      <c r="F115">
        <v>29.664206027984619</v>
      </c>
      <c r="G115">
        <v>24.649461935968858</v>
      </c>
      <c r="H115">
        <v>-0.25901957188677077</v>
      </c>
      <c r="I115">
        <v>-4.618188616225774E-2</v>
      </c>
      <c r="J115" t="str">
        <v>OPTIMAL</v>
      </c>
      <c r="K115" t="str">
        <v>OPTIMAL</v>
      </c>
    </row>
    <row r="116" spans="1:11" x14ac:dyDescent="0.45">
      <c r="A116" t="str">
        <v>iis-hc-cov</v>
      </c>
      <c r="B116">
        <v>4740</v>
      </c>
      <c r="C116">
        <v>9730</v>
      </c>
      <c r="D116">
        <v>-1.0527426160337552</v>
      </c>
      <c r="E116">
        <v>23.802617073059082</v>
      </c>
      <c r="F116">
        <v>82.550777912139893</v>
      </c>
      <c r="G116">
        <v>68.275336128841658</v>
      </c>
      <c r="H116">
        <v>-2.4681387201567317</v>
      </c>
      <c r="I116">
        <v>-1.8683961901869557</v>
      </c>
      <c r="J116" t="str">
        <v>OPTIMAL</v>
      </c>
      <c r="K116" t="str">
        <v>OPTIMAL</v>
      </c>
    </row>
    <row r="117" spans="1:11" x14ac:dyDescent="0.45">
      <c r="A117" t="str">
        <v>neos-5273874-yomtsa</v>
      </c>
      <c r="B117">
        <v>5128</v>
      </c>
      <c r="C117">
        <v>2204</v>
      </c>
      <c r="D117">
        <v>0.57020280811232449</v>
      </c>
      <c r="E117">
        <v>25.805478096008301</v>
      </c>
      <c r="F117">
        <v>16.780272006988525</v>
      </c>
      <c r="G117">
        <v>13.546657033669995</v>
      </c>
      <c r="H117">
        <v>0.34973992946156002</v>
      </c>
      <c r="I117">
        <v>0.47504723674290505</v>
      </c>
      <c r="J117" t="str">
        <v>OPTIMAL</v>
      </c>
      <c r="K117" t="str">
        <v>OPTIMAL</v>
      </c>
    </row>
    <row r="118" spans="1:11" x14ac:dyDescent="0.45">
      <c r="A118" t="str">
        <v>reblock420</v>
      </c>
      <c r="B118">
        <v>3807</v>
      </c>
      <c r="C118">
        <v>3807</v>
      </c>
      <c r="D118">
        <v>0</v>
      </c>
      <c r="E118">
        <v>26.508612871170044</v>
      </c>
      <c r="F118">
        <v>25.065161943435669</v>
      </c>
      <c r="G118">
        <v>26.508612871170044</v>
      </c>
      <c r="H118">
        <v>5.4452148618618516E-2</v>
      </c>
      <c r="I118">
        <v>0</v>
      </c>
      <c r="J118" t="str">
        <v>OPTIMAL</v>
      </c>
      <c r="K118" t="str">
        <v>OPTIMAL</v>
      </c>
    </row>
    <row r="119" spans="1:11" x14ac:dyDescent="0.45">
      <c r="A119" t="str">
        <v>neos6</v>
      </c>
      <c r="B119">
        <v>5797</v>
      </c>
      <c r="C119">
        <v>8992</v>
      </c>
      <c r="D119">
        <v>-0.55114714507503881</v>
      </c>
      <c r="E119">
        <v>26.732712030410767</v>
      </c>
      <c r="F119">
        <v>72.739744901657104</v>
      </c>
      <c r="G119">
        <v>59.547065300894751</v>
      </c>
      <c r="H119">
        <v>-1.721001326723206</v>
      </c>
      <c r="I119">
        <v>-1.2274981016948383</v>
      </c>
      <c r="J119" t="str">
        <v>OPTIMAL</v>
      </c>
      <c r="K119" t="str">
        <v>OPTIMAL</v>
      </c>
    </row>
    <row r="120" spans="1:11" x14ac:dyDescent="0.45">
      <c r="A120" t="str">
        <v>seqsolve1</v>
      </c>
      <c r="B120">
        <v>6341</v>
      </c>
      <c r="C120">
        <v>15160</v>
      </c>
      <c r="D120">
        <v>-1.3907900961993376</v>
      </c>
      <c r="E120">
        <v>32.265197992324829</v>
      </c>
      <c r="F120">
        <v>98.486678123474121</v>
      </c>
      <c r="G120">
        <v>76.244571501192397</v>
      </c>
      <c r="H120">
        <v>-2.052412018265064</v>
      </c>
      <c r="I120">
        <v>-1.363059154923806</v>
      </c>
      <c r="J120" t="str">
        <v>OPTIMAL</v>
      </c>
      <c r="K120" t="str">
        <v>OPTIMAL</v>
      </c>
    </row>
    <row r="121" spans="1:11" x14ac:dyDescent="0.45">
      <c r="A121" t="str">
        <v>ns1905797</v>
      </c>
      <c r="B121">
        <v>5166</v>
      </c>
      <c r="C121">
        <v>4401</v>
      </c>
      <c r="D121">
        <v>0.1480836236933798</v>
      </c>
      <c r="E121">
        <v>36.67607593536377</v>
      </c>
      <c r="F121">
        <v>29.378621101379395</v>
      </c>
      <c r="G121">
        <v>22.921661256744706</v>
      </c>
      <c r="H121">
        <v>0.19897043639142514</v>
      </c>
      <c r="I121">
        <v>0.3750241629682306</v>
      </c>
      <c r="J121" t="str">
        <v>OPTIMAL</v>
      </c>
      <c r="K121" t="str">
        <v>OPTIMAL</v>
      </c>
    </row>
    <row r="122" spans="1:11" x14ac:dyDescent="0.45">
      <c r="A122" t="str">
        <v>shipsched</v>
      </c>
      <c r="B122">
        <v>5551</v>
      </c>
      <c r="C122">
        <v>7066</v>
      </c>
      <c r="D122">
        <v>-0.27292379751396145</v>
      </c>
      <c r="E122">
        <v>40.089668035507202</v>
      </c>
      <c r="F122">
        <v>53.014713048934937</v>
      </c>
      <c r="G122">
        <v>42.647778656254019</v>
      </c>
      <c r="H122">
        <v>-0.32240339336260138</v>
      </c>
      <c r="I122">
        <v>-6.380972320551799E-2</v>
      </c>
      <c r="J122" t="str">
        <v>OPTIMAL</v>
      </c>
      <c r="K122" t="str">
        <v>OPTIMAL</v>
      </c>
    </row>
    <row r="123" spans="1:11" x14ac:dyDescent="0.45">
      <c r="A123" t="str">
        <v>neos-3354841-apure</v>
      </c>
      <c r="B123">
        <v>6179</v>
      </c>
      <c r="C123">
        <v>7074</v>
      </c>
      <c r="D123">
        <v>-0.14484544424664186</v>
      </c>
      <c r="E123">
        <v>40.828609943389893</v>
      </c>
      <c r="F123">
        <v>68.169489145278931</v>
      </c>
      <c r="G123">
        <v>57.790817493166728</v>
      </c>
      <c r="H123">
        <v>-0.6696500135517226</v>
      </c>
      <c r="I123">
        <v>-0.41544905822890982</v>
      </c>
      <c r="J123" t="str">
        <v>OPTIMAL</v>
      </c>
      <c r="K123" t="str">
        <v>OPTIMAL</v>
      </c>
    </row>
    <row r="124" spans="1:11" x14ac:dyDescent="0.45">
      <c r="A124" t="str">
        <v>mushroom-best</v>
      </c>
      <c r="B124">
        <v>6222</v>
      </c>
      <c r="C124">
        <v>3036</v>
      </c>
      <c r="D124">
        <v>0.51205400192864026</v>
      </c>
      <c r="E124">
        <v>43.698149919509888</v>
      </c>
      <c r="F124">
        <v>25.391520977020264</v>
      </c>
      <c r="G124">
        <v>20.937231022848277</v>
      </c>
      <c r="H124">
        <v>0.41893373005973128</v>
      </c>
      <c r="I124">
        <v>0.52086687739838511</v>
      </c>
      <c r="J124" t="str">
        <v>OPTIMAL</v>
      </c>
      <c r="K124" t="str">
        <v>OPTIMAL</v>
      </c>
    </row>
    <row r="125" spans="1:11" x14ac:dyDescent="0.45">
      <c r="A125" t="str">
        <v>neos-4321076-ruwer</v>
      </c>
      <c r="B125">
        <v>7619</v>
      </c>
      <c r="C125">
        <v>14789</v>
      </c>
      <c r="D125">
        <v>-0.94106838167738549</v>
      </c>
      <c r="E125">
        <v>45.081348896026611</v>
      </c>
      <c r="F125">
        <v>98.969762086868286</v>
      </c>
      <c r="G125">
        <v>77.271970870712323</v>
      </c>
      <c r="H125">
        <v>-1.1953593783346466</v>
      </c>
      <c r="I125">
        <v>-0.71405631736815522</v>
      </c>
      <c r="J125" t="str">
        <v>OPTIMAL</v>
      </c>
      <c r="K125" t="str">
        <v>OPTIMAL</v>
      </c>
    </row>
    <row r="126" spans="1:11" x14ac:dyDescent="0.45">
      <c r="A126" t="str">
        <v>gfd-schedulen180f7d50m30k18</v>
      </c>
      <c r="B126">
        <v>7986</v>
      </c>
      <c r="C126">
        <v>6866</v>
      </c>
      <c r="D126">
        <v>0.14024542950162786</v>
      </c>
      <c r="E126">
        <v>45.965587854385376</v>
      </c>
      <c r="F126">
        <v>51.054283857345581</v>
      </c>
      <c r="G126">
        <v>40.980780950446743</v>
      </c>
      <c r="H126">
        <v>-0.11070664469865395</v>
      </c>
      <c r="I126">
        <v>0.10844649522877917</v>
      </c>
      <c r="J126" t="str">
        <v>OPTIMAL</v>
      </c>
      <c r="K126" t="str">
        <v>OPTIMAL</v>
      </c>
    </row>
    <row r="127" spans="1:11" x14ac:dyDescent="0.45">
      <c r="A127" t="str">
        <v>neos-1354092</v>
      </c>
      <c r="B127">
        <v>6569</v>
      </c>
      <c r="C127">
        <v>4015</v>
      </c>
      <c r="D127">
        <v>0.38879585933932104</v>
      </c>
      <c r="E127">
        <v>46.7431640625</v>
      </c>
      <c r="F127">
        <v>31.482490062713623</v>
      </c>
      <c r="G127">
        <v>25.591852985638351</v>
      </c>
      <c r="H127">
        <v>0.32647926827078766</v>
      </c>
      <c r="I127">
        <v>0.45250062765499488</v>
      </c>
      <c r="J127" t="str">
        <v>OPTIMAL</v>
      </c>
      <c r="K127" t="str">
        <v>OPTIMAL</v>
      </c>
    </row>
    <row r="128" spans="1:11" x14ac:dyDescent="0.45">
      <c r="A128" t="str">
        <v>rocII-8-11</v>
      </c>
      <c r="B128">
        <v>6861</v>
      </c>
      <c r="C128">
        <v>6831</v>
      </c>
      <c r="D128">
        <v>4.3725404459991251E-3</v>
      </c>
      <c r="E128">
        <v>49.691204071044922</v>
      </c>
      <c r="F128">
        <v>60.606738090515137</v>
      </c>
      <c r="G128">
        <v>50.584585693628171</v>
      </c>
      <c r="H128">
        <v>-0.21966732792113403</v>
      </c>
      <c r="I128">
        <v>-1.7978667236679468E-2</v>
      </c>
      <c r="J128" t="str">
        <v>OPTIMAL</v>
      </c>
      <c r="K128" t="str">
        <v>OPTIMAL</v>
      </c>
    </row>
    <row r="129" spans="1:11" x14ac:dyDescent="0.45">
      <c r="A129" t="str">
        <v>splice1k1</v>
      </c>
      <c r="B129">
        <v>7233</v>
      </c>
      <c r="C129">
        <v>13317</v>
      </c>
      <c r="D129">
        <v>-0.84114475321443383</v>
      </c>
      <c r="E129">
        <v>52.293348073959351</v>
      </c>
      <c r="F129">
        <v>139.06848311424255</v>
      </c>
      <c r="G129">
        <v>119.5303476334427</v>
      </c>
      <c r="H129">
        <v>-1.6593914567787034</v>
      </c>
      <c r="I129">
        <v>-1.2857658198589417</v>
      </c>
      <c r="J129" t="str">
        <v>OPTIMAL</v>
      </c>
      <c r="K129" t="str">
        <v>OPTIMAL</v>
      </c>
    </row>
    <row r="130" spans="1:11" x14ac:dyDescent="0.45">
      <c r="A130" t="str">
        <v>eilC76-2</v>
      </c>
      <c r="B130">
        <v>8014</v>
      </c>
      <c r="C130">
        <v>7475</v>
      </c>
      <c r="D130">
        <v>6.7257299725480404E-2</v>
      </c>
      <c r="E130">
        <v>53.169600009918213</v>
      </c>
      <c r="F130">
        <v>51.276185989379883</v>
      </c>
      <c r="G130">
        <v>40.309184208274615</v>
      </c>
      <c r="H130">
        <v>3.5610838151596672E-2</v>
      </c>
      <c r="I130">
        <v>0.24187535357130063</v>
      </c>
      <c r="J130" t="str">
        <v>OPTIMAL</v>
      </c>
      <c r="K130" t="str">
        <v>OPTIMAL</v>
      </c>
    </row>
    <row r="131" spans="1:11" x14ac:dyDescent="0.45">
      <c r="A131" t="str">
        <v>nucorsav</v>
      </c>
      <c r="B131">
        <v>7705</v>
      </c>
      <c r="C131">
        <v>1982</v>
      </c>
      <c r="D131">
        <v>0.74276443867618425</v>
      </c>
      <c r="E131">
        <v>53.191691875457764</v>
      </c>
      <c r="F131">
        <v>44.542366981506348</v>
      </c>
      <c r="G131">
        <v>41.634460957405928</v>
      </c>
      <c r="H131">
        <v>0.16260668892057084</v>
      </c>
      <c r="I131">
        <v>0.21727511403682673</v>
      </c>
      <c r="J131" t="str">
        <v>OPTIMAL</v>
      </c>
      <c r="K131" t="str">
        <v>OPTIMAL</v>
      </c>
    </row>
    <row r="132" spans="1:11" x14ac:dyDescent="0.45">
      <c r="A132" t="str">
        <v>scpk4</v>
      </c>
      <c r="B132">
        <v>7872</v>
      </c>
      <c r="C132">
        <v>7287</v>
      </c>
      <c r="D132">
        <v>7.4314024390243899E-2</v>
      </c>
      <c r="E132">
        <v>54.341961145401001</v>
      </c>
      <c r="F132">
        <v>151.6638560295105</v>
      </c>
      <c r="G132">
        <v>140.97267984504037</v>
      </c>
      <c r="H132">
        <v>-1.7909161324470513</v>
      </c>
      <c r="I132">
        <v>-1.5941772595921668</v>
      </c>
      <c r="J132" t="str">
        <v>OPTIMAL</v>
      </c>
      <c r="K132" t="str">
        <v>OPTIMAL</v>
      </c>
    </row>
    <row r="133" spans="1:11" x14ac:dyDescent="0.45">
      <c r="A133" t="str">
        <v>usafa</v>
      </c>
      <c r="B133">
        <v>8973</v>
      </c>
      <c r="C133">
        <v>9215</v>
      </c>
      <c r="D133">
        <v>-2.6969798283740107E-2</v>
      </c>
      <c r="E133">
        <v>54.972169876098633</v>
      </c>
      <c r="F133">
        <v>158.10554790496826</v>
      </c>
      <c r="G133">
        <v>144.5856921975589</v>
      </c>
      <c r="H133">
        <v>-1.876101639453585</v>
      </c>
      <c r="I133">
        <v>-1.6301616349407257</v>
      </c>
      <c r="J133" t="str">
        <v>OPTIMAL</v>
      </c>
      <c r="K133" t="str">
        <v>OPTIMAL</v>
      </c>
    </row>
    <row r="134" spans="1:11" x14ac:dyDescent="0.45">
      <c r="A134" t="str">
        <v>neos-2746589-doon</v>
      </c>
      <c r="B134">
        <v>7746</v>
      </c>
      <c r="C134">
        <v>4813</v>
      </c>
      <c r="D134">
        <v>0.37864704363542473</v>
      </c>
      <c r="E134">
        <v>55.130017042160034</v>
      </c>
      <c r="F134">
        <v>53.702294111251831</v>
      </c>
      <c r="G134">
        <v>46.640865405906055</v>
      </c>
      <c r="H134">
        <v>2.5897378733193005E-2</v>
      </c>
      <c r="I134">
        <v>0.15398420119772499</v>
      </c>
      <c r="J134" t="str">
        <v>OPTIMAL</v>
      </c>
      <c r="K134" t="str">
        <v>OPTIMAL</v>
      </c>
    </row>
    <row r="135" spans="1:11" x14ac:dyDescent="0.45">
      <c r="A135" t="str">
        <v>neos-941313</v>
      </c>
      <c r="B135">
        <v>9114</v>
      </c>
      <c r="C135">
        <v>5471</v>
      </c>
      <c r="D135">
        <v>0.39971472459951723</v>
      </c>
      <c r="E135">
        <v>57.575973987579346</v>
      </c>
      <c r="F135">
        <v>36.031938076019287</v>
      </c>
      <c r="G135">
        <v>28.005119782450464</v>
      </c>
      <c r="H135">
        <v>0.37418448042594427</v>
      </c>
      <c r="I135">
        <v>0.51359711624692783</v>
      </c>
      <c r="J135" t="str">
        <v>OPTIMAL</v>
      </c>
      <c r="K135" t="str">
        <v>OPTIMAL</v>
      </c>
    </row>
    <row r="136" spans="1:11" x14ac:dyDescent="0.45">
      <c r="A136" t="str">
        <v>supportcase39</v>
      </c>
      <c r="B136">
        <v>8085</v>
      </c>
      <c r="C136">
        <v>4497</v>
      </c>
      <c r="D136">
        <v>0.4437847866419295</v>
      </c>
      <c r="E136">
        <v>59.101607084274292</v>
      </c>
      <c r="F136">
        <v>83.661652803421021</v>
      </c>
      <c r="G136">
        <v>77.063845845610928</v>
      </c>
      <c r="H136">
        <v>-0.415556309393178</v>
      </c>
      <c r="I136">
        <v>-0.30392132545099632</v>
      </c>
      <c r="J136" t="str">
        <v>OPTIMAL</v>
      </c>
      <c r="K136" t="str">
        <v>OPTIMAL</v>
      </c>
    </row>
    <row r="137" spans="1:11" x14ac:dyDescent="0.45">
      <c r="A137" t="str">
        <v>brazil3</v>
      </c>
      <c r="B137">
        <v>8402</v>
      </c>
      <c r="C137">
        <v>7440</v>
      </c>
      <c r="D137">
        <v>0.11449654844084742</v>
      </c>
      <c r="E137">
        <v>60.918437957763672</v>
      </c>
      <c r="F137">
        <v>58.451647043228149</v>
      </c>
      <c r="G137">
        <v>47.53599577213474</v>
      </c>
      <c r="H137">
        <v>4.0493338260672612E-2</v>
      </c>
      <c r="I137">
        <v>0.21967802580406487</v>
      </c>
      <c r="J137" t="str">
        <v>OPTIMAL</v>
      </c>
      <c r="K137" t="str">
        <v>OPTIMAL</v>
      </c>
    </row>
    <row r="138" spans="1:11" x14ac:dyDescent="0.45">
      <c r="A138" t="str">
        <v>neos-3025225-shelon</v>
      </c>
      <c r="B138">
        <v>9253</v>
      </c>
      <c r="C138">
        <v>9253</v>
      </c>
      <c r="D138">
        <v>0</v>
      </c>
      <c r="E138">
        <v>61.345848083496094</v>
      </c>
      <c r="F138">
        <v>61.536485910415649</v>
      </c>
      <c r="G138">
        <v>61.345848083496094</v>
      </c>
      <c r="H138">
        <v>-3.1075913509270247E-3</v>
      </c>
      <c r="I138">
        <v>0</v>
      </c>
      <c r="J138" t="str">
        <v>OPTIMAL</v>
      </c>
      <c r="K138" t="str">
        <v>OPTIMAL</v>
      </c>
    </row>
    <row r="139" spans="1:11" x14ac:dyDescent="0.45">
      <c r="A139" t="str">
        <v>uccase7</v>
      </c>
      <c r="B139">
        <v>20243</v>
      </c>
      <c r="C139">
        <v>16925</v>
      </c>
      <c r="D139">
        <v>0.16390851158425135</v>
      </c>
      <c r="E139">
        <v>61.678092956542969</v>
      </c>
      <c r="F139">
        <v>77.836344957351685</v>
      </c>
      <c r="G139">
        <v>53.004705473043096</v>
      </c>
      <c r="H139">
        <v>-0.26197716606110805</v>
      </c>
      <c r="I139">
        <v>0.14062347046966825</v>
      </c>
      <c r="J139" t="str">
        <v>OPTIMAL</v>
      </c>
      <c r="K139" t="str">
        <v>OPTIMAL</v>
      </c>
    </row>
    <row r="140" spans="1:11" x14ac:dyDescent="0.45">
      <c r="A140" t="str">
        <v>tbfp-network</v>
      </c>
      <c r="B140">
        <v>8845</v>
      </c>
      <c r="C140">
        <v>11740</v>
      </c>
      <c r="D140">
        <v>-0.32730356133408706</v>
      </c>
      <c r="E140">
        <v>64.0488440990448</v>
      </c>
      <c r="F140">
        <v>90.171334981918335</v>
      </c>
      <c r="G140">
        <v>72.946906766510182</v>
      </c>
      <c r="H140">
        <v>-0.40785265136835025</v>
      </c>
      <c r="I140">
        <v>-0.13892620222318866</v>
      </c>
      <c r="J140" t="str">
        <v>OPTIMAL</v>
      </c>
      <c r="K140" t="str">
        <v>OPTIMAL</v>
      </c>
    </row>
    <row r="141" spans="1:11" x14ac:dyDescent="0.45">
      <c r="A141" t="str">
        <v>wnq-n100-mw99-14</v>
      </c>
      <c r="B141">
        <v>11875</v>
      </c>
      <c r="C141">
        <v>6883</v>
      </c>
      <c r="D141">
        <v>0.42037894736842107</v>
      </c>
      <c r="E141">
        <v>68.547749996185303</v>
      </c>
      <c r="F141">
        <v>102.74489402770996</v>
      </c>
      <c r="G141">
        <v>92.646449444519646</v>
      </c>
      <c r="H141">
        <v>-0.49888062020165119</v>
      </c>
      <c r="I141">
        <v>-0.35156076530120162</v>
      </c>
      <c r="J141" t="str">
        <v>OPTIMAL</v>
      </c>
      <c r="K141" t="str">
        <v>OPTIMAL</v>
      </c>
    </row>
    <row r="142" spans="1:11" x14ac:dyDescent="0.45">
      <c r="A142" t="str">
        <v>nursesched-sprint-hidden09</v>
      </c>
      <c r="B142">
        <v>9682</v>
      </c>
      <c r="C142">
        <v>5857</v>
      </c>
      <c r="D142">
        <v>0.39506300351167112</v>
      </c>
      <c r="E142">
        <v>71.674029111862183</v>
      </c>
      <c r="F142">
        <v>47.341218948364258</v>
      </c>
      <c r="G142">
        <v>38.748077887236022</v>
      </c>
      <c r="H142">
        <v>0.33949270698207196</v>
      </c>
      <c r="I142">
        <v>0.45938468414044908</v>
      </c>
      <c r="J142" t="str">
        <v>OPTIMAL</v>
      </c>
      <c r="K142" t="str">
        <v>OPTIMAL</v>
      </c>
    </row>
    <row r="143" spans="1:11" x14ac:dyDescent="0.45">
      <c r="A143" t="str">
        <v>thor50dday</v>
      </c>
      <c r="B143">
        <v>14070</v>
      </c>
      <c r="C143">
        <v>16329</v>
      </c>
      <c r="D143">
        <v>-0.16055437100213218</v>
      </c>
      <c r="E143">
        <v>91.474848985671997</v>
      </c>
      <c r="F143">
        <v>108.47341990470886</v>
      </c>
      <c r="G143">
        <v>84.516206248030869</v>
      </c>
      <c r="H143">
        <v>-0.18582781067722132</v>
      </c>
      <c r="I143">
        <v>7.6071650456958753E-2</v>
      </c>
      <c r="J143" t="str">
        <v>OPTIMAL</v>
      </c>
      <c r="K143" t="str">
        <v>OPTIMAL</v>
      </c>
    </row>
    <row r="144" spans="1:11" x14ac:dyDescent="0.45">
      <c r="A144" t="str">
        <v>scpl4</v>
      </c>
      <c r="B144">
        <v>29255</v>
      </c>
      <c r="C144">
        <v>17888</v>
      </c>
      <c r="D144">
        <v>0.38854896598871985</v>
      </c>
      <c r="E144">
        <v>94.322945117950439</v>
      </c>
      <c r="F144">
        <v>159.22744798660278</v>
      </c>
      <c r="G144">
        <v>132.98293589825346</v>
      </c>
      <c r="H144">
        <v>-0.68810937558713359</v>
      </c>
      <c r="I144">
        <v>-0.40986835951696449</v>
      </c>
      <c r="J144" t="str">
        <v>OPTIMAL</v>
      </c>
      <c r="K144" t="str">
        <v>OPTIMAL</v>
      </c>
    </row>
    <row r="145" spans="1:11" x14ac:dyDescent="0.45">
      <c r="A145" t="str">
        <v>nursesched-sprint-late03</v>
      </c>
      <c r="B145">
        <v>13004</v>
      </c>
      <c r="C145">
        <v>9597</v>
      </c>
      <c r="D145">
        <v>0.26199630882805292</v>
      </c>
      <c r="E145">
        <v>96.530993938446045</v>
      </c>
      <c r="F145">
        <v>79.896323919296265</v>
      </c>
      <c r="G145">
        <v>65.81601407404311</v>
      </c>
      <c r="H145">
        <v>0.17232465284421544</v>
      </c>
      <c r="I145">
        <v>0.31818775101382102</v>
      </c>
      <c r="J145" t="str">
        <v>OPTIMAL</v>
      </c>
      <c r="K145" t="str">
        <v>OPTIMAL</v>
      </c>
    </row>
    <row r="146" spans="1:11" x14ac:dyDescent="0.45">
      <c r="A146" t="str">
        <v>rmatr200-p10</v>
      </c>
      <c r="B146">
        <v>13203</v>
      </c>
      <c r="C146">
        <v>16104</v>
      </c>
      <c r="D146">
        <v>-0.21972279027493752</v>
      </c>
      <c r="E146">
        <v>97.358067035675049</v>
      </c>
      <c r="F146">
        <v>143.13283085823059</v>
      </c>
      <c r="G146">
        <v>119.50572762305744</v>
      </c>
      <c r="H146">
        <v>-0.470169193126875</v>
      </c>
      <c r="I146">
        <v>-0.2274866506877832</v>
      </c>
      <c r="J146" t="str">
        <v>OPTIMAL</v>
      </c>
      <c r="K146" t="str">
        <v>OPTIMAL</v>
      </c>
    </row>
    <row r="147" spans="1:11" x14ac:dyDescent="0.45">
      <c r="A147" t="str">
        <v>neos-4408804-prosna</v>
      </c>
      <c r="B147">
        <v>30460</v>
      </c>
      <c r="C147">
        <v>18592</v>
      </c>
      <c r="D147">
        <v>0.3896257386736704</v>
      </c>
      <c r="E147">
        <v>102.91531109809875</v>
      </c>
      <c r="F147">
        <v>90.568020105361938</v>
      </c>
      <c r="G147">
        <v>63.290629187059707</v>
      </c>
      <c r="H147">
        <v>0.11997525791830327</v>
      </c>
      <c r="I147">
        <v>0.3850222234985895</v>
      </c>
      <c r="J147" t="str">
        <v>OPTIMAL</v>
      </c>
      <c r="K147" t="str">
        <v>OPTIMAL</v>
      </c>
    </row>
    <row r="148" spans="1:11" x14ac:dyDescent="0.45">
      <c r="A148" t="str">
        <v>neos-5052403-cygnet</v>
      </c>
      <c r="B148">
        <v>41370</v>
      </c>
      <c r="C148">
        <v>42549</v>
      </c>
      <c r="D148">
        <v>-2.8498912255257434E-2</v>
      </c>
      <c r="E148">
        <v>134.04852390289307</v>
      </c>
      <c r="F148">
        <v>197.50415110588074</v>
      </c>
      <c r="G148">
        <v>135.07806966317196</v>
      </c>
      <c r="H148">
        <v>-0.47337803770935932</v>
      </c>
      <c r="I148">
        <v>-7.6803961006292956E-3</v>
      </c>
      <c r="J148" t="str">
        <v>OPTIMAL</v>
      </c>
      <c r="K148" t="str">
        <v>OPTIMAL</v>
      </c>
    </row>
    <row r="149" spans="1:11" x14ac:dyDescent="0.45">
      <c r="A149" t="str">
        <v>rail507</v>
      </c>
      <c r="B149">
        <v>25594</v>
      </c>
      <c r="C149">
        <v>11448</v>
      </c>
      <c r="D149">
        <v>0.55270766585918574</v>
      </c>
      <c r="E149">
        <v>135.20316600799561</v>
      </c>
      <c r="F149">
        <v>58.315845966339111</v>
      </c>
      <c r="G149">
        <v>41.519827720172806</v>
      </c>
      <c r="H149">
        <v>0.56867987867317804</v>
      </c>
      <c r="I149">
        <v>0.69290787378664331</v>
      </c>
      <c r="J149" t="str">
        <v>OPTIMAL</v>
      </c>
      <c r="K149" t="str">
        <v>OPTIMAL</v>
      </c>
    </row>
    <row r="150" spans="1:11" x14ac:dyDescent="0.45">
      <c r="A150" t="str">
        <v>ivu52</v>
      </c>
      <c r="B150">
        <v>27335</v>
      </c>
      <c r="C150">
        <v>29751</v>
      </c>
      <c r="D150">
        <v>-8.8384854582037681E-2</v>
      </c>
      <c r="E150">
        <v>173.43196797370911</v>
      </c>
      <c r="F150">
        <v>244.2629759311676</v>
      </c>
      <c r="G150">
        <v>200.61357526365418</v>
      </c>
      <c r="H150">
        <v>-0.4084080275684579</v>
      </c>
      <c r="I150">
        <v>-0.15672777981776456</v>
      </c>
      <c r="J150" t="str">
        <v>OPTIMAL</v>
      </c>
      <c r="K150" t="str">
        <v>OPTIMAL</v>
      </c>
    </row>
    <row r="151" spans="1:11" x14ac:dyDescent="0.45">
      <c r="A151" t="str">
        <v>neos-4647032-veleka</v>
      </c>
      <c r="B151">
        <v>24308</v>
      </c>
      <c r="C151">
        <v>4249</v>
      </c>
      <c r="D151">
        <v>0.82520157972683894</v>
      </c>
      <c r="E151">
        <v>180.45254397392273</v>
      </c>
      <c r="F151">
        <v>45.697583913803101</v>
      </c>
      <c r="G151">
        <v>39.463631998362793</v>
      </c>
      <c r="H151">
        <v>0.74676120985910355</v>
      </c>
      <c r="I151">
        <v>0.78130742227681926</v>
      </c>
      <c r="J151" t="str">
        <v>OPTIMAL</v>
      </c>
      <c r="K151" t="str">
        <v>OPTIMAL</v>
      </c>
    </row>
    <row r="152" spans="1:11" x14ac:dyDescent="0.45">
      <c r="A152" t="str">
        <v>square31</v>
      </c>
      <c r="B152">
        <v>56731</v>
      </c>
      <c r="C152">
        <v>80372</v>
      </c>
      <c r="D152">
        <v>-0.41672101672806755</v>
      </c>
      <c r="E152">
        <v>188.73918414115906</v>
      </c>
      <c r="F152">
        <v>586.27994108200073</v>
      </c>
      <c r="G152">
        <v>468.36156420561372</v>
      </c>
      <c r="H152">
        <v>-2.1062968919242482</v>
      </c>
      <c r="I152">
        <v>-1.4815279685395035</v>
      </c>
      <c r="J152" t="str">
        <v>OPTIMAL</v>
      </c>
      <c r="K152" t="str">
        <v>OPTIMAL</v>
      </c>
    </row>
    <row r="153" spans="1:11" x14ac:dyDescent="0.45">
      <c r="A153" t="str">
        <v>neos-5129192-manaia</v>
      </c>
      <c r="B153">
        <v>34614</v>
      </c>
      <c r="C153">
        <v>19445</v>
      </c>
      <c r="D153">
        <v>0.43823308487895074</v>
      </c>
      <c r="E153">
        <v>198.94270896911621</v>
      </c>
      <c r="F153">
        <v>93.629269123077393</v>
      </c>
      <c r="G153">
        <v>65.100392917914576</v>
      </c>
      <c r="H153">
        <v>0.52936566708955213</v>
      </c>
      <c r="I153">
        <v>0.67276813885136788</v>
      </c>
      <c r="J153" t="str">
        <v>OPTIMAL</v>
      </c>
      <c r="K153" t="str">
        <v>OPTIMAL</v>
      </c>
    </row>
    <row r="154" spans="1:11" x14ac:dyDescent="0.45">
      <c r="A154" t="str">
        <v>opm2-z10-s4</v>
      </c>
      <c r="B154">
        <v>47792</v>
      </c>
      <c r="C154">
        <v>32407</v>
      </c>
      <c r="D154">
        <v>0.32191580180783397</v>
      </c>
      <c r="E154">
        <v>206.95060515403748</v>
      </c>
      <c r="F154">
        <v>120.16344714164734</v>
      </c>
      <c r="G154">
        <v>72.617276342947875</v>
      </c>
      <c r="H154">
        <v>0.41936170202446482</v>
      </c>
      <c r="I154">
        <v>0.64910817105899543</v>
      </c>
      <c r="J154" t="str">
        <v>OPTIMAL</v>
      </c>
      <c r="K154" t="str">
        <v>OPTIMAL</v>
      </c>
    </row>
    <row r="155" spans="1:11" x14ac:dyDescent="0.45">
      <c r="A155" t="str">
        <v>sct5</v>
      </c>
      <c r="B155">
        <v>27076</v>
      </c>
      <c r="C155">
        <v>31439</v>
      </c>
      <c r="D155">
        <v>-0.16113901610282169</v>
      </c>
      <c r="E155">
        <v>209.5288028717041</v>
      </c>
      <c r="F155">
        <v>261.31479406356812</v>
      </c>
      <c r="G155">
        <v>215.18883165605394</v>
      </c>
      <c r="H155">
        <v>-0.24715452234780783</v>
      </c>
      <c r="I155">
        <v>-2.7013129969608557E-2</v>
      </c>
      <c r="J155" t="str">
        <v>OPTIMAL</v>
      </c>
      <c r="K155" t="str">
        <v>OPTIMAL</v>
      </c>
    </row>
    <row r="156" spans="1:11" x14ac:dyDescent="0.45">
      <c r="A156" t="str">
        <v>neos-4647027-thurso</v>
      </c>
      <c r="B156">
        <v>27064</v>
      </c>
      <c r="C156">
        <v>3115</v>
      </c>
      <c r="D156">
        <v>0.88490245344368901</v>
      </c>
      <c r="E156">
        <v>210.25051307678223</v>
      </c>
      <c r="F156">
        <v>41.960698127746582</v>
      </c>
      <c r="G156">
        <v>37.390502736690671</v>
      </c>
      <c r="H156">
        <v>0.80042522839208108</v>
      </c>
      <c r="I156">
        <v>0.82216213321184195</v>
      </c>
      <c r="J156" t="str">
        <v>OPTIMAL</v>
      </c>
      <c r="K156" t="str">
        <v>OPTIMAL</v>
      </c>
    </row>
    <row r="157" spans="1:11" x14ac:dyDescent="0.45">
      <c r="A157" t="str">
        <v>cmflsp40-24-10-7</v>
      </c>
      <c r="B157">
        <v>28295</v>
      </c>
      <c r="C157">
        <v>38261</v>
      </c>
      <c r="D157">
        <v>-0.35221770630853505</v>
      </c>
      <c r="E157">
        <v>211.26723790168762</v>
      </c>
      <c r="F157">
        <v>299.46451902389526</v>
      </c>
      <c r="G157">
        <v>243.32960863635429</v>
      </c>
      <c r="H157">
        <v>-0.41746785728911689</v>
      </c>
      <c r="I157">
        <v>-0.15176215230109066</v>
      </c>
      <c r="J157" t="str">
        <v>OPTIMAL</v>
      </c>
      <c r="K157" t="str">
        <v>OPTIMAL</v>
      </c>
    </row>
    <row r="158" spans="1:11" x14ac:dyDescent="0.45">
      <c r="A158" t="str">
        <v>neos-873061</v>
      </c>
      <c r="B158">
        <v>37299</v>
      </c>
      <c r="C158">
        <v>11147</v>
      </c>
      <c r="D158">
        <v>0.7011448028097268</v>
      </c>
      <c r="E158">
        <v>220.45421695709229</v>
      </c>
      <c r="F158">
        <v>102.83100199699402</v>
      </c>
      <c r="G158">
        <v>86.476598136929738</v>
      </c>
      <c r="H158">
        <v>0.53354939898015941</v>
      </c>
      <c r="I158">
        <v>0.60773443424871765</v>
      </c>
      <c r="J158" t="str">
        <v>OPTIMAL</v>
      </c>
      <c r="K158" t="str">
        <v>OPTIMAL</v>
      </c>
    </row>
    <row r="159" spans="1:11" x14ac:dyDescent="0.45">
      <c r="A159" t="str">
        <v>cmflsp40-36-2-10</v>
      </c>
      <c r="B159">
        <v>28585</v>
      </c>
      <c r="C159">
        <v>44030</v>
      </c>
      <c r="D159">
        <v>-0.5403183487843275</v>
      </c>
      <c r="E159">
        <v>222.79371500015259</v>
      </c>
      <c r="F159">
        <v>358.47665500640869</v>
      </c>
      <c r="G159">
        <v>293.87771341148357</v>
      </c>
      <c r="H159">
        <v>-0.6090070359756925</v>
      </c>
      <c r="I159">
        <v>-0.31905746717892064</v>
      </c>
      <c r="J159" t="str">
        <v>OPTIMAL</v>
      </c>
      <c r="K159" t="str">
        <v>OPTIMAL</v>
      </c>
    </row>
    <row r="160" spans="1:11" x14ac:dyDescent="0.45">
      <c r="A160" t="str">
        <v>neos-872648</v>
      </c>
      <c r="B160">
        <v>38090</v>
      </c>
      <c r="C160">
        <v>20333</v>
      </c>
      <c r="D160">
        <v>0.46618535048569176</v>
      </c>
      <c r="E160">
        <v>224.3830668926239</v>
      </c>
      <c r="F160">
        <v>430.38669514656067</v>
      </c>
      <c r="G160">
        <v>400.55498314452541</v>
      </c>
      <c r="H160">
        <v>-0.91808901227166839</v>
      </c>
      <c r="I160">
        <v>-0.78513908688219636</v>
      </c>
      <c r="J160" t="str">
        <v>OPTIMAL</v>
      </c>
      <c r="K160" t="str">
        <v>OPTIMAL</v>
      </c>
    </row>
    <row r="161" spans="1:11" x14ac:dyDescent="0.45">
      <c r="A161" t="str">
        <v>uccase9</v>
      </c>
      <c r="B161">
        <v>29296</v>
      </c>
      <c r="C161">
        <v>11259</v>
      </c>
      <c r="D161">
        <v>0.61568132168214096</v>
      </c>
      <c r="E161">
        <v>224.94874000549316</v>
      </c>
      <c r="F161">
        <v>102.79038715362549</v>
      </c>
      <c r="G161">
        <v>86.27166166152324</v>
      </c>
      <c r="H161">
        <v>0.54304973145830737</v>
      </c>
      <c r="I161">
        <v>0.61648301893392909</v>
      </c>
      <c r="J161" t="str">
        <v>OPTIMAL</v>
      </c>
      <c r="K161" t="str">
        <v>OPTIMAL</v>
      </c>
    </row>
    <row r="162" spans="1:11" x14ac:dyDescent="0.45">
      <c r="A162" t="str">
        <v>supportcase10</v>
      </c>
      <c r="B162">
        <v>32843</v>
      </c>
      <c r="C162">
        <v>34919</v>
      </c>
      <c r="D162">
        <v>-6.3209816399232718E-2</v>
      </c>
      <c r="E162">
        <v>225.95749497413635</v>
      </c>
      <c r="F162">
        <v>260.14966297149658</v>
      </c>
      <c r="G162">
        <v>208.91799271137418</v>
      </c>
      <c r="H162">
        <v>-0.15132123854211585</v>
      </c>
      <c r="I162">
        <v>7.5410210511992773E-2</v>
      </c>
      <c r="J162" t="str">
        <v>OPTIMAL</v>
      </c>
      <c r="K162" t="str">
        <v>OPTIMAL</v>
      </c>
    </row>
    <row r="163" spans="1:11" x14ac:dyDescent="0.45">
      <c r="A163" t="str">
        <v>sp97ic</v>
      </c>
      <c r="B163">
        <v>32214</v>
      </c>
      <c r="C163">
        <v>48365</v>
      </c>
      <c r="D163">
        <v>-0.50136586577264541</v>
      </c>
      <c r="E163">
        <v>243.04601502418518</v>
      </c>
      <c r="F163">
        <v>429.25489211082458</v>
      </c>
      <c r="G163">
        <v>358.29582306157289</v>
      </c>
      <c r="H163">
        <v>-0.76614659601849477</v>
      </c>
      <c r="I163">
        <v>-0.47418925188269123</v>
      </c>
      <c r="J163" t="str">
        <v>OPTIMAL</v>
      </c>
      <c r="K163" t="str">
        <v>OPTIMAL</v>
      </c>
    </row>
    <row r="164" spans="1:11" x14ac:dyDescent="0.45">
      <c r="A164" t="str">
        <v>bab5</v>
      </c>
      <c r="B164">
        <v>33518</v>
      </c>
      <c r="C164">
        <v>12680</v>
      </c>
      <c r="D164">
        <v>0.62169580523897605</v>
      </c>
      <c r="E164">
        <v>252.8837718963623</v>
      </c>
      <c r="F164">
        <v>105.24383592605591</v>
      </c>
      <c r="G164">
        <v>86.640279727471977</v>
      </c>
      <c r="H164">
        <v>0.58382526827705139</v>
      </c>
      <c r="I164">
        <v>0.65739090698560443</v>
      </c>
      <c r="J164" t="str">
        <v>OPTIMAL</v>
      </c>
      <c r="K164" t="str">
        <v>OPTIMAL</v>
      </c>
    </row>
    <row r="165" spans="1:11" x14ac:dyDescent="0.45">
      <c r="A165" t="str">
        <v>van</v>
      </c>
      <c r="B165">
        <v>34409</v>
      </c>
      <c r="C165">
        <v>34409</v>
      </c>
      <c r="D165">
        <v>0</v>
      </c>
      <c r="E165">
        <v>263.13722515106201</v>
      </c>
      <c r="F165">
        <v>258.96929287910461</v>
      </c>
      <c r="G165">
        <v>263.13722515106201</v>
      </c>
      <c r="H165">
        <v>1.5839386728976366E-2</v>
      </c>
      <c r="I165">
        <v>0</v>
      </c>
      <c r="J165" t="str">
        <v>OPTIMAL</v>
      </c>
      <c r="K165" t="str">
        <v>OPTIMAL</v>
      </c>
    </row>
    <row r="166" spans="1:11" x14ac:dyDescent="0.45">
      <c r="A166" t="str">
        <v>ns1430538</v>
      </c>
      <c r="B166">
        <v>34487</v>
      </c>
      <c r="C166">
        <v>35462</v>
      </c>
      <c r="D166">
        <v>-2.8271522602719864E-2</v>
      </c>
      <c r="E166">
        <v>266.31250286102295</v>
      </c>
      <c r="F166">
        <v>284.02240610122681</v>
      </c>
      <c r="G166">
        <v>231.99406935720606</v>
      </c>
      <c r="H166">
        <v>-6.6500457357219517E-2</v>
      </c>
      <c r="I166">
        <v>0.12886527344803711</v>
      </c>
      <c r="J166" t="str">
        <v>OPTIMAL</v>
      </c>
      <c r="K166" t="str">
        <v>OPTIMAL</v>
      </c>
    </row>
    <row r="167" spans="1:11" x14ac:dyDescent="0.45">
      <c r="A167" t="str">
        <v>uccase12</v>
      </c>
      <c r="B167">
        <v>57477</v>
      </c>
      <c r="C167">
        <v>50191</v>
      </c>
      <c r="D167">
        <v>0.126763748977852</v>
      </c>
      <c r="E167">
        <v>379.11993193626404</v>
      </c>
      <c r="F167">
        <v>386.70803594589233</v>
      </c>
      <c r="G167">
        <v>313.06993743145023</v>
      </c>
      <c r="H167">
        <v>-2.0015048986936339E-2</v>
      </c>
      <c r="I167">
        <v>0.17421926134951365</v>
      </c>
      <c r="J167" t="str">
        <v>OPTIMAL</v>
      </c>
      <c r="K167" t="str">
        <v>OPTIMAL</v>
      </c>
    </row>
    <row r="168" spans="1:11" x14ac:dyDescent="0.45">
      <c r="A168" t="str">
        <v>neos-4976951-bunnoo</v>
      </c>
      <c r="B168">
        <v>69993</v>
      </c>
      <c r="C168">
        <v>63490</v>
      </c>
      <c r="D168">
        <v>9.2909290929092905E-2</v>
      </c>
      <c r="E168">
        <v>382.54786515235901</v>
      </c>
      <c r="F168">
        <v>339.88119101524353</v>
      </c>
      <c r="G168">
        <v>246.73136585372197</v>
      </c>
      <c r="H168">
        <v>0.11153290352338638</v>
      </c>
      <c r="I168">
        <v>0.3550313873651989</v>
      </c>
      <c r="J168" t="str">
        <v>OPTIMAL</v>
      </c>
      <c r="K168" t="str">
        <v>OPTIMAL</v>
      </c>
    </row>
    <row r="169" spans="1:11" x14ac:dyDescent="0.45">
      <c r="A169" t="str">
        <v>t1717</v>
      </c>
      <c r="B169">
        <v>54569</v>
      </c>
      <c r="C169">
        <v>37744</v>
      </c>
      <c r="D169">
        <v>0.30832523960490388</v>
      </c>
      <c r="E169">
        <v>384.04292988777161</v>
      </c>
      <c r="F169">
        <v>264.8392128944397</v>
      </c>
      <c r="G169">
        <v>209.4628228976454</v>
      </c>
      <c r="H169">
        <v>0.31039164561151189</v>
      </c>
      <c r="I169">
        <v>0.45458487425128108</v>
      </c>
      <c r="J169" t="str">
        <v>OPTIMAL</v>
      </c>
      <c r="K169" t="str">
        <v>OPTIMAL</v>
      </c>
    </row>
    <row r="170" spans="1:11" x14ac:dyDescent="0.45">
      <c r="A170" t="str">
        <v>ds</v>
      </c>
      <c r="B170">
        <v>51297</v>
      </c>
      <c r="C170">
        <v>54926</v>
      </c>
      <c r="D170">
        <v>-7.074487786810145E-2</v>
      </c>
      <c r="E170">
        <v>393.66296005249023</v>
      </c>
      <c r="F170">
        <v>427.49427700042725</v>
      </c>
      <c r="G170">
        <v>346.90918806009438</v>
      </c>
      <c r="H170">
        <v>-8.5939802270007859E-2</v>
      </c>
      <c r="I170">
        <v>0.11876599207139478</v>
      </c>
      <c r="J170" t="str">
        <v>OPTIMAL</v>
      </c>
      <c r="K170" t="str">
        <v>OPTIMAL</v>
      </c>
    </row>
    <row r="171" spans="1:11" x14ac:dyDescent="0.45">
      <c r="A171" t="str">
        <v>ger50-17-trans-dfn-3t</v>
      </c>
      <c r="B171">
        <v>56053</v>
      </c>
      <c r="C171">
        <v>6835</v>
      </c>
      <c r="D171">
        <v>0.87806183433536122</v>
      </c>
      <c r="E171">
        <v>406.40182709693909</v>
      </c>
      <c r="F171">
        <v>65.278158903121948</v>
      </c>
      <c r="G171">
        <v>55.250137876519332</v>
      </c>
      <c r="H171">
        <v>0.83937533113611928</v>
      </c>
      <c r="I171">
        <v>0.86405046879048486</v>
      </c>
      <c r="J171" t="str">
        <v>OPTIMAL</v>
      </c>
      <c r="K171" t="str">
        <v>OPTIMAL</v>
      </c>
    </row>
    <row r="172" spans="1:11" x14ac:dyDescent="0.45">
      <c r="A172" t="str">
        <v>adult-max5features</v>
      </c>
      <c r="B172">
        <v>53661</v>
      </c>
      <c r="C172">
        <v>66221</v>
      </c>
      <c r="D172">
        <v>-0.23406198169993106</v>
      </c>
      <c r="E172">
        <v>406.61755800247192</v>
      </c>
      <c r="F172">
        <v>518.12039804458618</v>
      </c>
      <c r="G172">
        <v>420.9637659447103</v>
      </c>
      <c r="H172">
        <v>-0.27422042616624148</v>
      </c>
      <c r="I172">
        <v>-3.5281821111500467E-2</v>
      </c>
      <c r="J172" t="str">
        <v>OPTIMAL</v>
      </c>
      <c r="K172" t="str">
        <v>OPTIMAL</v>
      </c>
    </row>
    <row r="173" spans="1:11" x14ac:dyDescent="0.45">
      <c r="A173" t="str">
        <v>neos-4724674-aorere</v>
      </c>
      <c r="B173">
        <v>83593</v>
      </c>
      <c r="C173">
        <v>64697</v>
      </c>
      <c r="D173">
        <v>0.22604763556757146</v>
      </c>
      <c r="E173">
        <v>434.39458584785461</v>
      </c>
      <c r="F173">
        <v>392.55078792572021</v>
      </c>
      <c r="G173">
        <v>297.63010374750377</v>
      </c>
      <c r="H173">
        <v>9.6326702231942785E-2</v>
      </c>
      <c r="I173">
        <v>0.31483928795616295</v>
      </c>
      <c r="J173" t="str">
        <v>OPTIMAL</v>
      </c>
      <c r="K173" t="str">
        <v>OPTIMAL</v>
      </c>
    </row>
    <row r="174" spans="1:11" x14ac:dyDescent="0.45">
      <c r="A174" t="str">
        <v>tpl-tub-ss16</v>
      </c>
      <c r="B174">
        <v>82876</v>
      </c>
      <c r="C174">
        <v>47452</v>
      </c>
      <c r="D174">
        <v>0.42743375645542736</v>
      </c>
      <c r="E174">
        <v>459.34489512443542</v>
      </c>
      <c r="F174">
        <v>458.01359391212463</v>
      </c>
      <c r="G174">
        <v>388.39403959546814</v>
      </c>
      <c r="H174">
        <v>2.8982606020910382E-3</v>
      </c>
      <c r="I174">
        <v>0.15446096447800267</v>
      </c>
      <c r="J174" t="str">
        <v>OPTIMAL</v>
      </c>
      <c r="K174" t="str">
        <v>OPTIMAL</v>
      </c>
    </row>
    <row r="175" spans="1:11" x14ac:dyDescent="0.45">
      <c r="A175" t="str">
        <v>fhnw-binschedule2</v>
      </c>
      <c r="B175">
        <v>63707</v>
      </c>
      <c r="C175">
        <v>17735</v>
      </c>
      <c r="D175">
        <v>0.72161614893182857</v>
      </c>
      <c r="E175">
        <v>486.09675192832947</v>
      </c>
      <c r="F175">
        <v>136.63268995285034</v>
      </c>
      <c r="G175">
        <v>110.61265295112432</v>
      </c>
      <c r="H175">
        <v>0.71891873498262837</v>
      </c>
      <c r="I175">
        <v>0.77244724941623721</v>
      </c>
      <c r="J175" t="str">
        <v>OPTIMAL</v>
      </c>
      <c r="K175" t="str">
        <v>OPTIMAL</v>
      </c>
    </row>
    <row r="176" spans="1:11" x14ac:dyDescent="0.45">
      <c r="A176" t="str">
        <v>s55</v>
      </c>
      <c r="B176">
        <v>71169</v>
      </c>
      <c r="C176">
        <v>29248</v>
      </c>
      <c r="D176">
        <v>0.58903455156037043</v>
      </c>
      <c r="E176">
        <v>531.3301739692688</v>
      </c>
      <c r="F176">
        <v>301.42817616462708</v>
      </c>
      <c r="G176">
        <v>258.51675568385559</v>
      </c>
      <c r="H176">
        <v>0.43269140182115623</v>
      </c>
      <c r="I176">
        <v>0.51345365208111116</v>
      </c>
      <c r="J176" t="str">
        <v>OPTIMAL</v>
      </c>
      <c r="K176" t="str">
        <v>OPTIMAL</v>
      </c>
    </row>
    <row r="177" spans="1:11" x14ac:dyDescent="0.45">
      <c r="A177" t="str">
        <v>neos-4555749-wards</v>
      </c>
      <c r="B177">
        <v>80254</v>
      </c>
      <c r="C177">
        <v>28445</v>
      </c>
      <c r="D177">
        <v>0.64556283798938374</v>
      </c>
      <c r="E177">
        <v>562.35563588142395</v>
      </c>
      <c r="F177">
        <v>215.94256186485291</v>
      </c>
      <c r="G177">
        <v>174.20926879949647</v>
      </c>
      <c r="H177">
        <v>0.61600356058246086</v>
      </c>
      <c r="I177">
        <v>0.69021512778751704</v>
      </c>
      <c r="J177" t="str">
        <v>OPTIMAL</v>
      </c>
      <c r="K177" t="str">
        <v>OPTIMAL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91238-266C-4CF8-ACE1-045E02AB9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instances_cuPDLP_old</vt:lpstr>
      <vt:lpstr>instances_cuPDLP_new</vt:lpstr>
      <vt:lpstr>instances_gpu</vt:lpstr>
      <vt:lpstr>instances_gpu_matrix</vt:lpstr>
      <vt:lpstr>instances_gpu_1000</vt:lpstr>
      <vt:lpstr>first_results</vt:lpstr>
      <vt:lpstr>iterations_gpu_1000 (2)</vt:lpstr>
      <vt:lpstr>iterations_gpu_matrix</vt:lpstr>
      <vt:lpstr>iterations_gpu</vt:lpstr>
      <vt:lpstr>iterations_cuPDLP_new</vt:lpstr>
      <vt:lpstr>iterations_gpu_1000</vt:lpstr>
      <vt:lpstr>iterations_gpu_matrix_1000</vt:lpstr>
      <vt:lpstr>iterations_gpu_1000_rerun</vt:lpstr>
      <vt:lpstr>Sheet2</vt:lpstr>
      <vt:lpstr>filtered_instances_1000</vt:lpstr>
      <vt:lpstr>iterations_gpu_fix</vt:lpstr>
      <vt:lpstr>iterations_gpu_fix_matrix</vt:lpstr>
      <vt:lpstr>iterations_gpu_fix_1000</vt:lpstr>
      <vt:lpstr>iterations_gpu_fix_matrix_1000</vt:lpstr>
      <vt:lpstr>instances_gpu_fix_5000</vt:lpstr>
      <vt:lpstr>instances_gpu_fix_matrix_5000 (</vt:lpstr>
      <vt:lpstr>instances_gpu_fix_matrix</vt:lpstr>
      <vt:lpstr>instances_gpu_fix</vt:lpstr>
      <vt:lpstr>filtered_instances_leq600</vt:lpstr>
      <vt:lpstr>instances_gpu_fix_avg</vt:lpstr>
      <vt:lpstr>iterations_gpu_fix_5000</vt:lpstr>
      <vt:lpstr>iterations_gpu_fix_matrix_5000</vt:lpstr>
      <vt:lpstr>instances_gpu_fix_matrix_1000</vt:lpstr>
      <vt:lpstr>instances_gpu_fix_1000</vt:lpstr>
      <vt:lpstr>threshold_results</vt:lpstr>
      <vt:lpstr>preconditioning and performance</vt:lpstr>
      <vt:lpstr>iterations_scalar_t100_ir20000</vt:lpstr>
      <vt:lpstr>iterations_scalar_t1000_ir20000</vt:lpstr>
      <vt:lpstr>iterations_scalar_t100_irmax</vt:lpstr>
      <vt:lpstr>iterations_scalar_t1000_irmax</vt:lpstr>
      <vt:lpstr>75_filt_inst</vt:lpstr>
      <vt:lpstr>iterations_cuPDLP</vt:lpstr>
      <vt:lpstr>iterations_test</vt:lpstr>
      <vt:lpstr>75_filt_inst_summary</vt:lpstr>
      <vt:lpstr>iterations_test (3)</vt:lpstr>
      <vt:lpstr>benchmark_all</vt:lpstr>
      <vt:lpstr>benchmar_filtered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Acevedo Villena</dc:creator>
  <cp:lastModifiedBy>Nicolas Acevedo Villena</cp:lastModifiedBy>
  <dcterms:created xsi:type="dcterms:W3CDTF">2025-04-02T19:01:46Z</dcterms:created>
  <dcterms:modified xsi:type="dcterms:W3CDTF">2025-05-29T17:47:27Z</dcterms:modified>
</cp:coreProperties>
</file>