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du\OneDrive\Desktop\School\Bootcamp\Homework\Excel Challenge\"/>
    </mc:Choice>
  </mc:AlternateContent>
  <xr:revisionPtr revIDLastSave="0" documentId="13_ncr:1_{09D68A38-B82E-457C-AE61-2B7B499A7366}" xr6:coauthVersionLast="47" xr6:coauthVersionMax="47" xr10:uidLastSave="{00000000-0000-0000-0000-000000000000}"/>
  <bookViews>
    <workbookView xWindow="4905" yWindow="3960" windowWidth="21600" windowHeight="11295" firstSheet="1" activeTab="5" xr2:uid="{00000000-000D-0000-FFFF-FFFF00000000}"/>
  </bookViews>
  <sheets>
    <sheet name="Crowdfunding" sheetId="1" r:id="rId1"/>
    <sheet name="Campaign Count Pivot Table" sheetId="2" r:id="rId2"/>
    <sheet name="Sub Category Pivot Table" sheetId="3" r:id="rId3"/>
    <sheet name="Data Created Pivot Table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Crowdfunding!$G$1:$G$1001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H7" i="6" l="1"/>
  <c r="G7" i="6"/>
  <c r="H6" i="6"/>
  <c r="G6" i="6"/>
  <c r="H5" i="6"/>
  <c r="G5" i="6"/>
  <c r="H4" i="6"/>
  <c r="G4" i="6"/>
  <c r="H3" i="6"/>
  <c r="G3" i="6"/>
  <c r="H2" i="6"/>
  <c r="G2" i="6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B4" i="5"/>
  <c r="D4" i="5"/>
  <c r="C4" i="5"/>
  <c r="D3" i="5"/>
  <c r="C3" i="5"/>
  <c r="B3" i="5"/>
  <c r="D13" i="5"/>
  <c r="C13" i="5"/>
  <c r="B13" i="5"/>
  <c r="D2" i="5"/>
  <c r="C2" i="5"/>
  <c r="B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5" l="1"/>
  <c r="G13" i="5" s="1"/>
  <c r="E2" i="5"/>
  <c r="F2" i="5" s="1"/>
  <c r="E12" i="5"/>
  <c r="E11" i="5"/>
  <c r="E10" i="5"/>
  <c r="E9" i="5"/>
  <c r="F9" i="5" s="1"/>
  <c r="E8" i="5"/>
  <c r="E7" i="5"/>
  <c r="F7" i="5" s="1"/>
  <c r="E6" i="5"/>
  <c r="F6" i="5" s="1"/>
  <c r="H6" i="5"/>
  <c r="G6" i="5"/>
  <c r="E5" i="5"/>
  <c r="E4" i="5"/>
  <c r="E3" i="5"/>
  <c r="G3" i="5" s="1"/>
  <c r="H2" i="5" l="1"/>
  <c r="H13" i="5"/>
  <c r="F13" i="5"/>
  <c r="F3" i="5"/>
  <c r="H3" i="5"/>
  <c r="G2" i="5"/>
  <c r="H9" i="5"/>
  <c r="H12" i="5"/>
  <c r="G12" i="5"/>
  <c r="F12" i="5"/>
  <c r="H11" i="5"/>
  <c r="G11" i="5"/>
  <c r="F11" i="5"/>
  <c r="G10" i="5"/>
  <c r="H10" i="5"/>
  <c r="F10" i="5"/>
  <c r="G9" i="5"/>
  <c r="G8" i="5"/>
  <c r="H8" i="5"/>
  <c r="F8" i="5"/>
  <c r="H7" i="5"/>
  <c r="G7" i="5"/>
  <c r="H5" i="5"/>
  <c r="G5" i="5"/>
  <c r="F5" i="5"/>
  <c r="H4" i="5"/>
  <c r="G4" i="5"/>
  <c r="F4" i="5"/>
</calcChain>
</file>

<file path=xl/sharedStrings.xml><?xml version="1.0" encoding="utf-8"?>
<sst xmlns="http://schemas.openxmlformats.org/spreadsheetml/2006/main" count="9064" uniqueCount="2117">
  <si>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</si>
  <si>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</si>
  <si>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</si>
  <si>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</si>
  <si>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</si>
  <si>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</si>
  <si>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</si>
  <si>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</si>
  <si>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</si>
  <si>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</si>
  <si>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</si>
  <si>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</si>
  <si>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</si>
  <si>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</si>
  <si>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</si>
  <si>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</si>
  <si>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</si>
  <si>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</si>
  <si>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</si>
  <si>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</si>
  <si>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</si>
  <si>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</si>
  <si>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</si>
  <si>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</si>
  <si>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</si>
  <si>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</si>
  <si>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</si>
  <si>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</si>
  <si>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</si>
  <si>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</si>
  <si>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</si>
  <si>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</si>
  <si>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</si>
  <si>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</si>
  <si>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</si>
  <si>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</si>
  <si>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</si>
  <si>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</si>
  <si>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</si>
  <si>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</si>
  <si>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</si>
  <si>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</si>
  <si>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</si>
  <si>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</si>
  <si>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</si>
  <si>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</si>
  <si>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</si>
  <si>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</si>
  <si>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</si>
  <si>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</si>
  <si>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</si>
  <si>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</si>
  <si>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</si>
  <si>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</si>
  <si>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</si>
  <si>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</si>
  <si>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</si>
  <si>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</si>
  <si>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</si>
  <si>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</si>
  <si>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</si>
  <si>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</si>
  <si>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</si>
  <si>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</si>
  <si>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</si>
  <si>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</si>
  <si>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</si>
  <si>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</si>
  <si>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</si>
  <si>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</si>
  <si>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</si>
  <si>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</si>
  <si>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</si>
  <si>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</si>
  <si>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</si>
  <si>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</si>
  <si>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</si>
  <si>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</si>
  <si>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</si>
  <si>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</si>
  <si>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</si>
  <si>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</si>
  <si>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</si>
  <si>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</si>
  <si>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</si>
  <si>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</si>
  <si>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</si>
  <si>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</si>
  <si>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</si>
  <si>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</si>
  <si>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</si>
  <si>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</si>
  <si>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</si>
  <si>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</si>
  <si>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</si>
  <si>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</si>
  <si>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</si>
  <si>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</si>
  <si>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</si>
  <si>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</si>
  <si>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</si>
  <si>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</si>
  <si>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</si>
  <si>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</si>
  <si>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</si>
  <si>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</si>
  <si>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</si>
  <si>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</si>
  <si>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</si>
  <si>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</si>
  <si>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</si>
  <si>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</si>
  <si>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</si>
  <si>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</si>
  <si>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</si>
  <si>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</si>
  <si>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</si>
  <si>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</si>
  <si>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</si>
  <si>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</si>
  <si>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</si>
  <si>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</si>
  <si>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</si>
  <si>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</si>
  <si>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</si>
  <si>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</si>
  <si>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</si>
  <si>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</si>
  <si>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</si>
  <si>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</si>
  <si>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</si>
  <si>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</si>
  <si>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</si>
  <si>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</si>
  <si>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</si>
  <si>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</si>
  <si>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</si>
  <si>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</si>
  <si>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</si>
  <si>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</si>
  <si>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</si>
  <si>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</si>
  <si>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</si>
  <si>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</si>
  <si>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</si>
  <si>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</si>
  <si>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</si>
  <si>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</si>
  <si>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</si>
  <si>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</si>
  <si>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</si>
  <si>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</si>
  <si>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</si>
  <si>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</si>
  <si>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</si>
  <si>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</si>
  <si>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</si>
  <si>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</si>
  <si>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</si>
  <si>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</si>
  <si>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</si>
  <si>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</si>
  <si>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</si>
  <si>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</si>
  <si>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</si>
  <si>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</si>
  <si>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</si>
  <si>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</si>
  <si>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</si>
  <si>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</si>
  <si>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</si>
  <si>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</si>
  <si>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</si>
  <si>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</si>
  <si>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</si>
  <si>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</si>
  <si>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</si>
  <si>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</si>
  <si>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</si>
  <si>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</si>
  <si>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</si>
  <si>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</si>
  <si>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</si>
  <si>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</si>
  <si>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</si>
  <si>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</si>
  <si>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</si>
  <si>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</si>
  <si>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</si>
  <si>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</si>
  <si>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</si>
  <si>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</si>
  <si>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</si>
  <si>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</si>
  <si>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</si>
  <si>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</si>
  <si>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</si>
  <si>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</si>
  <si>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</si>
  <si>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</si>
  <si>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</si>
  <si>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</si>
  <si>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</si>
  <si>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</si>
  <si>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</si>
  <si>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</si>
  <si>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</si>
  <si>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</si>
  <si>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</si>
  <si>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</si>
  <si>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</si>
  <si>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</si>
  <si>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</si>
  <si>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</si>
  <si>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</si>
  <si>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</si>
  <si>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</si>
  <si>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</si>
  <si>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</si>
  <si>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</si>
  <si>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</si>
  <si>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</si>
  <si>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</si>
  <si>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</si>
  <si>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</si>
  <si>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</si>
  <si>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</si>
  <si>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</si>
  <si>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</si>
  <si>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</si>
  <si>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</si>
  <si>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</si>
  <si>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</si>
  <si>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</si>
  <si>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</si>
  <si>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</si>
  <si>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</si>
  <si>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</si>
  <si>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</si>
  <si>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</si>
  <si>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</si>
  <si>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</si>
  <si>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</si>
  <si>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</si>
  <si>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</si>
  <si>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</si>
  <si>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</si>
  <si>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</si>
  <si>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</si>
  <si>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</si>
  <si>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</si>
  <si>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</si>
  <si>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</si>
  <si>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</si>
  <si>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</si>
  <si>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</si>
  <si>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</si>
  <si>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</si>
  <si>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</si>
  <si>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</si>
  <si>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</si>
  <si>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</si>
  <si>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</si>
  <si>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</si>
  <si>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</si>
  <si>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</si>
  <si>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</si>
  <si>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</si>
  <si>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</si>
  <si>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</si>
  <si>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</si>
  <si>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</si>
  <si>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</si>
  <si>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</si>
  <si>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</si>
  <si>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</si>
  <si>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</si>
  <si>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</si>
  <si>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</si>
  <si>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</si>
  <si>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</si>
  <si>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</si>
  <si>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</si>
  <si>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</si>
  <si>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</si>
  <si>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</si>
  <si>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</si>
  <si>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</si>
  <si>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</si>
  <si>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</si>
  <si>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</si>
  <si>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</si>
  <si>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</si>
  <si>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</si>
  <si>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</si>
  <si>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</si>
  <si>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</si>
  <si>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</si>
  <si>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</si>
  <si>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</si>
  <si>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</si>
  <si>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</si>
  <si>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</si>
  <si>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</si>
  <si>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</si>
  <si>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</si>
  <si>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</si>
  <si>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</si>
  <si>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</si>
  <si>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</si>
  <si>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</si>
  <si>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</si>
  <si>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</si>
  <si>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</si>
  <si>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</si>
  <si>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</si>
  <si>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</si>
  <si>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</si>
  <si>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</si>
  <si>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</si>
  <si>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</si>
  <si>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</si>
  <si>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</si>
  <si>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</si>
  <si>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</si>
  <si>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</si>
  <si>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</si>
  <si>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</si>
  <si>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</si>
  <si>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</si>
  <si>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</si>
  <si>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</si>
  <si>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</si>
  <si>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</si>
  <si>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</si>
  <si>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</si>
  <si>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</si>
  <si>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</si>
  <si>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</si>
  <si>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</si>
  <si>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</si>
  <si>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</si>
  <si>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</si>
  <si>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</si>
  <si>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</si>
  <si>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</si>
  <si>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</si>
  <si>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</si>
  <si>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</si>
  <si>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</si>
  <si>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</si>
  <si>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</si>
  <si>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</si>
  <si>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</si>
  <si>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</si>
  <si>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</si>
  <si>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</si>
  <si>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</si>
  <si>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</si>
  <si>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</si>
  <si>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</si>
  <si>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</si>
  <si>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</si>
  <si>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</si>
  <si>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</si>
  <si>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</si>
  <si>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</si>
  <si>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</si>
  <si>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</si>
  <si>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</si>
  <si>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</si>
  <si>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</si>
  <si>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</si>
  <si>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</si>
  <si>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</si>
  <si>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</si>
  <si>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</si>
  <si>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</si>
  <si>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</si>
  <si>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</si>
  <si>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</si>
  <si>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</si>
  <si>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</si>
  <si>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</si>
  <si>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</si>
  <si>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</si>
  <si>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</si>
  <si>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</si>
  <si>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</si>
  <si>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</si>
  <si>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</si>
  <si>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</si>
  <si>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</si>
  <si>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</si>
  <si>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</si>
  <si>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</si>
  <si>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</si>
  <si>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</si>
  <si>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</si>
  <si>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</si>
  <si>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</si>
  <si>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</si>
  <si>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</si>
  <si>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</si>
  <si>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</si>
  <si>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</si>
  <si>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</si>
  <si>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</si>
  <si>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</si>
  <si>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</si>
  <si>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</si>
  <si>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</si>
  <si>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</si>
  <si>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</si>
  <si>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</si>
  <si>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</si>
  <si>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</si>
  <si>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</si>
  <si>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</si>
  <si>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</si>
  <si>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</si>
  <si>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</si>
  <si>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</si>
  <si>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</si>
  <si>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</si>
  <si>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</si>
  <si>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</si>
  <si>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</si>
  <si>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</si>
  <si>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</si>
  <si>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</si>
  <si>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</si>
  <si>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</si>
  <si>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</si>
  <si>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</si>
  <si>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</si>
  <si>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</si>
  <si>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</si>
  <si>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</si>
  <si>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</si>
  <si>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</si>
  <si>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</si>
  <si>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</si>
  <si>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</si>
  <si>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</si>
  <si>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</si>
  <si>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</si>
  <si>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</si>
  <si>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</si>
  <si>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</si>
  <si>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</si>
  <si>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</si>
  <si>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</si>
  <si>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</si>
  <si>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</si>
  <si>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</si>
  <si>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</si>
  <si>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</si>
  <si>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</si>
  <si>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</si>
  <si>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</si>
  <si>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</si>
  <si>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</si>
  <si>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</si>
  <si>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</si>
  <si>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</si>
  <si>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</si>
  <si>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</si>
  <si>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</si>
  <si>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</si>
  <si>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</si>
  <si>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</si>
  <si>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</si>
  <si>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</si>
  <si>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</si>
  <si>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</si>
  <si>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</si>
  <si>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</si>
  <si>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</si>
  <si>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</si>
  <si>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</si>
  <si>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</si>
  <si>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</si>
  <si>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</si>
  <si>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</si>
  <si>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</si>
  <si>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</si>
  <si>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</si>
  <si>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</si>
  <si>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</si>
  <si>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</si>
  <si>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</si>
  <si>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</si>
  <si>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</si>
  <si>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</si>
  <si>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</si>
  <si>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</si>
  <si>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</si>
  <si>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</si>
  <si>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</si>
  <si>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</si>
  <si>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</si>
  <si>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</si>
  <si>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</si>
  <si>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</si>
  <si>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</si>
  <si>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</si>
  <si>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</si>
  <si>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</si>
  <si>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</si>
  <si>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</si>
  <si>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</si>
  <si>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</si>
  <si>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</si>
  <si>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</si>
  <si>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</si>
  <si>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</si>
  <si>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</si>
  <si>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</si>
  <si>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</si>
  <si>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</si>
  <si>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</si>
  <si>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</si>
  <si>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</si>
  <si>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</si>
  <si>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</si>
  <si>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</si>
  <si>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</si>
  <si>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</si>
  <si>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</si>
  <si>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</si>
  <si>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</si>
  <si>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</si>
  <si>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</si>
  <si>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</si>
  <si>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</si>
  <si>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</si>
  <si>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</si>
  <si>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</si>
  <si>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</si>
  <si>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</si>
  <si>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</si>
  <si>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</si>
  <si>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</si>
  <si>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</si>
  <si>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</si>
  <si>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</si>
  <si>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</si>
  <si>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</si>
  <si>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</si>
  <si>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</si>
  <si>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</si>
  <si>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</si>
  <si>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</si>
  <si>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</si>
  <si>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</si>
  <si>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</si>
  <si>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</si>
  <si>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</si>
  <si>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</si>
  <si>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</si>
  <si>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</si>
  <si>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</si>
  <si>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</si>
  <si>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</si>
  <si>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</si>
  <si>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</si>
  <si>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</si>
  <si>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</si>
  <si>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</si>
  <si>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</si>
  <si>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</si>
  <si>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</si>
  <si>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</si>
  <si>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</si>
  <si>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</si>
  <si>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</si>
  <si>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</si>
  <si>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</si>
  <si>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</si>
  <si>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</si>
  <si>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</si>
  <si>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</si>
  <si>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</si>
  <si>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</si>
  <si>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</si>
  <si>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</si>
  <si>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</si>
  <si>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</si>
  <si>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</si>
  <si>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</si>
  <si>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</si>
  <si>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</si>
  <si>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</si>
  <si>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</si>
  <si>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</si>
  <si>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</si>
  <si>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</si>
  <si>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</si>
  <si>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</si>
  <si>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</si>
  <si>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</si>
  <si>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</si>
  <si>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</si>
  <si>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</si>
  <si>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</si>
  <si>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</si>
  <si>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</si>
  <si>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</si>
  <si>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</si>
  <si>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</si>
  <si>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</si>
  <si>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</si>
  <si>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</si>
  <si>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</si>
  <si>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</si>
  <si>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</si>
  <si>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</si>
  <si>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</si>
  <si>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</si>
  <si>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</si>
  <si>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</si>
  <si>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</si>
  <si>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</si>
  <si>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</si>
  <si>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</si>
  <si>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</si>
  <si>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</si>
  <si>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</si>
  <si>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</si>
  <si>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</si>
  <si>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</si>
  <si>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</si>
  <si>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</si>
  <si>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</si>
  <si>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</si>
  <si>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</si>
  <si>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</si>
  <si>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</si>
  <si>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</si>
  <si>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</si>
  <si>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</si>
  <si>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</si>
  <si>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</si>
  <si>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</si>
  <si>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</si>
  <si>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</si>
  <si>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</si>
  <si>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</si>
  <si>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</si>
  <si>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</si>
  <si>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</si>
  <si>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</si>
  <si>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</si>
  <si>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</si>
  <si>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</si>
  <si>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</si>
  <si>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</si>
  <si>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</si>
  <si>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</si>
  <si>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</si>
  <si>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</si>
  <si>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</si>
  <si>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</si>
  <si>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</si>
  <si>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</si>
  <si>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</si>
  <si>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</si>
  <si>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</si>
  <si>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</si>
  <si>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</si>
  <si>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</si>
  <si>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</si>
  <si>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</si>
  <si>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</si>
  <si>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</si>
  <si>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</si>
  <si>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</si>
  <si>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</si>
  <si>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</si>
  <si>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</si>
  <si>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</si>
  <si>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</si>
  <si>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</si>
  <si>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</si>
  <si>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</si>
  <si>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</si>
  <si>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</si>
  <si>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</si>
  <si>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</si>
  <si>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</si>
  <si>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</si>
  <si>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</si>
  <si>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</si>
  <si>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</si>
  <si>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</si>
  <si>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</si>
  <si>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</si>
  <si>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</si>
  <si>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</si>
  <si>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</si>
  <si>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</si>
  <si>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</si>
  <si>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</si>
  <si>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</si>
  <si>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</si>
  <si>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</si>
  <si>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</si>
  <si>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</si>
  <si>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</si>
  <si>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</si>
  <si>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</si>
  <si>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</si>
  <si>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</si>
  <si>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</si>
  <si>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</si>
  <si>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</si>
  <si>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</si>
  <si>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</si>
  <si>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</si>
  <si>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</si>
  <si>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</si>
  <si>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</si>
  <si>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</si>
  <si>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</si>
  <si>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</si>
  <si>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</si>
  <si>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</si>
  <si>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</si>
  <si>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</si>
  <si>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</si>
  <si>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</si>
  <si>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</si>
  <si>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</si>
  <si>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</si>
  <si>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</si>
  <si>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</si>
  <si>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</si>
  <si>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</si>
  <si>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</si>
  <si>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</si>
  <si>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</si>
  <si>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</si>
  <si>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</si>
  <si>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</si>
  <si>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</si>
  <si>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</si>
  <si>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</si>
  <si>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</si>
  <si>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</si>
  <si>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</si>
  <si>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</si>
  <si>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</si>
  <si>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</si>
  <si>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</si>
  <si>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</si>
  <si>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</si>
  <si>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</si>
  <si>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</si>
  <si>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</si>
  <si>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</si>
  <si>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</si>
  <si>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</si>
  <si>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</si>
  <si>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</si>
  <si>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</si>
  <si>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</si>
  <si>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</si>
  <si>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</si>
  <si>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</si>
  <si>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</si>
  <si>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</si>
  <si>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</si>
  <si>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</si>
  <si>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</si>
  <si>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</si>
  <si>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</si>
  <si>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</si>
  <si>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</si>
  <si>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</si>
  <si>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</si>
  <si>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</si>
  <si>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</si>
  <si>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</si>
  <si>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</si>
  <si>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</si>
  <si>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</si>
  <si>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</si>
  <si>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</si>
  <si>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</si>
  <si>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</si>
  <si>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</si>
  <si>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</si>
  <si>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</si>
  <si>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</si>
  <si>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</si>
  <si>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</si>
  <si>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</si>
  <si>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</si>
  <si>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</si>
  <si>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</si>
  <si>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</si>
  <si>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</si>
  <si>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</si>
  <si>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</si>
  <si>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</si>
  <si>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</si>
  <si>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</si>
  <si>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</si>
  <si>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</si>
  <si>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</si>
  <si>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</si>
  <si>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</si>
  <si>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</si>
  <si>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</si>
  <si>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</si>
  <si>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</si>
  <si>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</si>
  <si>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</si>
  <si>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</si>
  <si>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</si>
  <si>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</si>
  <si>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</si>
  <si>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</si>
  <si>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</si>
  <si>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</si>
  <si>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</si>
  <si>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</si>
  <si>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</si>
  <si>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</si>
  <si>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</si>
  <si>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</si>
  <si>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</si>
  <si>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</si>
  <si>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</si>
  <si>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</si>
  <si>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</si>
  <si>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</si>
  <si>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</si>
  <si>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</si>
  <si>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</si>
  <si>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</si>
  <si>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</si>
  <si>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</si>
  <si>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</si>
  <si>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</si>
  <si>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</si>
  <si>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</si>
  <si>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</si>
  <si>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</si>
  <si>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</si>
  <si>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</si>
  <si>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</si>
  <si>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</si>
  <si>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</si>
  <si>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</si>
  <si>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</si>
  <si>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</si>
  <si>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</si>
  <si>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</si>
  <si>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</si>
  <si>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</si>
  <si>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</si>
  <si>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</si>
  <si>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</si>
  <si>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</si>
  <si>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</si>
  <si>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</si>
  <si>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</si>
  <si>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</si>
  <si>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</si>
  <si>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</si>
  <si>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</si>
  <si>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</si>
  <si>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</si>
  <si>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</si>
  <si>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</si>
  <si>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</si>
  <si>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</si>
  <si>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</si>
  <si>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</si>
  <si>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</si>
  <si>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</si>
  <si>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</si>
  <si>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</si>
  <si>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</si>
  <si>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</si>
  <si>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</si>
  <si>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</si>
  <si>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</si>
  <si>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</si>
  <si>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</si>
  <si>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</si>
  <si>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</si>
  <si>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</si>
  <si>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</si>
  <si>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</si>
  <si>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</si>
  <si>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</si>
  <si>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</si>
  <si>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</si>
  <si>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</si>
  <si>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</si>
  <si>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</si>
  <si>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</si>
  <si>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</si>
  <si>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</si>
  <si>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</si>
  <si>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</si>
  <si>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</si>
  <si>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</si>
  <si>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</si>
  <si>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</si>
  <si>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</si>
  <si>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</si>
  <si>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</si>
  <si>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</si>
  <si>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</si>
  <si>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</si>
  <si>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</si>
  <si>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</si>
  <si>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</si>
  <si>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</si>
  <si>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</si>
  <si>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</si>
  <si>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</si>
  <si>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</si>
  <si>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</si>
  <si>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</si>
  <si>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</si>
  <si>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</si>
  <si>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</si>
  <si>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</si>
  <si>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</si>
  <si>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</si>
  <si>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</si>
  <si>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</si>
  <si>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</si>
  <si>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</si>
  <si>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</si>
  <si>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</si>
  <si>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</si>
  <si>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</si>
  <si>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</si>
  <si>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</si>
  <si>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</si>
  <si>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</si>
  <si>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</si>
  <si>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</si>
  <si>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</si>
  <si>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</si>
  <si>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</si>
  <si>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</si>
  <si>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</si>
  <si>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</si>
  <si>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</si>
  <si>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</si>
  <si>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</si>
  <si>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</si>
  <si>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</si>
  <si>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</si>
  <si>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</si>
  <si>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</si>
  <si>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</si>
  <si>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</si>
  <si>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</si>
  <si>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</si>
  <si>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</si>
  <si>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</si>
  <si>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</si>
  <si>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</si>
  <si>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</si>
  <si>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</si>
  <si>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</si>
  <si>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</si>
  <si>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</si>
  <si>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</si>
  <si>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</si>
  <si>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</si>
  <si>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</si>
  <si>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</si>
  <si>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</si>
  <si>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</si>
  <si>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</si>
  <si>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</si>
  <si>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</si>
  <si>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</si>
  <si>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</si>
  <si>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</si>
  <si>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</si>
  <si>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</si>
  <si>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</si>
  <si>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</si>
  <si>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</si>
  <si>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</si>
  <si>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</si>
  <si>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</si>
  <si>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</si>
  <si>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</si>
  <si>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</si>
  <si>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</si>
  <si>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</si>
  <si>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</si>
  <si>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</si>
  <si>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</si>
  <si>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</si>
  <si>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</si>
  <si>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</si>
  <si>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</si>
  <si>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</si>
  <si>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</si>
  <si>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</si>
  <si>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</si>
  <si>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</si>
  <si>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</si>
  <si>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</si>
  <si>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</si>
  <si>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</si>
  <si>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</si>
  <si>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</si>
  <si>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</si>
  <si>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</si>
  <si>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</si>
  <si>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</si>
  <si>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</si>
  <si>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</si>
  <si>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</si>
  <si>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</si>
  <si>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</si>
  <si>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</si>
  <si>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</si>
  <si>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</si>
  <si>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</si>
  <si>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</si>
  <si>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</si>
  <si>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</si>
  <si>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</si>
  <si>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</si>
  <si>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</si>
  <si>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</si>
  <si>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</si>
  <si>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</si>
  <si>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</si>
  <si>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</si>
  <si>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</si>
  <si>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</si>
  <si>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</si>
  <si>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</si>
  <si>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</si>
  <si>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</si>
  <si>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</si>
  <si>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</si>
  <si>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</si>
  <si>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</si>
  <si>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</si>
  <si>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</si>
  <si>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</si>
  <si>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</si>
  <si>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</si>
  <si>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</si>
  <si>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</si>
  <si>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</si>
  <si>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</si>
  <si>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</si>
  <si>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</si>
  <si>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</si>
  <si>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</si>
  <si>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</si>
  <si>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</si>
  <si>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</si>
  <si>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</si>
  <si>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</si>
  <si>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</si>
  <si>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</si>
  <si>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</si>
  <si>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</si>
  <si>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</si>
  <si>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</si>
  <si>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</si>
  <si>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</si>
  <si>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</si>
  <si>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</si>
  <si>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</si>
  <si>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</si>
  <si>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</si>
  <si>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</si>
  <si>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</si>
  <si>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</si>
  <si>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</si>
  <si>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</si>
  <si>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</si>
  <si>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</si>
  <si>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</si>
  <si>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</si>
  <si>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</si>
  <si>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</si>
  <si>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</si>
  <si>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</si>
  <si>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</si>
  <si>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</si>
  <si>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</si>
  <si>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</si>
  <si>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</si>
  <si>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</si>
  <si>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</si>
  <si>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</si>
  <si>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</si>
  <si>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</si>
  <si>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</si>
  <si>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</si>
  <si>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</si>
  <si>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</si>
  <si>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</si>
  <si>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</si>
  <si>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</si>
  <si>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</si>
  <si>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</si>
  <si>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</si>
  <si>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</si>
  <si>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</si>
  <si>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</si>
  <si>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</si>
  <si>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</si>
  <si>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</si>
  <si>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</si>
  <si>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</si>
  <si>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</si>
  <si>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</si>
  <si>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</si>
  <si>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</si>
  <si>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</si>
  <si>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</si>
  <si>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</si>
  <si>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</si>
  <si>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</si>
  <si>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</si>
  <si>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</si>
  <si>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</si>
  <si>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</si>
  <si>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</si>
  <si>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</si>
  <si>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</si>
  <si>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</si>
  <si>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</si>
  <si>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</si>
  <si>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</si>
  <si>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</si>
  <si>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</si>
  <si>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</si>
  <si>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</si>
  <si>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</si>
  <si>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</si>
  <si>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</si>
  <si>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</si>
  <si>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</si>
  <si>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</si>
  <si>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</si>
  <si>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</si>
  <si>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</si>
  <si>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</si>
  <si>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</si>
  <si>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</si>
  <si>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</si>
  <si>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</si>
  <si>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</si>
  <si>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</si>
  <si>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</si>
  <si>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</si>
  <si>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</si>
  <si>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</si>
  <si>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</si>
  <si>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</si>
  <si>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</si>
  <si>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</si>
  <si>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</si>
  <si>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</si>
  <si>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</si>
  <si>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</si>
  <si>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</si>
  <si>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</si>
  <si>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</si>
  <si>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</si>
  <si>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</si>
  <si>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</si>
  <si>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</si>
  <si>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</si>
  <si>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</si>
  <si>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</si>
  <si>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</si>
  <si>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</si>
  <si>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</si>
  <si>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</si>
  <si>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</si>
  <si>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</si>
  <si>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</si>
  <si>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</si>
  <si>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</si>
  <si>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</si>
  <si>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</si>
  <si>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</si>
  <si>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</si>
  <si>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</si>
  <si>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</si>
  <si>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</si>
  <si>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</si>
  <si>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</si>
  <si>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</si>
  <si>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</si>
  <si>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</si>
  <si>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</si>
  <si>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</si>
  <si>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</si>
  <si>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</si>
  <si>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</si>
  <si>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</si>
  <si>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</si>
  <si>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</si>
  <si>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</si>
  <si>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</si>
  <si>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</si>
  <si>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</si>
  <si>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</si>
  <si>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</si>
  <si>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</si>
  <si>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</si>
  <si>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</si>
  <si>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</si>
  <si>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</si>
  <si>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</si>
  <si>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</si>
  <si>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</si>
  <si>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</si>
  <si>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</si>
  <si>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</si>
  <si>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</si>
  <si>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</si>
  <si>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</si>
  <si>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</si>
  <si>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</si>
  <si>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</si>
  <si>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</si>
  <si>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</si>
  <si>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</si>
  <si>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</si>
  <si>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</si>
  <si>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</si>
  <si>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</si>
  <si>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</si>
  <si>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</si>
  <si>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</si>
  <si>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</si>
  <si>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</si>
  <si>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</si>
  <si>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</si>
  <si>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</si>
  <si>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</si>
  <si>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</si>
  <si>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</si>
  <si>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</si>
  <si>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</si>
  <si>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</si>
  <si>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</si>
  <si>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</si>
  <si>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</si>
  <si>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</si>
  <si>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</si>
  <si>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</si>
  <si>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</si>
  <si>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</si>
  <si>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</si>
  <si>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</si>
  <si>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</si>
  <si>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</si>
  <si>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</si>
  <si>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</si>
  <si>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</si>
  <si>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</si>
  <si>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</si>
  <si>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</si>
  <si>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</si>
  <si>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</si>
  <si>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</si>
  <si>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</si>
  <si>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</si>
  <si>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</si>
  <si>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</si>
  <si>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</si>
  <si>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</si>
  <si>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</si>
  <si>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</si>
  <si>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</si>
  <si>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</si>
  <si>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</si>
  <si>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</si>
  <si>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</si>
  <si>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</si>
  <si>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</si>
  <si>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</si>
  <si>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</si>
  <si>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</si>
  <si>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</si>
  <si>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</si>
  <si>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</si>
  <si>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</si>
  <si>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</si>
  <si>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</si>
  <si>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</si>
  <si>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</si>
  <si>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</si>
  <si>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</si>
  <si>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</si>
  <si>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</si>
  <si>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</si>
  <si>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</si>
  <si>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</si>
  <si>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</si>
  <si>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</si>
  <si>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</si>
  <si>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</si>
  <si>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</si>
  <si>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</si>
  <si>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</si>
  <si>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</si>
  <si>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</si>
  <si>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</si>
  <si>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</si>
  <si>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</si>
  <si>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</si>
  <si>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</si>
  <si>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</si>
  <si>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</si>
  <si>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</si>
  <si>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</si>
  <si>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</si>
  <si>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</si>
  <si>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</si>
  <si>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</si>
  <si>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</si>
  <si>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</si>
  <si>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</si>
  <si>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</si>
  <si>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</si>
  <si>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</si>
  <si>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</si>
  <si>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</si>
  <si>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</si>
  <si>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</si>
  <si>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</si>
  <si>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</si>
  <si>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</si>
  <si>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</si>
  <si>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</si>
  <si>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</si>
  <si>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</si>
  <si>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</si>
  <si>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</si>
  <si>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</si>
  <si>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</si>
  <si>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</si>
  <si>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</si>
  <si>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</si>
  <si>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</si>
  <si>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</si>
  <si>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</si>
  <si>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</si>
  <si>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</si>
  <si>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</si>
  <si>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</si>
  <si>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</si>
  <si>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</si>
  <si>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</si>
  <si>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</si>
  <si>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</si>
  <si>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</si>
  <si>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</si>
  <si>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</si>
  <si>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</si>
  <si>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</si>
  <si>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</si>
  <si>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</si>
  <si>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</si>
  <si>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</si>
  <si>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</si>
  <si>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</si>
  <si>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</si>
  <si>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</si>
  <si>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</si>
  <si>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</si>
  <si>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</si>
  <si>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</si>
  <si>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</si>
  <si>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</si>
  <si>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</si>
  <si>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</si>
  <si>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</si>
  <si>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</si>
  <si>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</si>
  <si>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</si>
  <si>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</si>
  <si>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</si>
  <si>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</si>
  <si>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</si>
  <si>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</si>
  <si>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</si>
  <si>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</si>
  <si>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</si>
  <si>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</si>
  <si>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</si>
  <si>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</si>
  <si>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</si>
  <si>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</si>
  <si>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</si>
  <si>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</si>
  <si>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</si>
  <si>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</si>
  <si>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</si>
  <si>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</si>
  <si>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</si>
  <si>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</si>
  <si>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</si>
  <si>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</si>
  <si>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</si>
  <si>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</si>
  <si>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</si>
  <si>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</si>
  <si>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</si>
  <si>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</si>
  <si>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</si>
  <si>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</si>
  <si>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</si>
  <si>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</si>
  <si>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</si>
  <si>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</si>
  <si>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</si>
  <si>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</si>
  <si>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</si>
  <si>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</si>
  <si>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</si>
  <si>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</si>
  <si>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</si>
  <si>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</si>
  <si>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</si>
  <si>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</si>
  <si>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</si>
  <si>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</si>
  <si>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</si>
  <si>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</si>
  <si>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</si>
  <si>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</si>
  <si>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</si>
  <si>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</si>
  <si>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</si>
  <si>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</si>
  <si>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</si>
  <si>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</si>
  <si>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</si>
  <si>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</si>
  <si>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</si>
  <si>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</si>
  <si>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</si>
  <si>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</si>
  <si>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</si>
  <si>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</si>
  <si>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</si>
  <si>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</si>
  <si>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</si>
  <si>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</si>
  <si>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</si>
  <si>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</si>
  <si>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</si>
  <si>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</si>
  <si>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</si>
  <si>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</si>
  <si>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</si>
  <si>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</si>
  <si>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</si>
  <si>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</si>
  <si>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</si>
  <si>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</si>
  <si>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</si>
  <si>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</si>
  <si>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</si>
  <si>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</si>
  <si>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</si>
  <si>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</si>
  <si>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</si>
  <si>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</si>
  <si>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</si>
  <si>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</si>
  <si>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</si>
  <si>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</si>
  <si>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</si>
  <si>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</si>
  <si>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</si>
  <si>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</si>
  <si>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</si>
  <si>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</si>
  <si>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</si>
  <si>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</si>
  <si>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</si>
  <si>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</si>
  <si>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</si>
  <si>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</si>
  <si>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</si>
  <si>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</si>
  <si>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</si>
  <si>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</si>
  <si>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</si>
  <si>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</si>
  <si>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</si>
  <si>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</si>
  <si>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</si>
  <si>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</si>
  <si>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</si>
  <si>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</si>
  <si>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</si>
  <si>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</si>
  <si>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</si>
  <si>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</si>
  <si>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</si>
  <si>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</si>
  <si>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</si>
  <si>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</si>
  <si>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</si>
  <si>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</si>
  <si>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</si>
  <si>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</si>
  <si>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</si>
  <si>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</si>
  <si>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</si>
  <si>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</si>
  <si>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</si>
  <si>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</si>
  <si>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</si>
  <si>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</si>
  <si>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</si>
  <si>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</si>
  <si>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</si>
  <si>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</si>
  <si>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</si>
  <si>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</si>
  <si>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</si>
  <si>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</si>
  <si>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</si>
  <si>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</si>
  <si>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</si>
  <si>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</si>
  <si>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</si>
  <si>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</si>
  <si>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</si>
  <si>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</si>
  <si>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</si>
  <si>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</si>
  <si>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</si>
  <si>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</si>
  <si>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</si>
  <si>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</si>
  <si>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</si>
  <si>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</si>
  <si>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</si>
  <si>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</si>
  <si>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</si>
  <si>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</si>
  <si>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</si>
  <si>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</si>
  <si>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</si>
  <si>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</si>
  <si>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</si>
  <si>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</si>
  <si>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</si>
  <si>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</si>
  <si>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</si>
  <si>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</si>
  <si>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</si>
  <si>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</si>
  <si>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</si>
  <si>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</si>
  <si>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</si>
  <si>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</si>
  <si>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</si>
  <si>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</si>
  <si>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</si>
  <si>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</si>
  <si>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</si>
  <si>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</si>
  <si>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</si>
  <si>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</si>
  <si>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</si>
  <si>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</si>
  <si>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</si>
  <si>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</si>
  <si>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</si>
  <si>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</si>
  <si>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</si>
  <si>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</si>
  <si>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</si>
  <si>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</si>
  <si>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</si>
  <si>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</si>
  <si>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</si>
  <si>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</si>
  <si>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</si>
  <si>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</si>
  <si>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</si>
  <si>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</si>
  <si>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</si>
  <si>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</si>
  <si>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</si>
  <si>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</si>
  <si>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</si>
  <si>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</si>
  <si>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</si>
  <si>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</si>
  <si>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</si>
  <si>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</si>
  <si>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</si>
  <si>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</si>
  <si>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</si>
  <si>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</si>
  <si>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</si>
  <si>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</si>
  <si>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</si>
  <si>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</si>
  <si>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</si>
  <si>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</si>
  <si>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</si>
  <si>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</si>
  <si>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</si>
  <si>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</si>
  <si>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</si>
  <si>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</si>
  <si>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</si>
  <si>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</si>
  <si>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</si>
  <si>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</si>
  <si>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</si>
  <si>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</si>
  <si>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</si>
  <si>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</si>
  <si>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</si>
  <si>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</si>
  <si>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</si>
  <si>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</si>
  <si>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</si>
  <si>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</si>
  <si>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</si>
  <si>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</si>
  <si>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</si>
  <si>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</si>
  <si>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</si>
  <si>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</si>
  <si>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</si>
  <si>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</si>
  <si>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</si>
  <si>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</si>
  <si>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</si>
  <si>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</si>
  <si>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</si>
  <si>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</si>
  <si>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</si>
  <si>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</si>
  <si>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</si>
  <si>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</si>
  <si>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</si>
  <si>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</si>
  <si>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</si>
  <si>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</si>
  <si>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</si>
  <si>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</si>
  <si>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</si>
  <si>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</si>
  <si>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</si>
  <si>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</si>
  <si>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</si>
  <si>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</si>
  <si>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</si>
  <si>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</si>
  <si>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</si>
  <si>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</si>
  <si>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</si>
  <si>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</si>
  <si>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</si>
  <si>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</si>
  <si>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</si>
  <si>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</si>
  <si>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</si>
  <si>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</si>
  <si>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</si>
  <si>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</si>
  <si>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</si>
  <si>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</si>
  <si>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</si>
  <si>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</si>
  <si>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</si>
  <si>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</si>
  <si>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</si>
  <si>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</si>
  <si>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</si>
  <si>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</si>
  <si>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</si>
  <si>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</si>
  <si>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</si>
  <si>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</si>
  <si>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</si>
  <si>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</si>
  <si>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</si>
  <si>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</si>
  <si>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</si>
  <si>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</si>
  <si>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</si>
  <si>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</si>
  <si>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</si>
  <si>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</si>
  <si>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</si>
  <si>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</si>
  <si>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</si>
  <si>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</si>
  <si>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</si>
  <si>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</si>
  <si>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</si>
  <si>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</si>
  <si>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</si>
  <si>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</si>
  <si>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</si>
  <si>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</si>
  <si>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</si>
  <si>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</si>
  <si>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</si>
  <si>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</si>
  <si>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</si>
  <si>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</si>
  <si>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</si>
  <si>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</si>
  <si>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</si>
  <si>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</si>
  <si>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</si>
  <si>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</si>
  <si>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</si>
  <si>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</si>
  <si>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</si>
  <si>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</si>
  <si>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</si>
  <si>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</si>
  <si>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</si>
  <si>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</si>
  <si>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</si>
  <si>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</si>
  <si>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</si>
  <si>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</si>
  <si>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</si>
  <si>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</si>
  <si>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</si>
  <si>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</si>
  <si>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</si>
  <si>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</si>
  <si>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</si>
  <si>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</si>
  <si>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</si>
  <si>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</si>
  <si>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</si>
  <si>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</si>
  <si>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</si>
  <si>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</si>
  <si>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</si>
  <si>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</si>
  <si>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</si>
  <si>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</si>
  <si>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</si>
  <si>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</si>
  <si>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</si>
  <si>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</si>
  <si>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</si>
  <si>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</si>
  <si>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</si>
  <si>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</si>
  <si>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</si>
  <si>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</si>
  <si>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</si>
  <si>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</si>
  <si>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</si>
  <si>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</si>
  <si>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</si>
  <si>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</si>
  <si>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</si>
  <si>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</si>
  <si>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</si>
  <si>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</si>
  <si>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</si>
  <si>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</si>
  <si>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</si>
  <si>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</si>
  <si>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</si>
  <si>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</si>
  <si>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</si>
  <si>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</si>
  <si>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</si>
  <si>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</si>
  <si>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</si>
  <si>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</si>
  <si>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</si>
  <si>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</si>
  <si>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</si>
  <si>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</si>
  <si>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</si>
  <si>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</si>
  <si>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</si>
  <si>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</si>
  <si>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</si>
  <si>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</si>
  <si>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</si>
  <si>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</si>
  <si>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</si>
  <si>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</si>
  <si>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</si>
  <si>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</si>
  <si>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</si>
  <si>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</si>
  <si>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</si>
  <si>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</si>
  <si>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</si>
  <si>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</si>
  <si>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</si>
  <si>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</si>
  <si>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</si>
  <si>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</si>
  <si>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</si>
  <si>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</si>
  <si>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</si>
  <si>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</si>
  <si>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</si>
  <si>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</si>
  <si>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</si>
  <si>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</si>
  <si>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</si>
  <si>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</si>
  <si>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</si>
  <si>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</si>
  <si>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</si>
  <si>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</si>
  <si>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</si>
  <si>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</si>
  <si>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</si>
  <si>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</si>
  <si>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</si>
  <si>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</si>
  <si>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</si>
  <si>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</si>
  <si>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</si>
  <si>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</si>
  <si>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</si>
  <si>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</si>
  <si>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</si>
  <si>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</si>
  <si>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</si>
  <si>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</si>
  <si>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</si>
  <si>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</si>
  <si>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</si>
  <si>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</si>
  <si>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</si>
  <si>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</si>
  <si>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</si>
  <si>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</si>
  <si>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</si>
  <si>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</si>
  <si>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</si>
  <si>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</si>
  <si>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</si>
  <si>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</si>
  <si>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</si>
  <si>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</si>
  <si>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</si>
  <si>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</si>
  <si>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</si>
  <si>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</si>
  <si>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</si>
  <si>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</si>
  <si>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</si>
  <si>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</si>
  <si>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</si>
  <si>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</si>
  <si>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</si>
  <si>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</si>
  <si>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</si>
  <si>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</si>
  <si>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</si>
  <si>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</si>
  <si>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</si>
  <si>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</si>
  <si>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</si>
  <si>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</si>
  <si>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</si>
  <si>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</si>
  <si>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</si>
  <si>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</si>
  <si>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</si>
  <si>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</si>
  <si>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</si>
  <si>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</si>
  <si>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</si>
  <si>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</si>
  <si>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</si>
  <si>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</si>
  <si>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</si>
  <si>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</si>
  <si>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</si>
  <si>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</si>
  <si>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</si>
  <si>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</si>
  <si>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</si>
  <si>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</si>
  <si>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</si>
  <si>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</si>
  <si>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</si>
  <si>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</si>
  <si>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</si>
  <si>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</si>
  <si>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</si>
  <si>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</si>
  <si>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</si>
  <si>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</si>
  <si>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</si>
  <si>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</si>
  <si>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</si>
  <si>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</si>
  <si>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</si>
  <si>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</si>
  <si>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</si>
  <si>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</si>
  <si>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</si>
  <si>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</si>
  <si>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</si>
  <si>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</si>
  <si>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</si>
  <si>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</si>
  <si>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</si>
  <si>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</si>
  <si>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</si>
  <si>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</si>
  <si>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</si>
  <si>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</si>
  <si>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</si>
  <si>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</si>
  <si>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</si>
  <si>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</si>
  <si>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</si>
  <si>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</si>
  <si>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</si>
  <si>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</si>
  <si>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</si>
  <si>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</si>
  <si>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</si>
  <si>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</si>
  <si>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</si>
  <si>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</si>
  <si>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</si>
  <si>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</si>
  <si>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</si>
  <si>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</si>
  <si>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</si>
  <si>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</si>
  <si>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</si>
  <si>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</si>
  <si>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</si>
  <si>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</si>
  <si>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</si>
  <si>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</si>
  <si>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</si>
  <si>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</si>
  <si>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</si>
  <si>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</si>
  <si>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</si>
  <si>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</si>
  <si>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</si>
  <si>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</si>
  <si>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</si>
  <si>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</si>
  <si>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</si>
  <si>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</si>
  <si>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</si>
  <si>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</si>
  <si>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</si>
  <si>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</si>
  <si>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</si>
  <si>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</si>
  <si>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</si>
  <si>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</si>
  <si>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</si>
  <si>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</si>
  <si>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</si>
  <si>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</si>
  <si>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</si>
  <si>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</si>
  <si>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</si>
  <si>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</si>
  <si>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</si>
  <si>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</si>
  <si>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</si>
  <si>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</si>
  <si>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</si>
  <si>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</si>
  <si>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</si>
  <si>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</si>
  <si>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</si>
  <si>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</si>
  <si>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</si>
  <si>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</si>
  <si>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</si>
  <si>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</si>
  <si>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</si>
  <si>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</si>
  <si>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</si>
  <si>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</si>
  <si>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</si>
  <si>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</si>
  <si>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</si>
  <si>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</si>
  <si>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</si>
  <si>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</si>
  <si>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</si>
  <si>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</si>
  <si>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</si>
  <si>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</si>
  <si>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</si>
  <si>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</si>
  <si>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</si>
  <si>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</si>
  <si>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</si>
  <si>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</si>
  <si>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</si>
  <si>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Donations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</si>
  <si>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</si>
  <si>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</si>
  <si>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</si>
  <si>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</si>
  <si>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</si>
  <si>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</si>
  <si>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</si>
  <si>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</si>
  <si>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</si>
  <si>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</si>
  <si>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</si>
  <si>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</si>
  <si>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</si>
  <si>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</si>
  <si>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</si>
  <si>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</si>
  <si>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</si>
  <si>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</si>
  <si>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</si>
  <si>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</si>
  <si>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</si>
  <si>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</si>
  <si>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</si>
  <si>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</si>
  <si>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</si>
  <si>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</si>
  <si>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</si>
  <si>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</si>
  <si>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</si>
  <si>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</si>
  <si>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</si>
  <si>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</si>
  <si>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</si>
  <si>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</si>
  <si>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</si>
  <si>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</si>
  <si>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</si>
  <si>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</si>
  <si>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</si>
  <si>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</si>
  <si>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</si>
  <si>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</si>
  <si>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</si>
  <si>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</si>
  <si>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</si>
  <si>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</si>
  <si>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</si>
  <si>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</si>
  <si>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</si>
  <si>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</si>
  <si>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</si>
  <si>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</si>
  <si>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</si>
  <si>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</si>
  <si>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</si>
  <si>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</si>
  <si>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</si>
  <si>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</si>
  <si>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</si>
  <si>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</si>
  <si>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</si>
  <si>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</si>
  <si>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</si>
  <si>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</si>
  <si>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</si>
  <si>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</si>
  <si>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</si>
  <si>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</si>
  <si>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</si>
  <si>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</si>
  <si>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</si>
  <si>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</si>
  <si>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</si>
  <si>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</si>
  <si>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</si>
  <si>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Outcome</t>
  </si>
  <si>
    <t>Successful</t>
  </si>
  <si>
    <t>Failed</t>
  </si>
  <si>
    <t>Mean</t>
  </si>
  <si>
    <t>Median</t>
  </si>
  <si>
    <t>Min</t>
  </si>
  <si>
    <t>Max</t>
  </si>
  <si>
    <t>Variance</t>
  </si>
  <si>
    <t>Standard Deviation</t>
  </si>
  <si>
    <t>Median Better Summaries the data as it isn't distorted by outliers</t>
  </si>
  <si>
    <t>more variance with the successful results as it has more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</si>
</sst>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D5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quotePrefix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92D050"/>
        </patternFill>
      </fill>
    </dxf>
    <dxf>
      <fill>
        <patternFill>
          <bgColor rgb="FFFF5D5D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D5D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D5D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D5D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D5D"/>
      <color rgb="FFD6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[CrowdfundingBook_mycopy.xlsx]Campaign Count Pivot Table!PivotTable1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D5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Count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Count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E-4979-874A-C0DFBBFFD6C4}"/>
            </c:ext>
          </c:extLst>
        </c:ser>
        <c:ser>
          <c:idx val="1"/>
          <c:order val="1"/>
          <c:tx>
            <c:strRef>
              <c:f>'Campaign Count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D5D"/>
            </a:solidFill>
            <a:ln>
              <a:noFill/>
            </a:ln>
            <a:effectLst/>
          </c:spPr>
          <c:invertIfNegative val="0"/>
          <c:cat>
            <c:strRef>
              <c:f>'Campaign Count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E-4979-874A-C0DFBBFFD6C4}"/>
            </c:ext>
          </c:extLst>
        </c:ser>
        <c:ser>
          <c:idx val="2"/>
          <c:order val="2"/>
          <c:tx>
            <c:strRef>
              <c:f>'Campaign Count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Count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E-4979-874A-C0DFBBFFD6C4}"/>
            </c:ext>
          </c:extLst>
        </c:ser>
        <c:ser>
          <c:idx val="3"/>
          <c:order val="3"/>
          <c:tx>
            <c:strRef>
              <c:f>'Campaign Count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 Count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E-4979-874A-C0DFBBFF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331520"/>
        <c:axId val="2094332000"/>
      </c:barChart>
      <c:catAx>
        <c:axId val="20943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32000"/>
        <c:crosses val="autoZero"/>
        <c:auto val="1"/>
        <c:lblAlgn val="ctr"/>
        <c:lblOffset val="100"/>
        <c:noMultiLvlLbl val="0"/>
      </c:catAx>
      <c:valAx>
        <c:axId val="20943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31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[CrowdfundingBook_mycopy.xlsx]Sub Category Pivot Table!PivotTable2</c:name>
    <c:fmtId val="4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D5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9-4456-A09B-D3F8D6A5A62F}"/>
            </c:ext>
          </c:extLst>
        </c:ser>
        <c:ser>
          <c:idx val="1"/>
          <c:order val="1"/>
          <c:tx>
            <c:strRef>
              <c:f>'Sub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D5D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9-4456-A09B-D3F8D6A5A62F}"/>
            </c:ext>
          </c:extLst>
        </c:ser>
        <c:ser>
          <c:idx val="2"/>
          <c:order val="2"/>
          <c:tx>
            <c:strRef>
              <c:f>'Sub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9-4456-A09B-D3F8D6A5A62F}"/>
            </c:ext>
          </c:extLst>
        </c:ser>
        <c:ser>
          <c:idx val="3"/>
          <c:order val="3"/>
          <c:tx>
            <c:strRef>
              <c:f>'Sub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9-4456-A09B-D3F8D6A5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417808"/>
        <c:axId val="2094420688"/>
      </c:barChart>
      <c:catAx>
        <c:axId val="20944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20688"/>
        <c:crosses val="autoZero"/>
        <c:auto val="1"/>
        <c:lblAlgn val="ctr"/>
        <c:lblOffset val="100"/>
        <c:noMultiLvlLbl val="0"/>
      </c:catAx>
      <c:valAx>
        <c:axId val="20944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[CrowdfundingBook_mycopy.xlsx]Data Created Pivot Table!PivotTable3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D5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9-44A3-8FEA-C132D871382A}"/>
            </c:ext>
          </c:extLst>
        </c:ser>
        <c:ser>
          <c:idx val="1"/>
          <c:order val="1"/>
          <c:tx>
            <c:strRef>
              <c:f>'Data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D5D"/>
              </a:solidFill>
              <a:round/>
            </a:ln>
            <a:effectLst/>
          </c:spPr>
          <c:marker>
            <c:symbol val="none"/>
          </c:marker>
          <c:cat>
            <c:strRef>
              <c:f>'Data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9-44A3-8FEA-C132D871382A}"/>
            </c:ext>
          </c:extLst>
        </c:ser>
        <c:ser>
          <c:idx val="2"/>
          <c:order val="2"/>
          <c:tx>
            <c:strRef>
              <c:f>'Data Created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Created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9-44A3-8FEA-C132D871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326720"/>
        <c:axId val="2094330080"/>
      </c:lineChart>
      <c:catAx>
        <c:axId val="20943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30080"/>
        <c:crosses val="autoZero"/>
        <c:auto val="1"/>
        <c:lblAlgn val="ctr"/>
        <c:lblOffset val="100"/>
        <c:noMultiLvlLbl val="0"/>
      </c:catAx>
      <c:valAx>
        <c:axId val="20943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3045316678869E-2"/>
          <c:y val="9.3484543513578627E-2"/>
          <c:w val="0.94185430331644981"/>
          <c:h val="0.76606049308999835"/>
        </c:manualLayout>
      </c:layout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F-43F7-B9CD-A327F79079D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5D5D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F-43F7-B9CD-A327F79079D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F-43F7-B9CD-A327F790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28592"/>
        <c:axId val="275034208"/>
      </c:lineChart>
      <c:catAx>
        <c:axId val="41652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34208"/>
        <c:crosses val="autoZero"/>
        <c:auto val="0"/>
        <c:lblAlgn val="ctr"/>
        <c:lblOffset val="100"/>
        <c:noMultiLvlLbl val="0"/>
      </c:catAx>
      <c:valAx>
        <c:axId val="2750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414336</xdr:colOff>
      <xdr:row>1</xdr:row>
      <xdr:rowOff>0</xdr:rowOff>
    </xdr:from>
    <xdr:to>
      <xdr:col>15</xdr:col>
      <xdr:colOff>371474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F08E2-1226-32C9-A16A-BA98B3C4D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452436</xdr:colOff>
      <xdr:row>2</xdr:row>
      <xdr:rowOff>190499</xdr:rowOff>
    </xdr:from>
    <xdr:to>
      <xdr:col>19</xdr:col>
      <xdr:colOff>390525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721A7-C50A-3FE8-20C4-DEBC567DC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376236</xdr:colOff>
      <xdr:row>1</xdr:row>
      <xdr:rowOff>57150</xdr:rowOff>
    </xdr:from>
    <xdr:to>
      <xdr:col>17</xdr:col>
      <xdr:colOff>114300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15D28-42C4-C9E3-3AA7-4086A947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28573</xdr:rowOff>
    </xdr:from>
    <xdr:to>
      <xdr:col>11</xdr:col>
      <xdr:colOff>647700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7E99D-839B-C48F-3B52-C1E4A8DD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 duffee" refreshedDate="45063.535124189817" createdVersion="8" refreshedVersion="8" minRefreshableVersion="3" recordCount="1000" xr:uid="{1E99539A-E69E-41C3-86D7-48D18DE38D2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 duffee" refreshedDate="45063.549693055553" createdVersion="8" refreshedVersion="8" minRefreshableVersion="3" recordCount="1000" xr:uid="{459F369D-BE5B-4433-B7A8-63D01278C13D}">
  <cacheSource type="worksheet">
    <worksheetSource ref="E1:T1001" sheet="Crowdfunding"/>
  </cacheSource>
  <cacheFields count="18"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7"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x v="0"/>
    <n v="0"/>
    <n v="0"/>
    <s v="CA"/>
    <s v="CAD"/>
    <x v="0"/>
    <d v="2015-12-15T06:00:00"/>
    <n v="1448690400"/>
    <n v="1450159200"/>
    <b v="0"/>
    <b v="0"/>
    <s v="food/food trucks"/>
    <x v="0"/>
    <s v="food trucks"/>
  </r>
  <r>
    <n v="14560"/>
    <n v="1040"/>
    <x v="1"/>
    <n v="158"/>
    <n v="92.151898734177209"/>
    <s v="US"/>
    <s v="USD"/>
    <x v="1"/>
    <d v="2014-08-21T05:00:00"/>
    <n v="1408424400"/>
    <n v="1408597200"/>
    <b v="0"/>
    <b v="1"/>
    <s v="music/rock"/>
    <x v="1"/>
    <s v="rock"/>
  </r>
  <r>
    <n v="142523"/>
    <n v="131.4787822878229"/>
    <x v="1"/>
    <n v="1425"/>
    <n v="100.01614035087719"/>
    <s v="AU"/>
    <s v="AUD"/>
    <x v="2"/>
    <d v="2013-11-19T06:00:00"/>
    <n v="1384668000"/>
    <n v="1384840800"/>
    <b v="0"/>
    <b v="0"/>
    <s v="technology/web"/>
    <x v="2"/>
    <s v="web"/>
  </r>
  <r>
    <n v="2477"/>
    <n v="58.976190476190467"/>
    <x v="0"/>
    <n v="24"/>
    <n v="103.20833333333333"/>
    <s v="US"/>
    <s v="USD"/>
    <x v="3"/>
    <d v="2019-09-20T05:00:00"/>
    <n v="1565499600"/>
    <n v="1568955600"/>
    <b v="0"/>
    <b v="0"/>
    <s v="music/rock"/>
    <x v="1"/>
    <s v="rock"/>
  </r>
  <r>
    <n v="5265"/>
    <n v="69.276315789473685"/>
    <x v="0"/>
    <n v="53"/>
    <n v="99.339622641509436"/>
    <s v="US"/>
    <s v="USD"/>
    <x v="4"/>
    <d v="2019-01-24T06:00:00"/>
    <n v="1547964000"/>
    <n v="1548309600"/>
    <b v="0"/>
    <b v="0"/>
    <s v="theater/plays"/>
    <x v="3"/>
    <s v="plays"/>
  </r>
  <r>
    <n v="13195"/>
    <n v="173.61842105263159"/>
    <x v="1"/>
    <n v="174"/>
    <n v="75.833333333333329"/>
    <s v="DK"/>
    <s v="DKK"/>
    <x v="5"/>
    <d v="2012-09-08T05:00:00"/>
    <n v="1346130000"/>
    <n v="1347080400"/>
    <b v="0"/>
    <b v="0"/>
    <s v="theater/plays"/>
    <x v="3"/>
    <s v="plays"/>
  </r>
  <r>
    <n v="1090"/>
    <n v="20.961538461538463"/>
    <x v="0"/>
    <n v="18"/>
    <n v="60.555555555555557"/>
    <s v="GB"/>
    <s v="GBP"/>
    <x v="6"/>
    <d v="2017-09-14T05:00:00"/>
    <n v="1505278800"/>
    <n v="1505365200"/>
    <b v="0"/>
    <b v="0"/>
    <s v="film &amp; video/documentary"/>
    <x v="4"/>
    <s v="documentary"/>
  </r>
  <r>
    <n v="14741"/>
    <n v="327.57777777777778"/>
    <x v="1"/>
    <n v="227"/>
    <n v="64.93832599118943"/>
    <s v="DK"/>
    <s v="DKK"/>
    <x v="7"/>
    <d v="2015-08-15T05:00:00"/>
    <n v="1439442000"/>
    <n v="1439614800"/>
    <b v="0"/>
    <b v="0"/>
    <s v="theater/plays"/>
    <x v="3"/>
    <s v="plays"/>
  </r>
  <r>
    <n v="21946"/>
    <n v="19.932788374205266"/>
    <x v="2"/>
    <n v="708"/>
    <n v="30.997175141242938"/>
    <s v="DK"/>
    <s v="DKK"/>
    <x v="8"/>
    <d v="2010-08-11T05:00:00"/>
    <n v="1281330000"/>
    <n v="1281502800"/>
    <b v="0"/>
    <b v="0"/>
    <s v="theater/plays"/>
    <x v="3"/>
    <s v="plays"/>
  </r>
  <r>
    <n v="3208"/>
    <n v="51.741935483870968"/>
    <x v="0"/>
    <n v="44"/>
    <n v="72.909090909090907"/>
    <s v="US"/>
    <s v="USD"/>
    <x v="9"/>
    <d v="2013-11-07T06:00:00"/>
    <n v="1379566800"/>
    <n v="1383804000"/>
    <b v="0"/>
    <b v="0"/>
    <s v="music/electric music"/>
    <x v="1"/>
    <s v="electric music"/>
  </r>
  <r>
    <n v="13838"/>
    <n v="266.11538461538464"/>
    <x v="1"/>
    <n v="220"/>
    <n v="62.9"/>
    <s v="US"/>
    <s v="USD"/>
    <x v="10"/>
    <d v="2010-10-01T05:00:00"/>
    <n v="1281762000"/>
    <n v="1285909200"/>
    <b v="0"/>
    <b v="0"/>
    <s v="film &amp; video/drama"/>
    <x v="4"/>
    <s v="drama"/>
  </r>
  <r>
    <n v="3030"/>
    <n v="48.095238095238095"/>
    <x v="0"/>
    <n v="27"/>
    <n v="112.22222222222223"/>
    <s v="US"/>
    <s v="USD"/>
    <x v="11"/>
    <d v="2010-09-27T05:00:00"/>
    <n v="1285045200"/>
    <n v="1285563600"/>
    <b v="0"/>
    <b v="1"/>
    <s v="theater/plays"/>
    <x v="3"/>
    <s v="plays"/>
  </r>
  <r>
    <n v="5629"/>
    <n v="89.349206349206341"/>
    <x v="0"/>
    <n v="55"/>
    <n v="102.34545454545454"/>
    <s v="US"/>
    <s v="USD"/>
    <x v="12"/>
    <d v="2019-10-30T05:00:00"/>
    <n v="1571720400"/>
    <n v="1572411600"/>
    <b v="0"/>
    <b v="0"/>
    <s v="film &amp; video/drama"/>
    <x v="4"/>
    <s v="drama"/>
  </r>
  <r>
    <n v="10295"/>
    <n v="245.11904761904765"/>
    <x v="1"/>
    <n v="98"/>
    <n v="105.05102040816327"/>
    <s v="US"/>
    <s v="USD"/>
    <x v="13"/>
    <d v="2016-06-23T05:00:00"/>
    <n v="1465621200"/>
    <n v="1466658000"/>
    <b v="0"/>
    <b v="0"/>
    <s v="music/indie rock"/>
    <x v="1"/>
    <s v="indie rock"/>
  </r>
  <r>
    <n v="18829"/>
    <n v="66.769503546099301"/>
    <x v="0"/>
    <n v="200"/>
    <n v="94.144999999999996"/>
    <s v="US"/>
    <s v="USD"/>
    <x v="14"/>
    <d v="2012-04-02T05:00:00"/>
    <n v="1331013600"/>
    <n v="1333342800"/>
    <b v="0"/>
    <b v="0"/>
    <s v="music/indie rock"/>
    <x v="1"/>
    <s v="indie rock"/>
  </r>
  <r>
    <n v="38414"/>
    <n v="47.307881773399011"/>
    <x v="0"/>
    <n v="452"/>
    <n v="84.986725663716811"/>
    <s v="US"/>
    <s v="USD"/>
    <x v="15"/>
    <d v="2019-12-14T06:00:00"/>
    <n v="1575957600"/>
    <n v="1576303200"/>
    <b v="0"/>
    <b v="0"/>
    <s v="technology/wearables"/>
    <x v="2"/>
    <s v="wearables"/>
  </r>
  <r>
    <n v="11041"/>
    <n v="649.47058823529414"/>
    <x v="1"/>
    <n v="100"/>
    <n v="110.41"/>
    <s v="US"/>
    <s v="USD"/>
    <x v="16"/>
    <d v="2014-02-13T06:00:00"/>
    <n v="1390370400"/>
    <n v="1392271200"/>
    <b v="0"/>
    <b v="0"/>
    <s v="publishing/nonfiction"/>
    <x v="5"/>
    <s v="nonfiction"/>
  </r>
  <r>
    <n v="134845"/>
    <n v="159.39125295508273"/>
    <x v="1"/>
    <n v="1249"/>
    <n v="107.96236989591674"/>
    <s v="US"/>
    <s v="USD"/>
    <x v="17"/>
    <d v="2011-01-13T06:00:00"/>
    <n v="1294812000"/>
    <n v="1294898400"/>
    <b v="0"/>
    <b v="0"/>
    <s v="film &amp; video/animation"/>
    <x v="4"/>
    <s v="animation"/>
  </r>
  <r>
    <n v="6089"/>
    <n v="66.912087912087912"/>
    <x v="3"/>
    <n v="135"/>
    <n v="45.103703703703701"/>
    <s v="US"/>
    <s v="USD"/>
    <x v="18"/>
    <d v="2018-09-16T05:00:00"/>
    <n v="1536382800"/>
    <n v="1537074000"/>
    <b v="0"/>
    <b v="0"/>
    <s v="theater/plays"/>
    <x v="3"/>
    <s v="plays"/>
  </r>
  <r>
    <n v="30331"/>
    <n v="48.529600000000002"/>
    <x v="0"/>
    <n v="674"/>
    <n v="45.001483679525222"/>
    <s v="US"/>
    <s v="USD"/>
    <x v="19"/>
    <d v="2019-03-25T05:00:00"/>
    <n v="1551679200"/>
    <n v="1553490000"/>
    <b v="0"/>
    <b v="1"/>
    <s v="theater/plays"/>
    <x v="3"/>
    <s v="plays"/>
  </r>
  <r>
    <n v="147936"/>
    <n v="112.24279210925646"/>
    <x v="1"/>
    <n v="1396"/>
    <n v="105.97134670487107"/>
    <s v="US"/>
    <s v="USD"/>
    <x v="20"/>
    <d v="2014-07-28T05:00:00"/>
    <n v="1406523600"/>
    <n v="1406523600"/>
    <b v="0"/>
    <b v="0"/>
    <s v="film &amp; video/drama"/>
    <x v="4"/>
    <s v="drama"/>
  </r>
  <r>
    <n v="38533"/>
    <n v="40.992553191489364"/>
    <x v="0"/>
    <n v="558"/>
    <n v="69.055555555555557"/>
    <s v="US"/>
    <s v="USD"/>
    <x v="21"/>
    <d v="2011-09-18T05:00:00"/>
    <n v="1313384400"/>
    <n v="1316322000"/>
    <b v="0"/>
    <b v="0"/>
    <s v="theater/plays"/>
    <x v="3"/>
    <s v="plays"/>
  </r>
  <r>
    <n v="75690"/>
    <n v="128.07106598984771"/>
    <x v="1"/>
    <n v="890"/>
    <n v="85.044943820224717"/>
    <s v="US"/>
    <s v="USD"/>
    <x v="22"/>
    <d v="2018-04-18T05:00:00"/>
    <n v="1522731600"/>
    <n v="1524027600"/>
    <b v="0"/>
    <b v="0"/>
    <s v="theater/plays"/>
    <x v="3"/>
    <s v="plays"/>
  </r>
  <r>
    <n v="14942"/>
    <n v="332.04444444444448"/>
    <x v="1"/>
    <n v="142"/>
    <n v="105.22535211267606"/>
    <s v="GB"/>
    <s v="GBP"/>
    <x v="23"/>
    <d v="2019-04-08T05:00:00"/>
    <n v="1550124000"/>
    <n v="1554699600"/>
    <b v="0"/>
    <b v="0"/>
    <s v="film &amp; video/documentary"/>
    <x v="4"/>
    <s v="documentary"/>
  </r>
  <r>
    <n v="104257"/>
    <n v="112.83225108225108"/>
    <x v="1"/>
    <n v="2673"/>
    <n v="39.003741114852225"/>
    <s v="US"/>
    <s v="USD"/>
    <x v="24"/>
    <d v="2014-06-23T05:00:00"/>
    <n v="1403326800"/>
    <n v="1403499600"/>
    <b v="0"/>
    <b v="0"/>
    <s v="technology/wearables"/>
    <x v="2"/>
    <s v="wearables"/>
  </r>
  <r>
    <n v="11904"/>
    <n v="216.43636363636364"/>
    <x v="1"/>
    <n v="163"/>
    <n v="73.030674846625772"/>
    <s v="US"/>
    <s v="USD"/>
    <x v="25"/>
    <d v="2011-06-07T05:00:00"/>
    <n v="1305694800"/>
    <n v="1307422800"/>
    <b v="0"/>
    <b v="1"/>
    <s v="games/video games"/>
    <x v="6"/>
    <s v="video games"/>
  </r>
  <r>
    <n v="51814"/>
    <n v="48.199069767441863"/>
    <x v="3"/>
    <n v="1480"/>
    <n v="35.009459459459457"/>
    <s v="US"/>
    <s v="USD"/>
    <x v="26"/>
    <d v="2018-08-27T05:00:00"/>
    <n v="1533013200"/>
    <n v="1535346000"/>
    <b v="0"/>
    <b v="0"/>
    <s v="theater/plays"/>
    <x v="3"/>
    <s v="plays"/>
  </r>
  <r>
    <n v="1599"/>
    <n v="79.95"/>
    <x v="0"/>
    <n v="15"/>
    <n v="106.6"/>
    <s v="US"/>
    <s v="USD"/>
    <x v="27"/>
    <d v="2015-10-11T05:00:00"/>
    <n v="1443848400"/>
    <n v="1444539600"/>
    <b v="0"/>
    <b v="0"/>
    <s v="music/rock"/>
    <x v="1"/>
    <s v="rock"/>
  </r>
  <r>
    <n v="137635"/>
    <n v="105.22553516819573"/>
    <x v="1"/>
    <n v="2220"/>
    <n v="61.997747747747745"/>
    <s v="US"/>
    <s v="USD"/>
    <x v="28"/>
    <d v="2010-03-04T06:00:00"/>
    <n v="1265695200"/>
    <n v="1267682400"/>
    <b v="0"/>
    <b v="1"/>
    <s v="theater/plays"/>
    <x v="3"/>
    <s v="plays"/>
  </r>
  <r>
    <n v="150965"/>
    <n v="328.89978213507629"/>
    <x v="1"/>
    <n v="1606"/>
    <n v="94.000622665006233"/>
    <s v="CH"/>
    <s v="CHF"/>
    <x v="29"/>
    <d v="2018-08-29T05:00:00"/>
    <n v="1532062800"/>
    <n v="1535518800"/>
    <b v="0"/>
    <b v="0"/>
    <s v="film &amp; video/shorts"/>
    <x v="4"/>
    <s v="shorts"/>
  </r>
  <r>
    <n v="14455"/>
    <n v="160.61111111111111"/>
    <x v="1"/>
    <n v="129"/>
    <n v="112.05426356589147"/>
    <s v="US"/>
    <s v="USD"/>
    <x v="30"/>
    <d v="2019-05-29T05:00:00"/>
    <n v="1558674000"/>
    <n v="1559106000"/>
    <b v="0"/>
    <b v="0"/>
    <s v="film &amp; video/animation"/>
    <x v="4"/>
    <s v="animation"/>
  </r>
  <r>
    <n v="10850"/>
    <n v="310"/>
    <x v="1"/>
    <n v="226"/>
    <n v="48.008849557522126"/>
    <s v="GB"/>
    <s v="GBP"/>
    <x v="31"/>
    <d v="2016-02-02T06:00:00"/>
    <n v="1451973600"/>
    <n v="1454392800"/>
    <b v="0"/>
    <b v="0"/>
    <s v="games/video games"/>
    <x v="6"/>
    <s v="video games"/>
  </r>
  <r>
    <n v="87676"/>
    <n v="86.807920792079202"/>
    <x v="0"/>
    <n v="2307"/>
    <n v="38.004334633723452"/>
    <s v="IT"/>
    <s v="EUR"/>
    <x v="32"/>
    <d v="2018-02-06T06:00:00"/>
    <n v="1515564000"/>
    <n v="1517896800"/>
    <b v="0"/>
    <b v="0"/>
    <s v="film &amp; video/documentary"/>
    <x v="4"/>
    <s v="documentary"/>
  </r>
  <r>
    <n v="189666"/>
    <n v="377.82071713147411"/>
    <x v="1"/>
    <n v="5419"/>
    <n v="35.000184535892231"/>
    <s v="US"/>
    <s v="USD"/>
    <x v="33"/>
    <d v="2014-11-11T06:00:00"/>
    <n v="1412485200"/>
    <n v="1415685600"/>
    <b v="0"/>
    <b v="0"/>
    <s v="theater/plays"/>
    <x v="3"/>
    <s v="plays"/>
  </r>
  <r>
    <n v="14025"/>
    <n v="150.80645161290323"/>
    <x v="1"/>
    <n v="165"/>
    <n v="85"/>
    <s v="US"/>
    <s v="USD"/>
    <x v="34"/>
    <d v="2017-03-28T05:00:00"/>
    <n v="1490245200"/>
    <n v="1490677200"/>
    <b v="0"/>
    <b v="0"/>
    <s v="film &amp; video/documentary"/>
    <x v="4"/>
    <s v="documentary"/>
  </r>
  <r>
    <n v="188628"/>
    <n v="150.30119521912351"/>
    <x v="1"/>
    <n v="1965"/>
    <n v="95.993893129770996"/>
    <s v="DK"/>
    <s v="DKK"/>
    <x v="35"/>
    <d v="2019-03-02T06:00:00"/>
    <n v="1547877600"/>
    <n v="1551506400"/>
    <b v="0"/>
    <b v="1"/>
    <s v="film &amp; video/drama"/>
    <x v="4"/>
    <s v="drama"/>
  </r>
  <r>
    <n v="1101"/>
    <n v="157.28571428571431"/>
    <x v="1"/>
    <n v="16"/>
    <n v="68.8125"/>
    <s v="US"/>
    <s v="USD"/>
    <x v="36"/>
    <d v="2011-03-23T05:00:00"/>
    <n v="1298700000"/>
    <n v="1300856400"/>
    <b v="0"/>
    <b v="0"/>
    <s v="theater/plays"/>
    <x v="3"/>
    <s v="plays"/>
  </r>
  <r>
    <n v="11339"/>
    <n v="139.98765432098764"/>
    <x v="1"/>
    <n v="107"/>
    <n v="105.97196261682242"/>
    <s v="US"/>
    <s v="USD"/>
    <x v="37"/>
    <d v="2019-11-08T06:00:00"/>
    <n v="1570338000"/>
    <n v="1573192800"/>
    <b v="0"/>
    <b v="1"/>
    <s v="publishing/fiction"/>
    <x v="5"/>
    <s v="fiction"/>
  </r>
  <r>
    <n v="10085"/>
    <n v="325.32258064516128"/>
    <x v="1"/>
    <n v="134"/>
    <n v="75.261194029850742"/>
    <s v="US"/>
    <s v="USD"/>
    <x v="38"/>
    <d v="2010-10-23T05:00:00"/>
    <n v="1287378000"/>
    <n v="1287810000"/>
    <b v="0"/>
    <b v="0"/>
    <s v="photography/photography books"/>
    <x v="7"/>
    <s v="photography books"/>
  </r>
  <r>
    <n v="5027"/>
    <n v="50.777777777777779"/>
    <x v="0"/>
    <n v="88"/>
    <n v="57.125"/>
    <s v="DK"/>
    <s v="DKK"/>
    <x v="39"/>
    <d v="2013-03-11T05:00:00"/>
    <n v="1361772000"/>
    <n v="1362978000"/>
    <b v="0"/>
    <b v="0"/>
    <s v="theater/plays"/>
    <x v="3"/>
    <s v="plays"/>
  </r>
  <r>
    <n v="14878"/>
    <n v="169.06818181818181"/>
    <x v="1"/>
    <n v="198"/>
    <n v="75.141414141414145"/>
    <s v="US"/>
    <s v="USD"/>
    <x v="40"/>
    <d v="2010-06-24T05:00:00"/>
    <n v="1275714000"/>
    <n v="1277355600"/>
    <b v="0"/>
    <b v="1"/>
    <s v="technology/wearables"/>
    <x v="2"/>
    <s v="wearables"/>
  </r>
  <r>
    <n v="11924"/>
    <n v="212.92857142857144"/>
    <x v="1"/>
    <n v="111"/>
    <n v="107.42342342342343"/>
    <s v="IT"/>
    <s v="EUR"/>
    <x v="41"/>
    <d v="2012-09-30T05:00:00"/>
    <n v="1346734800"/>
    <n v="1348981200"/>
    <b v="0"/>
    <b v="1"/>
    <s v="music/rock"/>
    <x v="1"/>
    <s v="rock"/>
  </r>
  <r>
    <n v="7991"/>
    <n v="443.94444444444446"/>
    <x v="1"/>
    <n v="222"/>
    <n v="35.995495495495497"/>
    <s v="US"/>
    <s v="USD"/>
    <x v="42"/>
    <d v="2011-07-13T05:00:00"/>
    <n v="1309755600"/>
    <n v="1310533200"/>
    <b v="0"/>
    <b v="0"/>
    <s v="food/food trucks"/>
    <x v="0"/>
    <s v="food trucks"/>
  </r>
  <r>
    <n v="167717"/>
    <n v="185.9390243902439"/>
    <x v="1"/>
    <n v="6212"/>
    <n v="26.998873148744366"/>
    <s v="US"/>
    <s v="USD"/>
    <x v="43"/>
    <d v="2014-08-09T05:00:00"/>
    <n v="1406178000"/>
    <n v="1407560400"/>
    <b v="0"/>
    <b v="0"/>
    <s v="publishing/radio &amp; podcasts"/>
    <x v="5"/>
    <s v="radio &amp; podcasts"/>
  </r>
  <r>
    <n v="10541"/>
    <n v="658.8125"/>
    <x v="1"/>
    <n v="98"/>
    <n v="107.56122448979592"/>
    <s v="DK"/>
    <s v="DKK"/>
    <x v="44"/>
    <d v="2019-03-18T05:00:00"/>
    <n v="1552798800"/>
    <n v="1552885200"/>
    <b v="0"/>
    <b v="0"/>
    <s v="publishing/fiction"/>
    <x v="5"/>
    <s v="fiction"/>
  </r>
  <r>
    <n v="4530"/>
    <n v="47.684210526315788"/>
    <x v="0"/>
    <n v="48"/>
    <n v="94.375"/>
    <s v="US"/>
    <s v="USD"/>
    <x v="45"/>
    <d v="2016-11-17T06:00:00"/>
    <n v="1478062800"/>
    <n v="1479362400"/>
    <b v="0"/>
    <b v="1"/>
    <s v="theater/plays"/>
    <x v="3"/>
    <s v="plays"/>
  </r>
  <r>
    <n v="4247"/>
    <n v="114.78378378378378"/>
    <x v="1"/>
    <n v="92"/>
    <n v="46.163043478260867"/>
    <s v="US"/>
    <s v="USD"/>
    <x v="46"/>
    <d v="2010-07-31T05:00:00"/>
    <n v="1278565200"/>
    <n v="1280552400"/>
    <b v="0"/>
    <b v="0"/>
    <s v="music/rock"/>
    <x v="1"/>
    <s v="rock"/>
  </r>
  <r>
    <n v="7129"/>
    <n v="475.26666666666665"/>
    <x v="1"/>
    <n v="149"/>
    <n v="47.845637583892618"/>
    <s v="US"/>
    <s v="USD"/>
    <x v="47"/>
    <d v="2014-04-28T05:00:00"/>
    <n v="1396069200"/>
    <n v="1398661200"/>
    <b v="0"/>
    <b v="0"/>
    <s v="theater/plays"/>
    <x v="3"/>
    <s v="plays"/>
  </r>
  <r>
    <n v="128862"/>
    <n v="386.97297297297297"/>
    <x v="1"/>
    <n v="2431"/>
    <n v="53.007815713698065"/>
    <s v="US"/>
    <s v="USD"/>
    <x v="48"/>
    <d v="2015-07-07T05:00:00"/>
    <n v="1435208400"/>
    <n v="1436245200"/>
    <b v="0"/>
    <b v="0"/>
    <s v="theater/plays"/>
    <x v="3"/>
    <s v="plays"/>
  </r>
  <r>
    <n v="13653"/>
    <n v="189.625"/>
    <x v="1"/>
    <n v="303"/>
    <n v="45.059405940594061"/>
    <s v="US"/>
    <s v="USD"/>
    <x v="49"/>
    <d v="2019-12-04T06:00:00"/>
    <n v="1571547600"/>
    <n v="1575439200"/>
    <b v="0"/>
    <b v="0"/>
    <s v="music/rock"/>
    <x v="1"/>
    <s v="rock"/>
  </r>
  <r>
    <n v="2"/>
    <n v="2"/>
    <x v="0"/>
    <n v="1"/>
    <n v="2"/>
    <s v="IT"/>
    <s v="EUR"/>
    <x v="50"/>
    <d v="2013-08-29T05:00:00"/>
    <n v="1375333200"/>
    <n v="1377752400"/>
    <b v="0"/>
    <b v="0"/>
    <s v="music/metal"/>
    <x v="1"/>
    <s v="metal"/>
  </r>
  <r>
    <n v="145243"/>
    <n v="91.867805186590772"/>
    <x v="0"/>
    <n v="1467"/>
    <n v="99.006816632583508"/>
    <s v="GB"/>
    <s v="GBP"/>
    <x v="51"/>
    <d v="2012-04-12T05:00:00"/>
    <n v="1332824400"/>
    <n v="1334206800"/>
    <b v="0"/>
    <b v="1"/>
    <s v="technology/wearables"/>
    <x v="2"/>
    <s v="wearables"/>
  </r>
  <r>
    <n v="2459"/>
    <n v="34.152777777777779"/>
    <x v="0"/>
    <n v="75"/>
    <n v="32.786666666666669"/>
    <s v="US"/>
    <s v="USD"/>
    <x v="52"/>
    <d v="2010-09-19T05:00:00"/>
    <n v="1284526800"/>
    <n v="1284872400"/>
    <b v="0"/>
    <b v="0"/>
    <s v="theater/plays"/>
    <x v="3"/>
    <s v="plays"/>
  </r>
  <r>
    <n v="12356"/>
    <n v="140.40909090909091"/>
    <x v="1"/>
    <n v="209"/>
    <n v="59.119617224880386"/>
    <s v="US"/>
    <s v="USD"/>
    <x v="53"/>
    <d v="2014-06-28T05:00:00"/>
    <n v="1400562000"/>
    <n v="1403931600"/>
    <b v="0"/>
    <b v="0"/>
    <s v="film &amp; video/drama"/>
    <x v="4"/>
    <s v="drama"/>
  </r>
  <r>
    <n v="5392"/>
    <n v="89.86666666666666"/>
    <x v="0"/>
    <n v="120"/>
    <n v="44.93333333333333"/>
    <s v="US"/>
    <s v="USD"/>
    <x v="54"/>
    <d v="2018-03-17T05:00:00"/>
    <n v="1520748000"/>
    <n v="1521262800"/>
    <b v="0"/>
    <b v="0"/>
    <s v="technology/wearables"/>
    <x v="2"/>
    <s v="wearables"/>
  </r>
  <r>
    <n v="11746"/>
    <n v="177.96969696969697"/>
    <x v="1"/>
    <n v="131"/>
    <n v="89.664122137404576"/>
    <s v="US"/>
    <s v="USD"/>
    <x v="55"/>
    <d v="2018-08-04T05:00:00"/>
    <n v="1532926800"/>
    <n v="1533358800"/>
    <b v="0"/>
    <b v="0"/>
    <s v="music/jazz"/>
    <x v="1"/>
    <s v="jazz"/>
  </r>
  <r>
    <n v="11493"/>
    <n v="143.66249999999999"/>
    <x v="1"/>
    <n v="164"/>
    <n v="70.079268292682926"/>
    <s v="US"/>
    <s v="USD"/>
    <x v="56"/>
    <d v="2015-01-17T06:00:00"/>
    <n v="1420869600"/>
    <n v="1421474400"/>
    <b v="0"/>
    <b v="0"/>
    <s v="technology/wearables"/>
    <x v="2"/>
    <s v="wearables"/>
  </r>
  <r>
    <n v="6243"/>
    <n v="215.27586206896552"/>
    <x v="1"/>
    <n v="201"/>
    <n v="31.059701492537314"/>
    <s v="US"/>
    <s v="USD"/>
    <x v="57"/>
    <d v="2017-09-13T05:00:00"/>
    <n v="1504242000"/>
    <n v="1505278800"/>
    <b v="0"/>
    <b v="0"/>
    <s v="games/video games"/>
    <x v="6"/>
    <s v="video games"/>
  </r>
  <r>
    <n v="6132"/>
    <n v="227.11111111111114"/>
    <x v="1"/>
    <n v="211"/>
    <n v="29.061611374407583"/>
    <s v="US"/>
    <s v="USD"/>
    <x v="58"/>
    <d v="2015-10-04T05:00:00"/>
    <n v="1442811600"/>
    <n v="1443934800"/>
    <b v="0"/>
    <b v="0"/>
    <s v="theater/plays"/>
    <x v="3"/>
    <s v="plays"/>
  </r>
  <r>
    <n v="3851"/>
    <n v="275.07142857142861"/>
    <x v="1"/>
    <n v="128"/>
    <n v="30.0859375"/>
    <s v="US"/>
    <s v="USD"/>
    <x v="59"/>
    <d v="2017-06-27T05:00:00"/>
    <n v="1497243600"/>
    <n v="1498539600"/>
    <b v="0"/>
    <b v="1"/>
    <s v="theater/plays"/>
    <x v="3"/>
    <s v="plays"/>
  </r>
  <r>
    <n v="135997"/>
    <n v="144.37048832271762"/>
    <x v="1"/>
    <n v="1600"/>
    <n v="84.998125000000002"/>
    <s v="CA"/>
    <s v="CAD"/>
    <x v="60"/>
    <d v="2012-07-20T05:00:00"/>
    <n v="1342501200"/>
    <n v="1342760400"/>
    <b v="0"/>
    <b v="0"/>
    <s v="theater/plays"/>
    <x v="3"/>
    <s v="plays"/>
  </r>
  <r>
    <n v="184750"/>
    <n v="92.74598393574297"/>
    <x v="0"/>
    <n v="2253"/>
    <n v="82.001775410563695"/>
    <s v="CA"/>
    <s v="CAD"/>
    <x v="61"/>
    <d v="2011-04-02T05:00:00"/>
    <n v="1298268000"/>
    <n v="1301720400"/>
    <b v="0"/>
    <b v="0"/>
    <s v="theater/plays"/>
    <x v="3"/>
    <s v="plays"/>
  </r>
  <r>
    <n v="14452"/>
    <n v="722.6"/>
    <x v="1"/>
    <n v="249"/>
    <n v="58.040160642570278"/>
    <s v="US"/>
    <s v="USD"/>
    <x v="62"/>
    <d v="2015-06-06T05:00:00"/>
    <n v="1433480400"/>
    <n v="1433566800"/>
    <b v="0"/>
    <b v="0"/>
    <s v="technology/web"/>
    <x v="2"/>
    <s v="web"/>
  </r>
  <r>
    <n v="557"/>
    <n v="11.851063829787234"/>
    <x v="0"/>
    <n v="5"/>
    <n v="111.4"/>
    <s v="US"/>
    <s v="USD"/>
    <x v="63"/>
    <d v="2017-05-04T05:00:00"/>
    <n v="1493355600"/>
    <n v="1493874000"/>
    <b v="0"/>
    <b v="0"/>
    <s v="theater/plays"/>
    <x v="3"/>
    <s v="plays"/>
  </r>
  <r>
    <n v="2734"/>
    <n v="97.642857142857139"/>
    <x v="0"/>
    <n v="38"/>
    <n v="71.94736842105263"/>
    <s v="US"/>
    <s v="USD"/>
    <x v="64"/>
    <d v="2018-07-17T05:00:00"/>
    <n v="1530507600"/>
    <n v="1531803600"/>
    <b v="0"/>
    <b v="1"/>
    <s v="technology/web"/>
    <x v="2"/>
    <s v="web"/>
  </r>
  <r>
    <n v="14405"/>
    <n v="236.14754098360655"/>
    <x v="1"/>
    <n v="236"/>
    <n v="61.038135593220339"/>
    <s v="US"/>
    <s v="USD"/>
    <x v="65"/>
    <d v="2011-02-03T06:00:00"/>
    <n v="1296108000"/>
    <n v="1296712800"/>
    <b v="0"/>
    <b v="0"/>
    <s v="theater/plays"/>
    <x v="3"/>
    <s v="plays"/>
  </r>
  <r>
    <n v="1307"/>
    <n v="45.068965517241381"/>
    <x v="0"/>
    <n v="12"/>
    <n v="108.91666666666667"/>
    <s v="US"/>
    <s v="USD"/>
    <x v="66"/>
    <d v="2015-04-13T05:00:00"/>
    <n v="1428469200"/>
    <n v="1428901200"/>
    <b v="0"/>
    <b v="1"/>
    <s v="theater/plays"/>
    <x v="3"/>
    <s v="plays"/>
  </r>
  <r>
    <n v="117892"/>
    <n v="162.38567493112947"/>
    <x v="1"/>
    <n v="4065"/>
    <n v="29.001722017220171"/>
    <s v="GB"/>
    <s v="GBP"/>
    <x v="67"/>
    <d v="2010-01-30T06:00:00"/>
    <n v="1264399200"/>
    <n v="1264831200"/>
    <b v="0"/>
    <b v="1"/>
    <s v="technology/wearables"/>
    <x v="2"/>
    <s v="wearables"/>
  </r>
  <r>
    <n v="14508"/>
    <n v="254.52631578947367"/>
    <x v="1"/>
    <n v="246"/>
    <n v="58.975609756097562"/>
    <s v="IT"/>
    <s v="EUR"/>
    <x v="68"/>
    <d v="2017-09-12T05:00:00"/>
    <n v="1501131600"/>
    <n v="1505192400"/>
    <b v="0"/>
    <b v="1"/>
    <s v="theater/plays"/>
    <x v="3"/>
    <s v="plays"/>
  </r>
  <r>
    <n v="1901"/>
    <n v="24.063291139240505"/>
    <x v="3"/>
    <n v="17"/>
    <n v="111.82352941176471"/>
    <s v="US"/>
    <s v="USD"/>
    <x v="69"/>
    <d v="2011-01-22T06:00:00"/>
    <n v="1292738400"/>
    <n v="1295676000"/>
    <b v="0"/>
    <b v="0"/>
    <s v="theater/plays"/>
    <x v="3"/>
    <s v="plays"/>
  </r>
  <r>
    <n v="158389"/>
    <n v="123.74140625000001"/>
    <x v="1"/>
    <n v="2475"/>
    <n v="63.995555555555555"/>
    <s v="IT"/>
    <s v="EUR"/>
    <x v="70"/>
    <d v="2010-12-21T06:00:00"/>
    <n v="1288674000"/>
    <n v="1292911200"/>
    <b v="0"/>
    <b v="1"/>
    <s v="theater/plays"/>
    <x v="3"/>
    <s v="plays"/>
  </r>
  <r>
    <n v="6484"/>
    <n v="108.06666666666666"/>
    <x v="1"/>
    <n v="76"/>
    <n v="85.315789473684205"/>
    <s v="US"/>
    <s v="USD"/>
    <x v="71"/>
    <d v="2019-12-04T06:00:00"/>
    <n v="1575093600"/>
    <n v="1575439200"/>
    <b v="0"/>
    <b v="0"/>
    <s v="theater/plays"/>
    <x v="3"/>
    <s v="plays"/>
  </r>
  <r>
    <n v="4022"/>
    <n v="670.33333333333326"/>
    <x v="1"/>
    <n v="54"/>
    <n v="74.481481481481481"/>
    <s v="US"/>
    <s v="USD"/>
    <x v="72"/>
    <d v="2015-08-06T05:00:00"/>
    <n v="1435726800"/>
    <n v="1438837200"/>
    <b v="0"/>
    <b v="0"/>
    <s v="film &amp; video/animation"/>
    <x v="4"/>
    <s v="animation"/>
  </r>
  <r>
    <n v="9253"/>
    <n v="660.92857142857144"/>
    <x v="1"/>
    <n v="88"/>
    <n v="105.14772727272727"/>
    <s v="US"/>
    <s v="USD"/>
    <x v="73"/>
    <d v="2016-11-30T06:00:00"/>
    <n v="1480226400"/>
    <n v="1480485600"/>
    <b v="0"/>
    <b v="0"/>
    <s v="music/jazz"/>
    <x v="1"/>
    <s v="jazz"/>
  </r>
  <r>
    <n v="4776"/>
    <n v="122.46153846153847"/>
    <x v="1"/>
    <n v="85"/>
    <n v="56.188235294117646"/>
    <s v="GB"/>
    <s v="GBP"/>
    <x v="74"/>
    <d v="2016-03-28T05:00:00"/>
    <n v="1459054800"/>
    <n v="1459141200"/>
    <b v="0"/>
    <b v="0"/>
    <s v="music/metal"/>
    <x v="1"/>
    <s v="metal"/>
  </r>
  <r>
    <n v="14606"/>
    <n v="150.57731958762886"/>
    <x v="1"/>
    <n v="170"/>
    <n v="85.917647058823533"/>
    <s v="US"/>
    <s v="USD"/>
    <x v="75"/>
    <d v="2018-07-23T05:00:00"/>
    <n v="1531630800"/>
    <n v="1532322000"/>
    <b v="0"/>
    <b v="0"/>
    <s v="photography/photography books"/>
    <x v="7"/>
    <s v="photography books"/>
  </r>
  <r>
    <n v="95993"/>
    <n v="78.106590724165997"/>
    <x v="0"/>
    <n v="1684"/>
    <n v="57.00296912114014"/>
    <s v="US"/>
    <s v="USD"/>
    <x v="76"/>
    <d v="2015-03-13T05:00:00"/>
    <n v="1421992800"/>
    <n v="1426222800"/>
    <b v="1"/>
    <b v="1"/>
    <s v="theater/plays"/>
    <x v="3"/>
    <s v="plays"/>
  </r>
  <r>
    <n v="4460"/>
    <n v="46.94736842105263"/>
    <x v="0"/>
    <n v="56"/>
    <n v="79.642857142857139"/>
    <s v="US"/>
    <s v="USD"/>
    <x v="77"/>
    <d v="2010-10-11T05:00:00"/>
    <n v="1285563600"/>
    <n v="1286773200"/>
    <b v="0"/>
    <b v="1"/>
    <s v="film &amp; video/animation"/>
    <x v="4"/>
    <s v="animation"/>
  </r>
  <r>
    <n v="13536"/>
    <n v="300.8"/>
    <x v="1"/>
    <n v="330"/>
    <n v="41.018181818181816"/>
    <s v="US"/>
    <s v="USD"/>
    <x v="78"/>
    <d v="2018-04-17T05:00:00"/>
    <n v="1523854800"/>
    <n v="1523941200"/>
    <b v="0"/>
    <b v="0"/>
    <s v="publishing/translations"/>
    <x v="5"/>
    <s v="translations"/>
  </r>
  <r>
    <n v="40228"/>
    <n v="69.598615916955026"/>
    <x v="0"/>
    <n v="838"/>
    <n v="48.004773269689736"/>
    <s v="US"/>
    <s v="USD"/>
    <x v="79"/>
    <d v="2018-06-21T05:00:00"/>
    <n v="1529125200"/>
    <n v="1529557200"/>
    <b v="0"/>
    <b v="0"/>
    <s v="theater/plays"/>
    <x v="3"/>
    <s v="plays"/>
  </r>
  <r>
    <n v="7012"/>
    <n v="637.4545454545455"/>
    <x v="1"/>
    <n v="127"/>
    <n v="55.212598425196852"/>
    <s v="US"/>
    <s v="USD"/>
    <x v="80"/>
    <d v="2017-09-28T05:00:00"/>
    <n v="1503982800"/>
    <n v="1506574800"/>
    <b v="0"/>
    <b v="0"/>
    <s v="games/video games"/>
    <x v="6"/>
    <s v="video games"/>
  </r>
  <r>
    <n v="37857"/>
    <n v="225.33928571428569"/>
    <x v="1"/>
    <n v="411"/>
    <n v="92.109489051094897"/>
    <s v="US"/>
    <s v="USD"/>
    <x v="81"/>
    <d v="2017-12-18T06:00:00"/>
    <n v="1511416800"/>
    <n v="1513576800"/>
    <b v="0"/>
    <b v="0"/>
    <s v="music/rock"/>
    <x v="1"/>
    <s v="rock"/>
  </r>
  <r>
    <n v="14973"/>
    <n v="1497.3000000000002"/>
    <x v="1"/>
    <n v="180"/>
    <n v="83.183333333333337"/>
    <s v="GB"/>
    <s v="GBP"/>
    <x v="82"/>
    <d v="2019-01-24T06:00:00"/>
    <n v="1547704800"/>
    <n v="1548309600"/>
    <b v="0"/>
    <b v="1"/>
    <s v="games/video games"/>
    <x v="6"/>
    <s v="video games"/>
  </r>
  <r>
    <n v="39996"/>
    <n v="37.590225563909776"/>
    <x v="0"/>
    <n v="1000"/>
    <n v="39.996000000000002"/>
    <s v="US"/>
    <s v="USD"/>
    <x v="83"/>
    <d v="2016-08-19T05:00:00"/>
    <n v="1469682000"/>
    <n v="1471582800"/>
    <b v="0"/>
    <b v="0"/>
    <s v="music/electric music"/>
    <x v="1"/>
    <s v="electric music"/>
  </r>
  <r>
    <n v="41564"/>
    <n v="132.36942675159236"/>
    <x v="1"/>
    <n v="374"/>
    <n v="111.1336898395722"/>
    <s v="US"/>
    <s v="USD"/>
    <x v="84"/>
    <d v="2012-08-07T05:00:00"/>
    <n v="1343451600"/>
    <n v="1344315600"/>
    <b v="0"/>
    <b v="0"/>
    <s v="technology/wearables"/>
    <x v="2"/>
    <s v="wearables"/>
  </r>
  <r>
    <n v="6430"/>
    <n v="131.22448979591837"/>
    <x v="1"/>
    <n v="71"/>
    <n v="90.563380281690144"/>
    <s v="AU"/>
    <s v="AUD"/>
    <x v="85"/>
    <d v="2011-09-19T05:00:00"/>
    <n v="1315717200"/>
    <n v="1316408400"/>
    <b v="0"/>
    <b v="0"/>
    <s v="music/indie rock"/>
    <x v="1"/>
    <s v="indie rock"/>
  </r>
  <r>
    <n v="12405"/>
    <n v="167.63513513513513"/>
    <x v="1"/>
    <n v="203"/>
    <n v="61.108374384236456"/>
    <s v="US"/>
    <s v="USD"/>
    <x v="86"/>
    <d v="2015-05-17T05:00:00"/>
    <n v="1430715600"/>
    <n v="1431838800"/>
    <b v="1"/>
    <b v="0"/>
    <s v="theater/plays"/>
    <x v="3"/>
    <s v="plays"/>
  </r>
  <r>
    <n v="123040"/>
    <n v="61.984886649874063"/>
    <x v="0"/>
    <n v="1482"/>
    <n v="83.022941970310384"/>
    <s v="AU"/>
    <s v="AUD"/>
    <x v="87"/>
    <d v="2011-03-19T05:00:00"/>
    <n v="1299564000"/>
    <n v="1300510800"/>
    <b v="0"/>
    <b v="1"/>
    <s v="music/rock"/>
    <x v="1"/>
    <s v="rock"/>
  </r>
  <r>
    <n v="12516"/>
    <n v="260.75"/>
    <x v="1"/>
    <n v="113"/>
    <n v="110.76106194690266"/>
    <s v="US"/>
    <s v="USD"/>
    <x v="88"/>
    <d v="2015-05-08T05:00:00"/>
    <n v="1429160400"/>
    <n v="1431061200"/>
    <b v="0"/>
    <b v="0"/>
    <s v="publishing/translations"/>
    <x v="5"/>
    <s v="translations"/>
  </r>
  <r>
    <n v="8588"/>
    <n v="252.58823529411765"/>
    <x v="1"/>
    <n v="96"/>
    <n v="89.458333333333329"/>
    <s v="US"/>
    <s v="USD"/>
    <x v="89"/>
    <d v="2010-04-17T05:00:00"/>
    <n v="1271307600"/>
    <n v="1271480400"/>
    <b v="0"/>
    <b v="0"/>
    <s v="theater/plays"/>
    <x v="3"/>
    <s v="plays"/>
  </r>
  <r>
    <n v="6132"/>
    <n v="78.615384615384613"/>
    <x v="0"/>
    <n v="106"/>
    <n v="57.849056603773583"/>
    <s v="US"/>
    <s v="USD"/>
    <x v="90"/>
    <d v="2016-02-25T06:00:00"/>
    <n v="1456380000"/>
    <n v="1456380000"/>
    <b v="0"/>
    <b v="1"/>
    <s v="theater/plays"/>
    <x v="3"/>
    <s v="plays"/>
  </r>
  <r>
    <n v="74688"/>
    <n v="48.404406999351913"/>
    <x v="0"/>
    <n v="679"/>
    <n v="109.99705449189985"/>
    <s v="IT"/>
    <s v="EUR"/>
    <x v="91"/>
    <d v="2016-09-03T05:00:00"/>
    <n v="1470459600"/>
    <n v="1472878800"/>
    <b v="0"/>
    <b v="0"/>
    <s v="publishing/translations"/>
    <x v="5"/>
    <s v="translations"/>
  </r>
  <r>
    <n v="51775"/>
    <n v="258.875"/>
    <x v="1"/>
    <n v="498"/>
    <n v="103.96586345381526"/>
    <s v="CH"/>
    <s v="CHF"/>
    <x v="92"/>
    <d v="2010-06-24T05:00:00"/>
    <n v="1277269200"/>
    <n v="1277355600"/>
    <b v="0"/>
    <b v="1"/>
    <s v="games/video games"/>
    <x v="6"/>
    <s v="video games"/>
  </r>
  <r>
    <n v="65877"/>
    <n v="60.548713235294116"/>
    <x v="3"/>
    <n v="610"/>
    <n v="107.99508196721311"/>
    <s v="US"/>
    <s v="USD"/>
    <x v="93"/>
    <d v="2012-10-24T05:00:00"/>
    <n v="1350709200"/>
    <n v="1351054800"/>
    <b v="0"/>
    <b v="1"/>
    <s v="theater/plays"/>
    <x v="3"/>
    <s v="plays"/>
  </r>
  <r>
    <n v="8807"/>
    <n v="303.68965517241378"/>
    <x v="1"/>
    <n v="180"/>
    <n v="48.927777777777777"/>
    <s v="GB"/>
    <s v="GBP"/>
    <x v="94"/>
    <d v="2019-04-18T05:00:00"/>
    <n v="1554613200"/>
    <n v="1555563600"/>
    <b v="0"/>
    <b v="0"/>
    <s v="technology/web"/>
    <x v="2"/>
    <s v="web"/>
  </r>
  <r>
    <n v="1017"/>
    <n v="112.99999999999999"/>
    <x v="1"/>
    <n v="27"/>
    <n v="37.666666666666664"/>
    <s v="US"/>
    <s v="USD"/>
    <x v="95"/>
    <d v="2019-10-21T05:00:00"/>
    <n v="1571029200"/>
    <n v="1571634000"/>
    <b v="0"/>
    <b v="0"/>
    <s v="film &amp; video/documentary"/>
    <x v="4"/>
    <s v="documentary"/>
  </r>
  <r>
    <n v="151513"/>
    <n v="217.37876614060258"/>
    <x v="1"/>
    <n v="2331"/>
    <n v="64.999141999141997"/>
    <s v="US"/>
    <s v="USD"/>
    <x v="96"/>
    <d v="2011-03-23T05:00:00"/>
    <n v="1299736800"/>
    <n v="1300856400"/>
    <b v="0"/>
    <b v="0"/>
    <s v="theater/plays"/>
    <x v="3"/>
    <s v="plays"/>
  </r>
  <r>
    <n v="12047"/>
    <n v="926.69230769230762"/>
    <x v="1"/>
    <n v="113"/>
    <n v="106.61061946902655"/>
    <s v="US"/>
    <s v="USD"/>
    <x v="48"/>
    <d v="2015-08-18T05:00:00"/>
    <n v="1435208400"/>
    <n v="1439874000"/>
    <b v="0"/>
    <b v="0"/>
    <s v="food/food trucks"/>
    <x v="0"/>
    <s v="food trucks"/>
  </r>
  <r>
    <n v="32951"/>
    <n v="33.692229038854805"/>
    <x v="0"/>
    <n v="1220"/>
    <n v="27.009016393442622"/>
    <s v="AU"/>
    <s v="AUD"/>
    <x v="97"/>
    <d v="2015-07-31T05:00:00"/>
    <n v="1437973200"/>
    <n v="1438318800"/>
    <b v="0"/>
    <b v="0"/>
    <s v="games/video games"/>
    <x v="6"/>
    <s v="video games"/>
  </r>
  <r>
    <n v="14951"/>
    <n v="196.7236842105263"/>
    <x v="1"/>
    <n v="164"/>
    <n v="91.16463414634147"/>
    <s v="US"/>
    <s v="USD"/>
    <x v="98"/>
    <d v="2014-12-24T06:00:00"/>
    <n v="1416895200"/>
    <n v="1419400800"/>
    <b v="0"/>
    <b v="0"/>
    <s v="theater/plays"/>
    <x v="3"/>
    <s v="plays"/>
  </r>
  <r>
    <n v="1"/>
    <n v="1"/>
    <x v="0"/>
    <n v="1"/>
    <n v="1"/>
    <s v="US"/>
    <s v="USD"/>
    <x v="99"/>
    <d v="2011-11-06T05:00:00"/>
    <n v="1319000400"/>
    <n v="1320555600"/>
    <b v="0"/>
    <b v="0"/>
    <s v="theater/plays"/>
    <x v="3"/>
    <s v="plays"/>
  </r>
  <r>
    <n v="9193"/>
    <n v="1021.4444444444445"/>
    <x v="1"/>
    <n v="164"/>
    <n v="56.054878048780488"/>
    <s v="US"/>
    <s v="USD"/>
    <x v="100"/>
    <d v="2015-02-28T06:00:00"/>
    <n v="1424498400"/>
    <n v="1425103200"/>
    <b v="0"/>
    <b v="1"/>
    <s v="music/electric music"/>
    <x v="1"/>
    <s v="electric music"/>
  </r>
  <r>
    <n v="10422"/>
    <n v="281.67567567567568"/>
    <x v="1"/>
    <n v="336"/>
    <n v="31.017857142857142"/>
    <s v="US"/>
    <s v="USD"/>
    <x v="101"/>
    <d v="2018-05-21T05:00:00"/>
    <n v="1526274000"/>
    <n v="1526878800"/>
    <b v="0"/>
    <b v="1"/>
    <s v="technology/wearables"/>
    <x v="2"/>
    <s v="wearables"/>
  </r>
  <r>
    <n v="2461"/>
    <n v="24.610000000000003"/>
    <x v="0"/>
    <n v="37"/>
    <n v="66.513513513513516"/>
    <s v="IT"/>
    <s v="EUR"/>
    <x v="102"/>
    <d v="2010-11-02T05:00:00"/>
    <n v="1287896400"/>
    <n v="1288674000"/>
    <b v="0"/>
    <b v="0"/>
    <s v="music/electric music"/>
    <x v="1"/>
    <s v="electric music"/>
  </r>
  <r>
    <n v="170623"/>
    <n v="143.14010067114094"/>
    <x v="1"/>
    <n v="1917"/>
    <n v="89.005216484089729"/>
    <s v="US"/>
    <s v="USD"/>
    <x v="103"/>
    <d v="2017-05-24T05:00:00"/>
    <n v="1495515600"/>
    <n v="1495602000"/>
    <b v="0"/>
    <b v="0"/>
    <s v="music/indie rock"/>
    <x v="1"/>
    <s v="indie rock"/>
  </r>
  <r>
    <n v="9829"/>
    <n v="144.54411764705884"/>
    <x v="1"/>
    <n v="95"/>
    <n v="103.46315789473684"/>
    <s v="US"/>
    <s v="USD"/>
    <x v="104"/>
    <d v="2013-04-20T05:00:00"/>
    <n v="1364878800"/>
    <n v="1366434000"/>
    <b v="0"/>
    <b v="0"/>
    <s v="technology/web"/>
    <x v="2"/>
    <s v="web"/>
  </r>
  <r>
    <n v="14006"/>
    <n v="359.12820512820514"/>
    <x v="1"/>
    <n v="147"/>
    <n v="95.278911564625844"/>
    <s v="US"/>
    <s v="USD"/>
    <x v="105"/>
    <d v="2019-09-13T05:00:00"/>
    <n v="1567918800"/>
    <n v="1568350800"/>
    <b v="0"/>
    <b v="0"/>
    <s v="theater/plays"/>
    <x v="3"/>
    <s v="plays"/>
  </r>
  <r>
    <n v="6527"/>
    <n v="186.48571428571427"/>
    <x v="1"/>
    <n v="86"/>
    <n v="75.895348837209298"/>
    <s v="US"/>
    <s v="USD"/>
    <x v="106"/>
    <d v="2018-05-10T05:00:00"/>
    <n v="1524459600"/>
    <n v="1525928400"/>
    <b v="0"/>
    <b v="1"/>
    <s v="theater/plays"/>
    <x v="3"/>
    <s v="plays"/>
  </r>
  <r>
    <n v="8929"/>
    <n v="595.26666666666665"/>
    <x v="1"/>
    <n v="83"/>
    <n v="107.57831325301204"/>
    <s v="US"/>
    <s v="USD"/>
    <x v="107"/>
    <d v="2012-05-13T05:00:00"/>
    <n v="1333688400"/>
    <n v="1336885200"/>
    <b v="0"/>
    <b v="0"/>
    <s v="film &amp; video/documentary"/>
    <x v="4"/>
    <s v="documentary"/>
  </r>
  <r>
    <n v="3079"/>
    <n v="59.21153846153846"/>
    <x v="0"/>
    <n v="60"/>
    <n v="51.31666666666667"/>
    <s v="US"/>
    <s v="USD"/>
    <x v="108"/>
    <d v="2014-01-14T06:00:00"/>
    <n v="1389506400"/>
    <n v="1389679200"/>
    <b v="0"/>
    <b v="0"/>
    <s v="film &amp; video/television"/>
    <x v="4"/>
    <s v="television"/>
  </r>
  <r>
    <n v="21307"/>
    <n v="14.962780898876405"/>
    <x v="0"/>
    <n v="296"/>
    <n v="71.983108108108112"/>
    <s v="US"/>
    <s v="USD"/>
    <x v="109"/>
    <d v="2018-09-30T05:00:00"/>
    <n v="1536642000"/>
    <n v="1538283600"/>
    <b v="0"/>
    <b v="0"/>
    <s v="food/food trucks"/>
    <x v="0"/>
    <s v="food trucks"/>
  </r>
  <r>
    <n v="73653"/>
    <n v="119.95602605863192"/>
    <x v="1"/>
    <n v="676"/>
    <n v="108.95414201183432"/>
    <s v="US"/>
    <s v="USD"/>
    <x v="110"/>
    <d v="2012-09-28T05:00:00"/>
    <n v="1348290000"/>
    <n v="1348808400"/>
    <b v="0"/>
    <b v="0"/>
    <s v="publishing/radio &amp; podcasts"/>
    <x v="5"/>
    <s v="radio &amp; podcasts"/>
  </r>
  <r>
    <n v="12635"/>
    <n v="268.82978723404256"/>
    <x v="1"/>
    <n v="361"/>
    <n v="35"/>
    <s v="AU"/>
    <s v="AUD"/>
    <x v="111"/>
    <d v="2014-09-08T05:00:00"/>
    <n v="1408856400"/>
    <n v="1410152400"/>
    <b v="0"/>
    <b v="0"/>
    <s v="technology/web"/>
    <x v="2"/>
    <s v="web"/>
  </r>
  <r>
    <n v="12437"/>
    <n v="376.87878787878788"/>
    <x v="1"/>
    <n v="131"/>
    <n v="94.938931297709928"/>
    <s v="US"/>
    <s v="USD"/>
    <x v="112"/>
    <d v="2017-09-19T05:00:00"/>
    <n v="1505192400"/>
    <n v="1505797200"/>
    <b v="0"/>
    <b v="0"/>
    <s v="food/food trucks"/>
    <x v="0"/>
    <s v="food trucks"/>
  </r>
  <r>
    <n v="13816"/>
    <n v="727.15789473684208"/>
    <x v="1"/>
    <n v="126"/>
    <n v="109.65079365079364"/>
    <s v="US"/>
    <s v="USD"/>
    <x v="113"/>
    <d v="2019-04-10T05:00:00"/>
    <n v="1554786000"/>
    <n v="1554872400"/>
    <b v="0"/>
    <b v="1"/>
    <s v="technology/wearables"/>
    <x v="2"/>
    <s v="wearables"/>
  </r>
  <r>
    <n v="145382"/>
    <n v="87.211757648470297"/>
    <x v="0"/>
    <n v="3304"/>
    <n v="44.001815980629537"/>
    <s v="IT"/>
    <s v="EUR"/>
    <x v="114"/>
    <d v="2017-12-22T06:00:00"/>
    <n v="1510898400"/>
    <n v="1513922400"/>
    <b v="0"/>
    <b v="0"/>
    <s v="publishing/fiction"/>
    <x v="5"/>
    <s v="fiction"/>
  </r>
  <r>
    <n v="6336"/>
    <n v="88"/>
    <x v="0"/>
    <n v="73"/>
    <n v="86.794520547945211"/>
    <s v="US"/>
    <s v="USD"/>
    <x v="115"/>
    <d v="2015-09-19T05:00:00"/>
    <n v="1442552400"/>
    <n v="1442638800"/>
    <b v="0"/>
    <b v="0"/>
    <s v="theater/plays"/>
    <x v="3"/>
    <s v="plays"/>
  </r>
  <r>
    <n v="8523"/>
    <n v="173.9387755102041"/>
    <x v="1"/>
    <n v="275"/>
    <n v="30.992727272727272"/>
    <s v="US"/>
    <s v="USD"/>
    <x v="116"/>
    <d v="2011-09-28T05:00:00"/>
    <n v="1316667600"/>
    <n v="1317186000"/>
    <b v="0"/>
    <b v="0"/>
    <s v="film &amp; video/television"/>
    <x v="4"/>
    <s v="television"/>
  </r>
  <r>
    <n v="6351"/>
    <n v="117.61111111111111"/>
    <x v="1"/>
    <n v="67"/>
    <n v="94.791044776119406"/>
    <s v="US"/>
    <s v="USD"/>
    <x v="117"/>
    <d v="2014-02-01T06:00:00"/>
    <n v="1390716000"/>
    <n v="1391234400"/>
    <b v="0"/>
    <b v="0"/>
    <s v="photography/photography books"/>
    <x v="7"/>
    <s v="photography books"/>
  </r>
  <r>
    <n v="10748"/>
    <n v="214.96"/>
    <x v="1"/>
    <n v="154"/>
    <n v="69.79220779220779"/>
    <s v="US"/>
    <s v="USD"/>
    <x v="118"/>
    <d v="2014-07-03T05:00:00"/>
    <n v="1402894800"/>
    <n v="1404363600"/>
    <b v="0"/>
    <b v="1"/>
    <s v="film &amp; video/documentary"/>
    <x v="4"/>
    <s v="documentary"/>
  </r>
  <r>
    <n v="112272"/>
    <n v="149.49667110519306"/>
    <x v="1"/>
    <n v="1782"/>
    <n v="63.003367003367003"/>
    <s v="US"/>
    <s v="USD"/>
    <x v="119"/>
    <d v="2015-04-21T05:00:00"/>
    <n v="1429246800"/>
    <n v="1429592400"/>
    <b v="0"/>
    <b v="1"/>
    <s v="games/mobile games"/>
    <x v="6"/>
    <s v="mobile games"/>
  </r>
  <r>
    <n v="99361"/>
    <n v="219.33995584988963"/>
    <x v="1"/>
    <n v="903"/>
    <n v="110.0343300110742"/>
    <s v="US"/>
    <s v="USD"/>
    <x v="33"/>
    <d v="2014-10-18T05:00:00"/>
    <n v="1412485200"/>
    <n v="1413608400"/>
    <b v="0"/>
    <b v="0"/>
    <s v="games/video games"/>
    <x v="6"/>
    <s v="video games"/>
  </r>
  <r>
    <n v="88055"/>
    <n v="64.367690058479525"/>
    <x v="0"/>
    <n v="3387"/>
    <n v="25.997933274284026"/>
    <s v="US"/>
    <s v="USD"/>
    <x v="120"/>
    <d v="2014-12-24T06:00:00"/>
    <n v="1417068000"/>
    <n v="1419400800"/>
    <b v="0"/>
    <b v="0"/>
    <s v="publishing/fiction"/>
    <x v="5"/>
    <s v="fiction"/>
  </r>
  <r>
    <n v="33092"/>
    <n v="18.622397298818232"/>
    <x v="0"/>
    <n v="662"/>
    <n v="49.987915407854985"/>
    <s v="CA"/>
    <s v="CAD"/>
    <x v="121"/>
    <d v="2015-11-27T06:00:00"/>
    <n v="1448344800"/>
    <n v="1448604000"/>
    <b v="1"/>
    <b v="0"/>
    <s v="theater/plays"/>
    <x v="3"/>
    <s v="plays"/>
  </r>
  <r>
    <n v="9562"/>
    <n v="367.76923076923077"/>
    <x v="1"/>
    <n v="94"/>
    <n v="101.72340425531915"/>
    <s v="IT"/>
    <s v="EUR"/>
    <x v="122"/>
    <d v="2019-07-05T05:00:00"/>
    <n v="1557723600"/>
    <n v="1562302800"/>
    <b v="0"/>
    <b v="0"/>
    <s v="photography/photography books"/>
    <x v="7"/>
    <s v="photography books"/>
  </r>
  <r>
    <n v="8475"/>
    <n v="159.90566037735849"/>
    <x v="1"/>
    <n v="180"/>
    <n v="47.083333333333336"/>
    <s v="US"/>
    <s v="USD"/>
    <x v="123"/>
    <d v="2018-09-23T05:00:00"/>
    <n v="1537333200"/>
    <n v="1537678800"/>
    <b v="0"/>
    <b v="0"/>
    <s v="theater/plays"/>
    <x v="3"/>
    <s v="plays"/>
  </r>
  <r>
    <n v="69617"/>
    <n v="38.633185349611544"/>
    <x v="0"/>
    <n v="774"/>
    <n v="89.944444444444443"/>
    <s v="US"/>
    <s v="USD"/>
    <x v="124"/>
    <d v="2016-09-11T05:00:00"/>
    <n v="1471150800"/>
    <n v="1473570000"/>
    <b v="0"/>
    <b v="1"/>
    <s v="theater/plays"/>
    <x v="3"/>
    <s v="plays"/>
  </r>
  <r>
    <n v="53067"/>
    <n v="51.42151162790698"/>
    <x v="0"/>
    <n v="672"/>
    <n v="78.96875"/>
    <s v="CA"/>
    <s v="CAD"/>
    <x v="125"/>
    <d v="2010-05-15T05:00:00"/>
    <n v="1273640400"/>
    <n v="1273899600"/>
    <b v="0"/>
    <b v="0"/>
    <s v="theater/plays"/>
    <x v="3"/>
    <s v="plays"/>
  </r>
  <r>
    <n v="42596"/>
    <n v="60.334277620396605"/>
    <x v="3"/>
    <n v="532"/>
    <n v="80.067669172932327"/>
    <s v="US"/>
    <s v="USD"/>
    <x v="126"/>
    <d v="2010-09-09T05:00:00"/>
    <n v="1282885200"/>
    <n v="1284008400"/>
    <b v="0"/>
    <b v="0"/>
    <s v="music/rock"/>
    <x v="1"/>
    <s v="rock"/>
  </r>
  <r>
    <n v="4756"/>
    <n v="3.202693602693603"/>
    <x v="3"/>
    <n v="55"/>
    <n v="86.472727272727269"/>
    <s v="AU"/>
    <s v="AUD"/>
    <x v="127"/>
    <d v="2015-02-28T06:00:00"/>
    <n v="1422943200"/>
    <n v="1425103200"/>
    <b v="0"/>
    <b v="0"/>
    <s v="food/food trucks"/>
    <x v="0"/>
    <s v="food trucks"/>
  </r>
  <r>
    <n v="14925"/>
    <n v="155.46875"/>
    <x v="1"/>
    <n v="533"/>
    <n v="28.001876172607879"/>
    <s v="DK"/>
    <s v="DKK"/>
    <x v="128"/>
    <d v="2011-11-11T06:00:00"/>
    <n v="1319605200"/>
    <n v="1320991200"/>
    <b v="0"/>
    <b v="0"/>
    <s v="film &amp; video/drama"/>
    <x v="4"/>
    <s v="drama"/>
  </r>
  <r>
    <n v="166116"/>
    <n v="100.85974499089254"/>
    <x v="1"/>
    <n v="2443"/>
    <n v="67.996725337699544"/>
    <s v="GB"/>
    <s v="GBP"/>
    <x v="129"/>
    <d v="2013-12-12T06:00:00"/>
    <n v="1385704800"/>
    <n v="1386828000"/>
    <b v="0"/>
    <b v="0"/>
    <s v="technology/web"/>
    <x v="2"/>
    <s v="web"/>
  </r>
  <r>
    <n v="3834"/>
    <n v="116.18181818181819"/>
    <x v="1"/>
    <n v="89"/>
    <n v="43.078651685393261"/>
    <s v="US"/>
    <s v="USD"/>
    <x v="130"/>
    <d v="2018-01-28T06:00:00"/>
    <n v="1515736800"/>
    <n v="1517119200"/>
    <b v="0"/>
    <b v="1"/>
    <s v="theater/plays"/>
    <x v="3"/>
    <s v="plays"/>
  </r>
  <r>
    <n v="13985"/>
    <n v="310.77777777777777"/>
    <x v="1"/>
    <n v="159"/>
    <n v="87.95597484276729"/>
    <s v="US"/>
    <s v="USD"/>
    <x v="131"/>
    <d v="2011-09-03T05:00:00"/>
    <n v="1313125200"/>
    <n v="1315026000"/>
    <b v="0"/>
    <b v="0"/>
    <s v="music/world music"/>
    <x v="1"/>
    <s v="world music"/>
  </r>
  <r>
    <n v="89288"/>
    <n v="89.73668341708543"/>
    <x v="0"/>
    <n v="940"/>
    <n v="94.987234042553197"/>
    <s v="CH"/>
    <s v="CHF"/>
    <x v="132"/>
    <d v="2011-08-07T05:00:00"/>
    <n v="1308459600"/>
    <n v="1312693200"/>
    <b v="0"/>
    <b v="1"/>
    <s v="film &amp; video/documentary"/>
    <x v="4"/>
    <s v="documentary"/>
  </r>
  <r>
    <n v="5488"/>
    <n v="71.27272727272728"/>
    <x v="0"/>
    <n v="117"/>
    <n v="46.905982905982903"/>
    <s v="US"/>
    <s v="USD"/>
    <x v="133"/>
    <d v="2013-03-12T05:00:00"/>
    <n v="1362636000"/>
    <n v="1363064400"/>
    <b v="0"/>
    <b v="1"/>
    <s v="theater/plays"/>
    <x v="3"/>
    <s v="plays"/>
  </r>
  <r>
    <n v="2721"/>
    <n v="3.2862318840579712"/>
    <x v="3"/>
    <n v="58"/>
    <n v="46.913793103448278"/>
    <s v="US"/>
    <s v="USD"/>
    <x v="134"/>
    <d v="2014-06-19T05:00:00"/>
    <n v="1402117200"/>
    <n v="1403154000"/>
    <b v="0"/>
    <b v="1"/>
    <s v="film &amp; video/drama"/>
    <x v="4"/>
    <s v="drama"/>
  </r>
  <r>
    <n v="4712"/>
    <n v="261.77777777777777"/>
    <x v="1"/>
    <n v="50"/>
    <n v="94.24"/>
    <s v="US"/>
    <s v="USD"/>
    <x v="135"/>
    <d v="2010-10-12T05:00:00"/>
    <n v="1286341200"/>
    <n v="1286859600"/>
    <b v="0"/>
    <b v="0"/>
    <s v="publishing/nonfiction"/>
    <x v="5"/>
    <s v="nonfiction"/>
  </r>
  <r>
    <n v="9216"/>
    <n v="96"/>
    <x v="0"/>
    <n v="115"/>
    <n v="80.139130434782615"/>
    <s v="US"/>
    <s v="USD"/>
    <x v="136"/>
    <d v="2012-10-04T05:00:00"/>
    <n v="1348808400"/>
    <n v="1349326800"/>
    <b v="0"/>
    <b v="0"/>
    <s v="games/mobile games"/>
    <x v="6"/>
    <s v="mobile games"/>
  </r>
  <r>
    <n v="19246"/>
    <n v="20.896851248642779"/>
    <x v="0"/>
    <n v="326"/>
    <n v="59.036809815950917"/>
    <s v="US"/>
    <s v="USD"/>
    <x v="137"/>
    <d v="2015-05-07T05:00:00"/>
    <n v="1429592400"/>
    <n v="1430974800"/>
    <b v="0"/>
    <b v="1"/>
    <s v="technology/wearables"/>
    <x v="2"/>
    <s v="wearables"/>
  </r>
  <r>
    <n v="12274"/>
    <n v="223.16363636363636"/>
    <x v="1"/>
    <n v="186"/>
    <n v="65.989247311827953"/>
    <s v="US"/>
    <s v="USD"/>
    <x v="138"/>
    <d v="2018-03-02T06:00:00"/>
    <n v="1519538400"/>
    <n v="1519970400"/>
    <b v="0"/>
    <b v="0"/>
    <s v="film &amp; video/documentary"/>
    <x v="4"/>
    <s v="documentary"/>
  </r>
  <r>
    <n v="65323"/>
    <n v="101.59097978227061"/>
    <x v="1"/>
    <n v="1071"/>
    <n v="60.992530345471522"/>
    <s v="US"/>
    <s v="USD"/>
    <x v="139"/>
    <d v="2015-06-18T05:00:00"/>
    <n v="1434085200"/>
    <n v="1434603600"/>
    <b v="0"/>
    <b v="0"/>
    <s v="technology/web"/>
    <x v="2"/>
    <s v="web"/>
  </r>
  <r>
    <n v="11502"/>
    <n v="230.03999999999996"/>
    <x v="1"/>
    <n v="117"/>
    <n v="98.307692307692307"/>
    <s v="US"/>
    <s v="USD"/>
    <x v="107"/>
    <d v="2012-05-17T05:00:00"/>
    <n v="1333688400"/>
    <n v="1337230800"/>
    <b v="0"/>
    <b v="0"/>
    <s v="technology/web"/>
    <x v="2"/>
    <s v="web"/>
  </r>
  <r>
    <n v="7322"/>
    <n v="135.59259259259261"/>
    <x v="1"/>
    <n v="70"/>
    <n v="104.6"/>
    <s v="US"/>
    <s v="USD"/>
    <x v="140"/>
    <d v="2010-07-18T05:00:00"/>
    <n v="1277701200"/>
    <n v="1279429200"/>
    <b v="0"/>
    <b v="0"/>
    <s v="music/indie rock"/>
    <x v="1"/>
    <s v="indie rock"/>
  </r>
  <r>
    <n v="11619"/>
    <n v="129.1"/>
    <x v="1"/>
    <n v="135"/>
    <n v="86.066666666666663"/>
    <s v="US"/>
    <s v="USD"/>
    <x v="141"/>
    <d v="2019-06-25T05:00:00"/>
    <n v="1560747600"/>
    <n v="1561438800"/>
    <b v="0"/>
    <b v="0"/>
    <s v="theater/plays"/>
    <x v="3"/>
    <s v="plays"/>
  </r>
  <r>
    <n v="59128"/>
    <n v="236.512"/>
    <x v="1"/>
    <n v="768"/>
    <n v="76.989583333333329"/>
    <s v="CH"/>
    <s v="CHF"/>
    <x v="142"/>
    <d v="2014-09-12T05:00:00"/>
    <n v="1410066000"/>
    <n v="1410498000"/>
    <b v="0"/>
    <b v="0"/>
    <s v="technology/wearables"/>
    <x v="2"/>
    <s v="wearables"/>
  </r>
  <r>
    <n v="1518"/>
    <n v="17.25"/>
    <x v="3"/>
    <n v="51"/>
    <n v="29.764705882352942"/>
    <s v="US"/>
    <s v="USD"/>
    <x v="143"/>
    <d v="2011-11-28T06:00:00"/>
    <n v="1320732000"/>
    <n v="1322460000"/>
    <b v="0"/>
    <b v="0"/>
    <s v="theater/plays"/>
    <x v="3"/>
    <s v="plays"/>
  </r>
  <r>
    <n v="9337"/>
    <n v="112.49397590361446"/>
    <x v="1"/>
    <n v="199"/>
    <n v="46.91959798994975"/>
    <s v="US"/>
    <s v="USD"/>
    <x v="144"/>
    <d v="2016-06-19T05:00:00"/>
    <n v="1465794000"/>
    <n v="1466312400"/>
    <b v="0"/>
    <b v="1"/>
    <s v="theater/plays"/>
    <x v="3"/>
    <s v="plays"/>
  </r>
  <r>
    <n v="11255"/>
    <n v="121.02150537634408"/>
    <x v="1"/>
    <n v="107"/>
    <n v="105.18691588785046"/>
    <s v="US"/>
    <s v="USD"/>
    <x v="145"/>
    <d v="2017-08-03T05:00:00"/>
    <n v="1500958800"/>
    <n v="1501736400"/>
    <b v="0"/>
    <b v="0"/>
    <s v="technology/wearables"/>
    <x v="2"/>
    <s v="wearables"/>
  </r>
  <r>
    <n v="13632"/>
    <n v="219.87096774193549"/>
    <x v="1"/>
    <n v="195"/>
    <n v="69.907692307692301"/>
    <s v="US"/>
    <s v="USD"/>
    <x v="146"/>
    <d v="2013-02-22T06:00:00"/>
    <n v="1357020000"/>
    <n v="1361512800"/>
    <b v="0"/>
    <b v="0"/>
    <s v="music/indie rock"/>
    <x v="1"/>
    <s v="indie rock"/>
  </r>
  <r>
    <n v="1"/>
    <n v="1"/>
    <x v="0"/>
    <n v="1"/>
    <n v="1"/>
    <s v="US"/>
    <s v="USD"/>
    <x v="147"/>
    <d v="2018-12-17T06:00:00"/>
    <n v="1544940000"/>
    <n v="1545026400"/>
    <b v="0"/>
    <b v="0"/>
    <s v="music/rock"/>
    <x v="1"/>
    <s v="rock"/>
  </r>
  <r>
    <n v="88037"/>
    <n v="64.166909620991248"/>
    <x v="0"/>
    <n v="1467"/>
    <n v="60.011588275391958"/>
    <s v="US"/>
    <s v="USD"/>
    <x v="148"/>
    <d v="2014-07-30T05:00:00"/>
    <n v="1402290000"/>
    <n v="1406696400"/>
    <b v="0"/>
    <b v="0"/>
    <s v="music/electric music"/>
    <x v="1"/>
    <s v="electric music"/>
  </r>
  <r>
    <n v="175573"/>
    <n v="423.06746987951806"/>
    <x v="1"/>
    <n v="3376"/>
    <n v="52.006220379146917"/>
    <s v="US"/>
    <s v="USD"/>
    <x v="149"/>
    <d v="2017-02-24T06:00:00"/>
    <n v="1487311200"/>
    <n v="1487916000"/>
    <b v="0"/>
    <b v="0"/>
    <s v="music/indie rock"/>
    <x v="1"/>
    <s v="indie rock"/>
  </r>
  <r>
    <n v="176112"/>
    <n v="92.984160506863773"/>
    <x v="0"/>
    <n v="5681"/>
    <n v="31.000176025347649"/>
    <s v="US"/>
    <s v="USD"/>
    <x v="150"/>
    <d v="2012-10-25T05:00:00"/>
    <n v="1350622800"/>
    <n v="1351141200"/>
    <b v="0"/>
    <b v="0"/>
    <s v="theater/plays"/>
    <x v="3"/>
    <s v="plays"/>
  </r>
  <r>
    <n v="100650"/>
    <n v="58.756567425569173"/>
    <x v="0"/>
    <n v="1059"/>
    <n v="95.042492917847028"/>
    <s v="US"/>
    <s v="USD"/>
    <x v="151"/>
    <d v="2016-06-04T05:00:00"/>
    <n v="1463029200"/>
    <n v="1465016400"/>
    <b v="0"/>
    <b v="1"/>
    <s v="music/indie rock"/>
    <x v="1"/>
    <s v="indie rock"/>
  </r>
  <r>
    <n v="90706"/>
    <n v="65.022222222222226"/>
    <x v="0"/>
    <n v="1194"/>
    <n v="75.968174204355108"/>
    <s v="US"/>
    <s v="USD"/>
    <x v="152"/>
    <d v="2010-04-09T05:00:00"/>
    <n v="1269493200"/>
    <n v="1270789200"/>
    <b v="0"/>
    <b v="0"/>
    <s v="theater/plays"/>
    <x v="3"/>
    <s v="plays"/>
  </r>
  <r>
    <n v="26914"/>
    <n v="73.939560439560438"/>
    <x v="3"/>
    <n v="379"/>
    <n v="71.013192612137203"/>
    <s v="AU"/>
    <s v="AUD"/>
    <x v="153"/>
    <d v="2019-10-29T05:00:00"/>
    <n v="1570251600"/>
    <n v="1572325200"/>
    <b v="0"/>
    <b v="0"/>
    <s v="music/rock"/>
    <x v="1"/>
    <s v="rock"/>
  </r>
  <r>
    <n v="2212"/>
    <n v="52.666666666666664"/>
    <x v="0"/>
    <n v="30"/>
    <n v="73.733333333333334"/>
    <s v="AU"/>
    <s v="AUD"/>
    <x v="154"/>
    <d v="2014-01-11T06:00:00"/>
    <n v="1388383200"/>
    <n v="1389420000"/>
    <b v="0"/>
    <b v="0"/>
    <s v="photography/photography books"/>
    <x v="7"/>
    <s v="photography books"/>
  </r>
  <r>
    <n v="4640"/>
    <n v="220.95238095238096"/>
    <x v="1"/>
    <n v="41"/>
    <n v="113.17073170731707"/>
    <s v="US"/>
    <s v="USD"/>
    <x v="155"/>
    <d v="2015-12-09T06:00:00"/>
    <n v="1449554400"/>
    <n v="1449640800"/>
    <b v="0"/>
    <b v="0"/>
    <s v="music/rock"/>
    <x v="1"/>
    <s v="rock"/>
  </r>
  <r>
    <n v="191222"/>
    <n v="100.01150627615063"/>
    <x v="1"/>
    <n v="1821"/>
    <n v="105.00933552992861"/>
    <s v="US"/>
    <s v="USD"/>
    <x v="156"/>
    <d v="2019-04-14T05:00:00"/>
    <n v="1553662800"/>
    <n v="1555218000"/>
    <b v="0"/>
    <b v="1"/>
    <s v="theater/plays"/>
    <x v="3"/>
    <s v="plays"/>
  </r>
  <r>
    <n v="12985"/>
    <n v="162.3125"/>
    <x v="1"/>
    <n v="164"/>
    <n v="79.176829268292678"/>
    <s v="US"/>
    <s v="USD"/>
    <x v="157"/>
    <d v="2019-05-13T05:00:00"/>
    <n v="1556341200"/>
    <n v="1557723600"/>
    <b v="0"/>
    <b v="0"/>
    <s v="technology/wearables"/>
    <x v="2"/>
    <s v="wearables"/>
  </r>
  <r>
    <n v="4300"/>
    <n v="78.181818181818187"/>
    <x v="0"/>
    <n v="75"/>
    <n v="57.333333333333336"/>
    <s v="US"/>
    <s v="USD"/>
    <x v="158"/>
    <d v="2015-09-29T05:00:00"/>
    <n v="1442984400"/>
    <n v="1443502800"/>
    <b v="0"/>
    <b v="1"/>
    <s v="technology/web"/>
    <x v="2"/>
    <s v="web"/>
  </r>
  <r>
    <n v="9134"/>
    <n v="149.73770491803279"/>
    <x v="1"/>
    <n v="157"/>
    <n v="58.178343949044589"/>
    <s v="CH"/>
    <s v="CHF"/>
    <x v="159"/>
    <d v="2019-01-07T06:00:00"/>
    <n v="1544248800"/>
    <n v="1546840800"/>
    <b v="0"/>
    <b v="0"/>
    <s v="music/rock"/>
    <x v="1"/>
    <s v="rock"/>
  </r>
  <r>
    <n v="8864"/>
    <n v="253.25714285714284"/>
    <x v="1"/>
    <n v="246"/>
    <n v="36.032520325203251"/>
    <s v="US"/>
    <s v="USD"/>
    <x v="160"/>
    <d v="2017-12-08T06:00:00"/>
    <n v="1508475600"/>
    <n v="1512712800"/>
    <b v="0"/>
    <b v="1"/>
    <s v="photography/photography books"/>
    <x v="7"/>
    <s v="photography books"/>
  </r>
  <r>
    <n v="150755"/>
    <n v="100.16943521594683"/>
    <x v="1"/>
    <n v="1396"/>
    <n v="107.99068767908309"/>
    <s v="US"/>
    <s v="USD"/>
    <x v="161"/>
    <d v="2017-10-09T05:00:00"/>
    <n v="1507438800"/>
    <n v="1507525200"/>
    <b v="0"/>
    <b v="0"/>
    <s v="theater/plays"/>
    <x v="3"/>
    <s v="plays"/>
  </r>
  <r>
    <n v="110279"/>
    <n v="121.99004424778761"/>
    <x v="1"/>
    <n v="2506"/>
    <n v="44.005985634477256"/>
    <s v="US"/>
    <s v="USD"/>
    <x v="162"/>
    <d v="2017-09-02T05:00:00"/>
    <n v="1501563600"/>
    <n v="1504328400"/>
    <b v="0"/>
    <b v="0"/>
    <s v="technology/web"/>
    <x v="2"/>
    <s v="web"/>
  </r>
  <r>
    <n v="13439"/>
    <n v="137.13265306122449"/>
    <x v="1"/>
    <n v="244"/>
    <n v="55.077868852459019"/>
    <s v="US"/>
    <s v="USD"/>
    <x v="163"/>
    <d v="2010-12-26T06:00:00"/>
    <n v="1292997600"/>
    <n v="1293343200"/>
    <b v="0"/>
    <b v="0"/>
    <s v="photography/photography books"/>
    <x v="7"/>
    <s v="photography books"/>
  </r>
  <r>
    <n v="10804"/>
    <n v="415.53846153846149"/>
    <x v="1"/>
    <n v="146"/>
    <n v="74"/>
    <s v="AU"/>
    <s v="AUD"/>
    <x v="164"/>
    <d v="2013-06-20T05:00:00"/>
    <n v="1370840400"/>
    <n v="1371704400"/>
    <b v="0"/>
    <b v="0"/>
    <s v="theater/plays"/>
    <x v="3"/>
    <s v="plays"/>
  </r>
  <r>
    <n v="40107"/>
    <n v="31.30913348946136"/>
    <x v="0"/>
    <n v="955"/>
    <n v="41.996858638743454"/>
    <s v="DK"/>
    <s v="DKK"/>
    <x v="165"/>
    <d v="2019-03-17T05:00:00"/>
    <n v="1550815200"/>
    <n v="1552798800"/>
    <b v="0"/>
    <b v="1"/>
    <s v="music/indie rock"/>
    <x v="1"/>
    <s v="indie rock"/>
  </r>
  <r>
    <n v="98811"/>
    <n v="424.08154506437768"/>
    <x v="1"/>
    <n v="1267"/>
    <n v="77.988161010260455"/>
    <s v="US"/>
    <s v="USD"/>
    <x v="166"/>
    <d v="2012-07-15T05:00:00"/>
    <n v="1339909200"/>
    <n v="1342328400"/>
    <b v="0"/>
    <b v="1"/>
    <s v="film &amp; video/shorts"/>
    <x v="4"/>
    <s v="shorts"/>
  </r>
  <r>
    <n v="5528"/>
    <n v="2.93886230728336"/>
    <x v="0"/>
    <n v="67"/>
    <n v="82.507462686567166"/>
    <s v="US"/>
    <s v="USD"/>
    <x v="167"/>
    <d v="2017-08-10T05:00:00"/>
    <n v="1501736400"/>
    <n v="1502341200"/>
    <b v="0"/>
    <b v="0"/>
    <s v="music/indie rock"/>
    <x v="1"/>
    <s v="indie rock"/>
  </r>
  <r>
    <n v="521"/>
    <n v="10.63265306122449"/>
    <x v="0"/>
    <n v="5"/>
    <n v="104.2"/>
    <s v="US"/>
    <s v="USD"/>
    <x v="168"/>
    <d v="2014-04-11T05:00:00"/>
    <n v="1395291600"/>
    <n v="1397192400"/>
    <b v="0"/>
    <b v="0"/>
    <s v="publishing/translations"/>
    <x v="5"/>
    <s v="translations"/>
  </r>
  <r>
    <n v="663"/>
    <n v="82.875"/>
    <x v="0"/>
    <n v="26"/>
    <n v="25.5"/>
    <s v="US"/>
    <s v="USD"/>
    <x v="169"/>
    <d v="2014-08-03T05:00:00"/>
    <n v="1405746000"/>
    <n v="1407042000"/>
    <b v="0"/>
    <b v="1"/>
    <s v="film &amp; video/documentary"/>
    <x v="4"/>
    <s v="documentary"/>
  </r>
  <r>
    <n v="157635"/>
    <n v="163.01447776628748"/>
    <x v="1"/>
    <n v="1561"/>
    <n v="100.98334401024984"/>
    <s v="US"/>
    <s v="USD"/>
    <x v="170"/>
    <d v="2013-05-24T05:00:00"/>
    <n v="1368853200"/>
    <n v="1369371600"/>
    <b v="0"/>
    <b v="0"/>
    <s v="theater/plays"/>
    <x v="3"/>
    <s v="plays"/>
  </r>
  <r>
    <n v="5368"/>
    <n v="894.66666666666674"/>
    <x v="1"/>
    <n v="48"/>
    <n v="111.83333333333333"/>
    <s v="US"/>
    <s v="USD"/>
    <x v="171"/>
    <d v="2015-10-06T05:00:00"/>
    <n v="1444021200"/>
    <n v="1444107600"/>
    <b v="0"/>
    <b v="1"/>
    <s v="technology/wearables"/>
    <x v="2"/>
    <s v="wearables"/>
  </r>
  <r>
    <n v="47459"/>
    <n v="26.191501103752756"/>
    <x v="0"/>
    <n v="1130"/>
    <n v="41.999115044247787"/>
    <s v="US"/>
    <s v="USD"/>
    <x v="172"/>
    <d v="2016-09-19T05:00:00"/>
    <n v="1472619600"/>
    <n v="1474261200"/>
    <b v="0"/>
    <b v="0"/>
    <s v="theater/plays"/>
    <x v="3"/>
    <s v="plays"/>
  </r>
  <r>
    <n v="86060"/>
    <n v="74.834782608695647"/>
    <x v="0"/>
    <n v="782"/>
    <n v="110.05115089514067"/>
    <s v="US"/>
    <s v="USD"/>
    <x v="173"/>
    <d v="2016-09-12T05:00:00"/>
    <n v="1472878800"/>
    <n v="1473656400"/>
    <b v="0"/>
    <b v="0"/>
    <s v="theater/plays"/>
    <x v="3"/>
    <s v="plays"/>
  </r>
  <r>
    <n v="161593"/>
    <n v="416.47680412371136"/>
    <x v="1"/>
    <n v="2739"/>
    <n v="58.997079225994888"/>
    <s v="US"/>
    <s v="USD"/>
    <x v="174"/>
    <d v="2010-12-10T06:00:00"/>
    <n v="1289800800"/>
    <n v="1291960800"/>
    <b v="0"/>
    <b v="0"/>
    <s v="theater/plays"/>
    <x v="3"/>
    <s v="plays"/>
  </r>
  <r>
    <n v="6927"/>
    <n v="96.208333333333329"/>
    <x v="0"/>
    <n v="210"/>
    <n v="32.985714285714288"/>
    <s v="US"/>
    <s v="USD"/>
    <x v="175"/>
    <d v="2017-09-30T05:00:00"/>
    <n v="1505970000"/>
    <n v="1506747600"/>
    <b v="0"/>
    <b v="0"/>
    <s v="food/food trucks"/>
    <x v="0"/>
    <s v="food trucks"/>
  </r>
  <r>
    <n v="159185"/>
    <n v="357.71910112359546"/>
    <x v="1"/>
    <n v="3537"/>
    <n v="45.005654509471306"/>
    <s v="CA"/>
    <s v="CAD"/>
    <x v="176"/>
    <d v="2013-03-18T05:00:00"/>
    <n v="1363496400"/>
    <n v="1363582800"/>
    <b v="0"/>
    <b v="1"/>
    <s v="theater/plays"/>
    <x v="3"/>
    <s v="plays"/>
  </r>
  <r>
    <n v="172736"/>
    <n v="308.45714285714286"/>
    <x v="1"/>
    <n v="2107"/>
    <n v="81.98196487897485"/>
    <s v="AU"/>
    <s v="AUD"/>
    <x v="177"/>
    <d v="2010-03-27T05:00:00"/>
    <n v="1269234000"/>
    <n v="1269666000"/>
    <b v="0"/>
    <b v="0"/>
    <s v="technology/wearables"/>
    <x v="2"/>
    <s v="wearables"/>
  </r>
  <r>
    <n v="5315"/>
    <n v="61.802325581395344"/>
    <x v="0"/>
    <n v="136"/>
    <n v="39.080882352941174"/>
    <s v="US"/>
    <s v="USD"/>
    <x v="178"/>
    <d v="2017-10-22T05:00:00"/>
    <n v="1507093200"/>
    <n v="1508648400"/>
    <b v="0"/>
    <b v="0"/>
    <s v="technology/web"/>
    <x v="2"/>
    <s v="web"/>
  </r>
  <r>
    <n v="195750"/>
    <n v="722.32472324723244"/>
    <x v="1"/>
    <n v="3318"/>
    <n v="58.996383363471971"/>
    <s v="DK"/>
    <s v="DKK"/>
    <x v="179"/>
    <d v="2019-07-01T05:00:00"/>
    <n v="1560574800"/>
    <n v="1561957200"/>
    <b v="0"/>
    <b v="0"/>
    <s v="theater/plays"/>
    <x v="3"/>
    <s v="plays"/>
  </r>
  <r>
    <n v="3525"/>
    <n v="69.117647058823522"/>
    <x v="0"/>
    <n v="86"/>
    <n v="40.988372093023258"/>
    <s v="CA"/>
    <s v="CAD"/>
    <x v="180"/>
    <d v="2010-09-22T05:00:00"/>
    <n v="1284008400"/>
    <n v="1285131600"/>
    <b v="0"/>
    <b v="0"/>
    <s v="music/rock"/>
    <x v="1"/>
    <s v="rock"/>
  </r>
  <r>
    <n v="10550"/>
    <n v="293.05555555555554"/>
    <x v="1"/>
    <n v="340"/>
    <n v="31.029411764705884"/>
    <s v="US"/>
    <s v="USD"/>
    <x v="181"/>
    <d v="2019-05-04T05:00:00"/>
    <n v="1556859600"/>
    <n v="1556946000"/>
    <b v="0"/>
    <b v="0"/>
    <s v="theater/plays"/>
    <x v="3"/>
    <s v="plays"/>
  </r>
  <r>
    <n v="718"/>
    <n v="71.8"/>
    <x v="0"/>
    <n v="19"/>
    <n v="37.789473684210527"/>
    <s v="US"/>
    <s v="USD"/>
    <x v="182"/>
    <d v="2018-05-24T05:00:00"/>
    <n v="1526187600"/>
    <n v="1527138000"/>
    <b v="0"/>
    <b v="0"/>
    <s v="film &amp; video/television"/>
    <x v="4"/>
    <s v="television"/>
  </r>
  <r>
    <n v="28358"/>
    <n v="31.934684684684683"/>
    <x v="0"/>
    <n v="886"/>
    <n v="32.006772009029348"/>
    <s v="US"/>
    <s v="USD"/>
    <x v="183"/>
    <d v="2014-06-07T05:00:00"/>
    <n v="1400821200"/>
    <n v="1402117200"/>
    <b v="0"/>
    <b v="0"/>
    <s v="theater/plays"/>
    <x v="3"/>
    <s v="plays"/>
  </r>
  <r>
    <n v="138384"/>
    <n v="229.87375415282392"/>
    <x v="1"/>
    <n v="1442"/>
    <n v="95.966712898751737"/>
    <s v="CA"/>
    <s v="CAD"/>
    <x v="184"/>
    <d v="2013-03-23T05:00:00"/>
    <n v="1361599200"/>
    <n v="1364014800"/>
    <b v="0"/>
    <b v="1"/>
    <s v="film &amp; video/shorts"/>
    <x v="4"/>
    <s v="shorts"/>
  </r>
  <r>
    <n v="2625"/>
    <n v="32.012195121951223"/>
    <x v="0"/>
    <n v="35"/>
    <n v="75"/>
    <s v="IT"/>
    <s v="EUR"/>
    <x v="185"/>
    <d v="2014-12-03T06:00:00"/>
    <n v="1417500000"/>
    <n v="1417586400"/>
    <b v="0"/>
    <b v="0"/>
    <s v="theater/plays"/>
    <x v="3"/>
    <s v="plays"/>
  </r>
  <r>
    <n v="45004"/>
    <n v="23.525352848928385"/>
    <x v="3"/>
    <n v="441"/>
    <n v="102.0498866213152"/>
    <s v="US"/>
    <s v="USD"/>
    <x v="186"/>
    <d v="2016-03-04T06:00:00"/>
    <n v="1457071200"/>
    <n v="1457071200"/>
    <b v="0"/>
    <b v="0"/>
    <s v="theater/plays"/>
    <x v="3"/>
    <s v="plays"/>
  </r>
  <r>
    <n v="2538"/>
    <n v="68.594594594594597"/>
    <x v="0"/>
    <n v="24"/>
    <n v="105.75"/>
    <s v="US"/>
    <s v="USD"/>
    <x v="187"/>
    <d v="2013-06-05T05:00:00"/>
    <n v="1370322000"/>
    <n v="1370408400"/>
    <b v="0"/>
    <b v="1"/>
    <s v="theater/plays"/>
    <x v="3"/>
    <s v="plays"/>
  </r>
  <r>
    <n v="3188"/>
    <n v="37.952380952380956"/>
    <x v="0"/>
    <n v="86"/>
    <n v="37.069767441860463"/>
    <s v="IT"/>
    <s v="EUR"/>
    <x v="188"/>
    <d v="2019-03-15T05:00:00"/>
    <n v="1552366800"/>
    <n v="1552626000"/>
    <b v="0"/>
    <b v="0"/>
    <s v="theater/plays"/>
    <x v="3"/>
    <s v="plays"/>
  </r>
  <r>
    <n v="8517"/>
    <n v="19.992957746478872"/>
    <x v="0"/>
    <n v="243"/>
    <n v="35.049382716049379"/>
    <s v="US"/>
    <s v="USD"/>
    <x v="189"/>
    <d v="2014-07-01T05:00:00"/>
    <n v="1403845200"/>
    <n v="1404190800"/>
    <b v="0"/>
    <b v="0"/>
    <s v="music/rock"/>
    <x v="1"/>
    <s v="rock"/>
  </r>
  <r>
    <n v="3012"/>
    <n v="45.636363636363633"/>
    <x v="0"/>
    <n v="65"/>
    <n v="46.338461538461537"/>
    <s v="US"/>
    <s v="USD"/>
    <x v="190"/>
    <d v="2018-04-12T05:00:00"/>
    <n v="1523163600"/>
    <n v="1523509200"/>
    <b v="1"/>
    <b v="0"/>
    <s v="music/indie rock"/>
    <x v="1"/>
    <s v="indie rock"/>
  </r>
  <r>
    <n v="8716"/>
    <n v="122.7605633802817"/>
    <x v="1"/>
    <n v="126"/>
    <n v="69.174603174603178"/>
    <s v="US"/>
    <s v="USD"/>
    <x v="191"/>
    <d v="2015-09-30T05:00:00"/>
    <n v="1442206800"/>
    <n v="1443589200"/>
    <b v="0"/>
    <b v="0"/>
    <s v="music/metal"/>
    <x v="1"/>
    <s v="metal"/>
  </r>
  <r>
    <n v="57157"/>
    <n v="361.75316455696202"/>
    <x v="1"/>
    <n v="524"/>
    <n v="109.07824427480917"/>
    <s v="US"/>
    <s v="USD"/>
    <x v="192"/>
    <d v="2018-08-05T05:00:00"/>
    <n v="1532840400"/>
    <n v="1533445200"/>
    <b v="0"/>
    <b v="0"/>
    <s v="music/electric music"/>
    <x v="1"/>
    <s v="electric music"/>
  </r>
  <r>
    <n v="5178"/>
    <n v="63.146341463414636"/>
    <x v="0"/>
    <n v="100"/>
    <n v="51.78"/>
    <s v="DK"/>
    <s v="DKK"/>
    <x v="173"/>
    <d v="2016-09-22T05:00:00"/>
    <n v="1472878800"/>
    <n v="1474520400"/>
    <b v="0"/>
    <b v="0"/>
    <s v="technology/wearables"/>
    <x v="2"/>
    <s v="wearables"/>
  </r>
  <r>
    <n v="163118"/>
    <n v="298.20475319926874"/>
    <x v="1"/>
    <n v="1989"/>
    <n v="82.010055304172951"/>
    <s v="US"/>
    <s v="USD"/>
    <x v="193"/>
    <d v="2017-07-07T05:00:00"/>
    <n v="1498194000"/>
    <n v="1499403600"/>
    <b v="0"/>
    <b v="0"/>
    <s v="film &amp; video/drama"/>
    <x v="4"/>
    <s v="drama"/>
  </r>
  <r>
    <n v="6041"/>
    <n v="9.5585443037974684"/>
    <x v="0"/>
    <n v="168"/>
    <n v="35.958333333333336"/>
    <s v="US"/>
    <s v="USD"/>
    <x v="194"/>
    <d v="2010-09-04T05:00:00"/>
    <n v="1281070800"/>
    <n v="1283576400"/>
    <b v="0"/>
    <b v="0"/>
    <s v="music/electric music"/>
    <x v="1"/>
    <s v="electric music"/>
  </r>
  <r>
    <n v="968"/>
    <n v="53.777777777777779"/>
    <x v="0"/>
    <n v="13"/>
    <n v="74.461538461538467"/>
    <s v="US"/>
    <s v="USD"/>
    <x v="195"/>
    <d v="2015-07-11T05:00:00"/>
    <n v="1436245200"/>
    <n v="1436590800"/>
    <b v="0"/>
    <b v="0"/>
    <s v="music/rock"/>
    <x v="1"/>
    <s v="rock"/>
  </r>
  <r>
    <n v="2"/>
    <n v="2"/>
    <x v="0"/>
    <n v="1"/>
    <n v="2"/>
    <s v="CA"/>
    <s v="CAD"/>
    <x v="152"/>
    <d v="2010-04-05T05:00:00"/>
    <n v="1269493200"/>
    <n v="1270443600"/>
    <b v="0"/>
    <b v="0"/>
    <s v="theater/plays"/>
    <x v="3"/>
    <s v="plays"/>
  </r>
  <r>
    <n v="14305"/>
    <n v="681.19047619047615"/>
    <x v="1"/>
    <n v="157"/>
    <n v="91.114649681528661"/>
    <s v="US"/>
    <s v="USD"/>
    <x v="196"/>
    <d v="2014-08-12T05:00:00"/>
    <n v="1406264400"/>
    <n v="1407819600"/>
    <b v="0"/>
    <b v="0"/>
    <s v="technology/web"/>
    <x v="2"/>
    <s v="web"/>
  </r>
  <r>
    <n v="6543"/>
    <n v="78.831325301204828"/>
    <x v="3"/>
    <n v="82"/>
    <n v="79.792682926829272"/>
    <s v="US"/>
    <s v="USD"/>
    <x v="197"/>
    <d v="2011-10-06T05:00:00"/>
    <n v="1317531600"/>
    <n v="1317877200"/>
    <b v="0"/>
    <b v="0"/>
    <s v="food/food trucks"/>
    <x v="0"/>
    <s v="food trucks"/>
  </r>
  <r>
    <n v="193413"/>
    <n v="134.40792216817235"/>
    <x v="1"/>
    <n v="4498"/>
    <n v="42.999777678968428"/>
    <s v="AU"/>
    <s v="AUD"/>
    <x v="198"/>
    <d v="2017-01-19T06:00:00"/>
    <n v="1484632800"/>
    <n v="1484805600"/>
    <b v="0"/>
    <b v="0"/>
    <s v="theater/plays"/>
    <x v="3"/>
    <s v="plays"/>
  </r>
  <r>
    <n v="2529"/>
    <n v="3.3719999999999999"/>
    <x v="0"/>
    <n v="40"/>
    <n v="63.225000000000001"/>
    <s v="US"/>
    <s v="USD"/>
    <x v="199"/>
    <d v="2011-04-13T05:00:00"/>
    <n v="1301806800"/>
    <n v="1302670800"/>
    <b v="0"/>
    <b v="0"/>
    <s v="music/jazz"/>
    <x v="1"/>
    <s v="jazz"/>
  </r>
  <r>
    <n v="5614"/>
    <n v="431.84615384615387"/>
    <x v="1"/>
    <n v="80"/>
    <n v="70.174999999999997"/>
    <s v="US"/>
    <s v="USD"/>
    <x v="200"/>
    <d v="2018-10-29T05:00:00"/>
    <n v="1539752400"/>
    <n v="1540789200"/>
    <b v="1"/>
    <b v="0"/>
    <s v="theater/plays"/>
    <x v="3"/>
    <s v="plays"/>
  </r>
  <r>
    <n v="3496"/>
    <n v="38.844444444444441"/>
    <x v="3"/>
    <n v="57"/>
    <n v="61.333333333333336"/>
    <s v="US"/>
    <s v="USD"/>
    <x v="201"/>
    <d v="2010-03-08T06:00:00"/>
    <n v="1267250400"/>
    <n v="1268028000"/>
    <b v="0"/>
    <b v="0"/>
    <s v="publishing/fiction"/>
    <x v="5"/>
    <s v="fiction"/>
  </r>
  <r>
    <n v="4257"/>
    <n v="425.7"/>
    <x v="1"/>
    <n v="43"/>
    <n v="99"/>
    <s v="US"/>
    <s v="USD"/>
    <x v="202"/>
    <d v="2018-09-17T05:00:00"/>
    <n v="1535432400"/>
    <n v="1537160400"/>
    <b v="0"/>
    <b v="1"/>
    <s v="music/rock"/>
    <x v="1"/>
    <s v="rock"/>
  </r>
  <r>
    <n v="199110"/>
    <n v="101.12239715591672"/>
    <x v="1"/>
    <n v="2053"/>
    <n v="96.984900146127615"/>
    <s v="US"/>
    <s v="USD"/>
    <x v="203"/>
    <d v="2017-12-03T06:00:00"/>
    <n v="1510207200"/>
    <n v="1512280800"/>
    <b v="0"/>
    <b v="0"/>
    <s v="film &amp; video/documentary"/>
    <x v="4"/>
    <s v="documentary"/>
  </r>
  <r>
    <n v="41212"/>
    <n v="21.188688946015425"/>
    <x v="2"/>
    <n v="808"/>
    <n v="51.004950495049506"/>
    <s v="AU"/>
    <s v="AUD"/>
    <x v="204"/>
    <d v="2016-05-13T05:00:00"/>
    <n v="1462510800"/>
    <n v="1463115600"/>
    <b v="0"/>
    <b v="0"/>
    <s v="film &amp; video/documentary"/>
    <x v="4"/>
    <s v="documentary"/>
  </r>
  <r>
    <n v="6338"/>
    <n v="67.425531914893625"/>
    <x v="0"/>
    <n v="226"/>
    <n v="28.044247787610619"/>
    <s v="DK"/>
    <s v="DKK"/>
    <x v="205"/>
    <d v="2017-03-30T05:00:00"/>
    <n v="1488520800"/>
    <n v="1490850000"/>
    <b v="0"/>
    <b v="0"/>
    <s v="film &amp; video/science fiction"/>
    <x v="4"/>
    <s v="science fiction"/>
  </r>
  <r>
    <n v="99100"/>
    <n v="94.923371647509583"/>
    <x v="0"/>
    <n v="1625"/>
    <n v="60.984615384615381"/>
    <s v="US"/>
    <s v="USD"/>
    <x v="206"/>
    <d v="2013-09-20T05:00:00"/>
    <n v="1377579600"/>
    <n v="1379653200"/>
    <b v="0"/>
    <b v="0"/>
    <s v="theater/plays"/>
    <x v="3"/>
    <s v="plays"/>
  </r>
  <r>
    <n v="12300"/>
    <n v="151.85185185185185"/>
    <x v="1"/>
    <n v="168"/>
    <n v="73.214285714285708"/>
    <s v="US"/>
    <s v="USD"/>
    <x v="207"/>
    <d v="2020-01-30T06:00:00"/>
    <n v="1576389600"/>
    <n v="1580364000"/>
    <b v="0"/>
    <b v="0"/>
    <s v="theater/plays"/>
    <x v="3"/>
    <s v="plays"/>
  </r>
  <r>
    <n v="171549"/>
    <n v="195.16382252559728"/>
    <x v="1"/>
    <n v="4289"/>
    <n v="39.997435299603637"/>
    <s v="US"/>
    <s v="USD"/>
    <x v="208"/>
    <d v="2010-11-14T06:00:00"/>
    <n v="1289019600"/>
    <n v="1289714400"/>
    <b v="0"/>
    <b v="1"/>
    <s v="music/indie rock"/>
    <x v="1"/>
    <s v="indie rock"/>
  </r>
  <r>
    <n v="14324"/>
    <n v="1023.1428571428571"/>
    <x v="1"/>
    <n v="165"/>
    <n v="86.812121212121212"/>
    <s v="US"/>
    <s v="USD"/>
    <x v="209"/>
    <d v="2010-08-25T05:00:00"/>
    <n v="1282194000"/>
    <n v="1282712400"/>
    <b v="0"/>
    <b v="0"/>
    <s v="music/rock"/>
    <x v="1"/>
    <s v="rock"/>
  </r>
  <r>
    <n v="6024"/>
    <n v="3.841836734693878"/>
    <x v="0"/>
    <n v="143"/>
    <n v="42.125874125874127"/>
    <s v="US"/>
    <s v="USD"/>
    <x v="210"/>
    <d v="2019-02-15T06:00:00"/>
    <n v="1550037600"/>
    <n v="1550210400"/>
    <b v="0"/>
    <b v="0"/>
    <s v="theater/plays"/>
    <x v="3"/>
    <s v="plays"/>
  </r>
  <r>
    <n v="188721"/>
    <n v="155.07066557107643"/>
    <x v="1"/>
    <n v="1815"/>
    <n v="103.97851239669421"/>
    <s v="US"/>
    <s v="USD"/>
    <x v="211"/>
    <d v="2011-11-24T06:00:00"/>
    <n v="1321941600"/>
    <n v="1322114400"/>
    <b v="0"/>
    <b v="0"/>
    <s v="theater/plays"/>
    <x v="3"/>
    <s v="plays"/>
  </r>
  <r>
    <n v="57911"/>
    <n v="44.753477588871718"/>
    <x v="0"/>
    <n v="934"/>
    <n v="62.003211991434689"/>
    <s v="US"/>
    <s v="USD"/>
    <x v="212"/>
    <d v="2019-05-07T05:00:00"/>
    <n v="1556427600"/>
    <n v="1557205200"/>
    <b v="0"/>
    <b v="0"/>
    <s v="film &amp; video/science fiction"/>
    <x v="4"/>
    <s v="science fiction"/>
  </r>
  <r>
    <n v="12309"/>
    <n v="215.94736842105263"/>
    <x v="1"/>
    <n v="397"/>
    <n v="31.005037783375315"/>
    <s v="GB"/>
    <s v="GBP"/>
    <x v="213"/>
    <d v="2011-12-15T06:00:00"/>
    <n v="1320991200"/>
    <n v="1323928800"/>
    <b v="0"/>
    <b v="1"/>
    <s v="film &amp; video/shorts"/>
    <x v="4"/>
    <s v="shorts"/>
  </r>
  <r>
    <n v="138497"/>
    <n v="332.12709832134288"/>
    <x v="1"/>
    <n v="1539"/>
    <n v="89.991552956465242"/>
    <s v="US"/>
    <s v="USD"/>
    <x v="214"/>
    <d v="2012-08-28T05:00:00"/>
    <n v="1345093200"/>
    <n v="1346130000"/>
    <b v="0"/>
    <b v="0"/>
    <s v="film &amp; video/animation"/>
    <x v="4"/>
    <s v="animation"/>
  </r>
  <r>
    <n v="667"/>
    <n v="8.4430379746835449"/>
    <x v="0"/>
    <n v="17"/>
    <n v="39.235294117647058"/>
    <s v="US"/>
    <s v="USD"/>
    <x v="215"/>
    <d v="2011-07-19T05:00:00"/>
    <n v="1309496400"/>
    <n v="1311051600"/>
    <b v="1"/>
    <b v="0"/>
    <s v="theater/plays"/>
    <x v="3"/>
    <s v="plays"/>
  </r>
  <r>
    <n v="119830"/>
    <n v="98.625514403292186"/>
    <x v="0"/>
    <n v="2179"/>
    <n v="54.993116108306566"/>
    <s v="US"/>
    <s v="USD"/>
    <x v="216"/>
    <d v="2012-06-23T05:00:00"/>
    <n v="1340254800"/>
    <n v="1340427600"/>
    <b v="1"/>
    <b v="0"/>
    <s v="food/food trucks"/>
    <x v="0"/>
    <s v="food trucks"/>
  </r>
  <r>
    <n v="6623"/>
    <n v="137.97916666666669"/>
    <x v="1"/>
    <n v="138"/>
    <n v="47.992753623188406"/>
    <s v="US"/>
    <s v="USD"/>
    <x v="217"/>
    <d v="2014-10-03T05:00:00"/>
    <n v="1412226000"/>
    <n v="1412312400"/>
    <b v="0"/>
    <b v="0"/>
    <s v="photography/photography books"/>
    <x v="7"/>
    <s v="photography books"/>
  </r>
  <r>
    <n v="81897"/>
    <n v="93.81099656357388"/>
    <x v="0"/>
    <n v="931"/>
    <n v="87.966702470461868"/>
    <s v="US"/>
    <s v="USD"/>
    <x v="218"/>
    <d v="2016-03-30T05:00:00"/>
    <n v="1458104400"/>
    <n v="1459314000"/>
    <b v="0"/>
    <b v="0"/>
    <s v="theater/plays"/>
    <x v="3"/>
    <s v="plays"/>
  </r>
  <r>
    <n v="186885"/>
    <n v="403.63930885529157"/>
    <x v="1"/>
    <n v="3594"/>
    <n v="51.999165275459099"/>
    <s v="US"/>
    <s v="USD"/>
    <x v="219"/>
    <d v="2014-11-08T06:00:00"/>
    <n v="1411534800"/>
    <n v="1415426400"/>
    <b v="0"/>
    <b v="0"/>
    <s v="film &amp; video/science fiction"/>
    <x v="4"/>
    <s v="science fiction"/>
  </r>
  <r>
    <n v="176398"/>
    <n v="260.1740412979351"/>
    <x v="1"/>
    <n v="5880"/>
    <n v="29.999659863945578"/>
    <s v="US"/>
    <s v="USD"/>
    <x v="220"/>
    <d v="2014-05-03T05:00:00"/>
    <n v="1399093200"/>
    <n v="1399093200"/>
    <b v="1"/>
    <b v="0"/>
    <s v="music/rock"/>
    <x v="1"/>
    <s v="rock"/>
  </r>
  <r>
    <n v="10999"/>
    <n v="366.63333333333333"/>
    <x v="1"/>
    <n v="112"/>
    <n v="98.205357142857139"/>
    <s v="US"/>
    <s v="USD"/>
    <x v="221"/>
    <d v="2010-05-15T05:00:00"/>
    <n v="1270702800"/>
    <n v="1273899600"/>
    <b v="0"/>
    <b v="0"/>
    <s v="photography/photography books"/>
    <x v="7"/>
    <s v="photography books"/>
  </r>
  <r>
    <n v="102751"/>
    <n v="168.72085385878489"/>
    <x v="1"/>
    <n v="943"/>
    <n v="108.96182396606575"/>
    <s v="US"/>
    <s v="USD"/>
    <x v="222"/>
    <d v="2015-05-21T05:00:00"/>
    <n v="1431666000"/>
    <n v="1432184400"/>
    <b v="0"/>
    <b v="0"/>
    <s v="games/mobile games"/>
    <x v="6"/>
    <s v="mobile games"/>
  </r>
  <r>
    <n v="165352"/>
    <n v="119.90717911530093"/>
    <x v="1"/>
    <n v="2468"/>
    <n v="66.998379254457049"/>
    <s v="US"/>
    <s v="USD"/>
    <x v="172"/>
    <d v="2016-09-25T05:00:00"/>
    <n v="1472619600"/>
    <n v="1474779600"/>
    <b v="0"/>
    <b v="0"/>
    <s v="film &amp; video/animation"/>
    <x v="4"/>
    <s v="animation"/>
  </r>
  <r>
    <n v="165798"/>
    <n v="193.68925233644859"/>
    <x v="1"/>
    <n v="2551"/>
    <n v="64.99333594668758"/>
    <s v="US"/>
    <s v="USD"/>
    <x v="223"/>
    <d v="2017-07-19T05:00:00"/>
    <n v="1496293200"/>
    <n v="1500440400"/>
    <b v="0"/>
    <b v="1"/>
    <s v="games/mobile games"/>
    <x v="6"/>
    <s v="mobile games"/>
  </r>
  <r>
    <n v="10084"/>
    <n v="420.16666666666669"/>
    <x v="1"/>
    <n v="101"/>
    <n v="99.841584158415841"/>
    <s v="US"/>
    <s v="USD"/>
    <x v="224"/>
    <d v="2019-12-06T06:00:00"/>
    <n v="1575612000"/>
    <n v="1575612000"/>
    <b v="0"/>
    <b v="0"/>
    <s v="games/video games"/>
    <x v="6"/>
    <s v="video games"/>
  </r>
  <r>
    <n v="5523"/>
    <n v="76.708333333333329"/>
    <x v="3"/>
    <n v="67"/>
    <n v="82.432835820895519"/>
    <s v="US"/>
    <s v="USD"/>
    <x v="225"/>
    <d v="2013-07-18T05:00:00"/>
    <n v="1369112400"/>
    <n v="1374123600"/>
    <b v="0"/>
    <b v="0"/>
    <s v="theater/plays"/>
    <x v="3"/>
    <s v="plays"/>
  </r>
  <r>
    <n v="5823"/>
    <n v="171.26470588235293"/>
    <x v="1"/>
    <n v="92"/>
    <n v="63.293478260869563"/>
    <s v="US"/>
    <s v="USD"/>
    <x v="226"/>
    <d v="2016-07-26T05:00:00"/>
    <n v="1469422800"/>
    <n v="1469509200"/>
    <b v="0"/>
    <b v="0"/>
    <s v="theater/plays"/>
    <x v="3"/>
    <s v="plays"/>
  </r>
  <r>
    <n v="6000"/>
    <n v="157.89473684210526"/>
    <x v="1"/>
    <n v="62"/>
    <n v="96.774193548387103"/>
    <s v="US"/>
    <s v="USD"/>
    <x v="227"/>
    <d v="2011-06-28T05:00:00"/>
    <n v="1307854800"/>
    <n v="1309237200"/>
    <b v="0"/>
    <b v="0"/>
    <s v="film &amp; video/animation"/>
    <x v="4"/>
    <s v="animation"/>
  </r>
  <r>
    <n v="8181"/>
    <n v="109.08"/>
    <x v="1"/>
    <n v="149"/>
    <n v="54.906040268456373"/>
    <s v="IT"/>
    <s v="EUR"/>
    <x v="228"/>
    <d v="2017-08-29T05:00:00"/>
    <n v="1503378000"/>
    <n v="1503982800"/>
    <b v="0"/>
    <b v="1"/>
    <s v="games/video games"/>
    <x v="6"/>
    <s v="video games"/>
  </r>
  <r>
    <n v="3589"/>
    <n v="41.732558139534881"/>
    <x v="0"/>
    <n v="92"/>
    <n v="39.010869565217391"/>
    <s v="US"/>
    <s v="USD"/>
    <x v="229"/>
    <d v="2017-02-18T06:00:00"/>
    <n v="1486965600"/>
    <n v="1487397600"/>
    <b v="0"/>
    <b v="0"/>
    <s v="film &amp; video/animation"/>
    <x v="4"/>
    <s v="animation"/>
  </r>
  <r>
    <n v="4323"/>
    <n v="10.944303797468354"/>
    <x v="0"/>
    <n v="57"/>
    <n v="75.84210526315789"/>
    <s v="AU"/>
    <s v="AUD"/>
    <x v="230"/>
    <d v="2019-07-02T05:00:00"/>
    <n v="1561438800"/>
    <n v="1562043600"/>
    <b v="0"/>
    <b v="1"/>
    <s v="music/rock"/>
    <x v="1"/>
    <s v="rock"/>
  </r>
  <r>
    <n v="14822"/>
    <n v="159.3763440860215"/>
    <x v="1"/>
    <n v="329"/>
    <n v="45.051671732522799"/>
    <s v="US"/>
    <s v="USD"/>
    <x v="231"/>
    <d v="2014-04-27T05:00:00"/>
    <n v="1398402000"/>
    <n v="1398574800"/>
    <b v="0"/>
    <b v="0"/>
    <s v="film &amp; video/animation"/>
    <x v="4"/>
    <s v="animation"/>
  </r>
  <r>
    <n v="10138"/>
    <n v="422.41666666666669"/>
    <x v="1"/>
    <n v="97"/>
    <n v="104.51546391752578"/>
    <s v="DK"/>
    <s v="DKK"/>
    <x v="232"/>
    <d v="2018-01-08T06:00:00"/>
    <n v="1513231200"/>
    <n v="1515391200"/>
    <b v="0"/>
    <b v="1"/>
    <s v="theater/plays"/>
    <x v="3"/>
    <s v="plays"/>
  </r>
  <r>
    <n v="3127"/>
    <n v="97.71875"/>
    <x v="0"/>
    <n v="41"/>
    <n v="76.268292682926827"/>
    <s v="US"/>
    <s v="USD"/>
    <x v="233"/>
    <d v="2015-09-02T05:00:00"/>
    <n v="1440824400"/>
    <n v="1441170000"/>
    <b v="0"/>
    <b v="0"/>
    <s v="technology/wearables"/>
    <x v="2"/>
    <s v="wearables"/>
  </r>
  <r>
    <n v="123124"/>
    <n v="418.78911564625849"/>
    <x v="1"/>
    <n v="1784"/>
    <n v="69.015695067264573"/>
    <s v="US"/>
    <s v="USD"/>
    <x v="194"/>
    <d v="2010-08-07T05:00:00"/>
    <n v="1281070800"/>
    <n v="1281157200"/>
    <b v="0"/>
    <b v="0"/>
    <s v="theater/plays"/>
    <x v="3"/>
    <s v="plays"/>
  </r>
  <r>
    <n v="171729"/>
    <n v="101.91632047477745"/>
    <x v="1"/>
    <n v="1684"/>
    <n v="101.97684085510689"/>
    <s v="AU"/>
    <s v="AUD"/>
    <x v="234"/>
    <d v="2014-04-23T05:00:00"/>
    <n v="1397365200"/>
    <n v="1398229200"/>
    <b v="0"/>
    <b v="1"/>
    <s v="publishing/nonfiction"/>
    <x v="5"/>
    <s v="nonfiction"/>
  </r>
  <r>
    <n v="10729"/>
    <n v="127.72619047619047"/>
    <x v="1"/>
    <n v="250"/>
    <n v="42.915999999999997"/>
    <s v="US"/>
    <s v="USD"/>
    <x v="235"/>
    <d v="2017-05-20T05:00:00"/>
    <n v="1494392400"/>
    <n v="1495256400"/>
    <b v="0"/>
    <b v="1"/>
    <s v="music/rock"/>
    <x v="1"/>
    <s v="rock"/>
  </r>
  <r>
    <n v="10240"/>
    <n v="445.21739130434781"/>
    <x v="1"/>
    <n v="238"/>
    <n v="43.025210084033617"/>
    <s v="US"/>
    <s v="USD"/>
    <x v="236"/>
    <d v="2018-03-07T06:00:00"/>
    <n v="1520143200"/>
    <n v="1520402400"/>
    <b v="0"/>
    <b v="0"/>
    <s v="theater/plays"/>
    <x v="3"/>
    <s v="plays"/>
  </r>
  <r>
    <n v="3988"/>
    <n v="569.71428571428578"/>
    <x v="1"/>
    <n v="53"/>
    <n v="75.245283018867923"/>
    <s v="US"/>
    <s v="USD"/>
    <x v="237"/>
    <d v="2014-09-04T05:00:00"/>
    <n v="1405314000"/>
    <n v="1409806800"/>
    <b v="0"/>
    <b v="0"/>
    <s v="theater/plays"/>
    <x v="3"/>
    <s v="plays"/>
  </r>
  <r>
    <n v="14771"/>
    <n v="509.34482758620686"/>
    <x v="1"/>
    <n v="214"/>
    <n v="69.023364485981304"/>
    <s v="US"/>
    <s v="USD"/>
    <x v="238"/>
    <d v="2014-04-08T05:00:00"/>
    <n v="1396846800"/>
    <n v="1396933200"/>
    <b v="0"/>
    <b v="0"/>
    <s v="theater/plays"/>
    <x v="3"/>
    <s v="plays"/>
  </r>
  <r>
    <n v="14649"/>
    <n v="325.5333333333333"/>
    <x v="1"/>
    <n v="222"/>
    <n v="65.986486486486484"/>
    <s v="US"/>
    <s v="USD"/>
    <x v="239"/>
    <d v="2013-08-09T05:00:00"/>
    <n v="1375678800"/>
    <n v="1376024400"/>
    <b v="0"/>
    <b v="0"/>
    <s v="technology/web"/>
    <x v="2"/>
    <s v="web"/>
  </r>
  <r>
    <n v="184658"/>
    <n v="932.61616161616166"/>
    <x v="1"/>
    <n v="1884"/>
    <n v="98.013800424628457"/>
    <s v="US"/>
    <s v="USD"/>
    <x v="240"/>
    <d v="2017-01-06T06:00:00"/>
    <n v="1482386400"/>
    <n v="1483682400"/>
    <b v="0"/>
    <b v="1"/>
    <s v="publishing/fiction"/>
    <x v="5"/>
    <s v="fiction"/>
  </r>
  <r>
    <n v="13103"/>
    <n v="211.33870967741933"/>
    <x v="1"/>
    <n v="218"/>
    <n v="60.105504587155963"/>
    <s v="AU"/>
    <s v="AUD"/>
    <x v="241"/>
    <d v="2015-01-05T06:00:00"/>
    <n v="1420005600"/>
    <n v="1420437600"/>
    <b v="0"/>
    <b v="0"/>
    <s v="games/mobile games"/>
    <x v="6"/>
    <s v="mobile games"/>
  </r>
  <r>
    <n v="168095"/>
    <n v="273.32520325203251"/>
    <x v="1"/>
    <n v="6465"/>
    <n v="26.000773395204948"/>
    <s v="US"/>
    <s v="USD"/>
    <x v="242"/>
    <d v="2015-01-09T06:00:00"/>
    <n v="1420178400"/>
    <n v="1420783200"/>
    <b v="0"/>
    <b v="0"/>
    <s v="publishing/translations"/>
    <x v="5"/>
    <s v="translations"/>
  </r>
  <r>
    <n v="3"/>
    <n v="3"/>
    <x v="0"/>
    <n v="1"/>
    <n v="3"/>
    <s v="US"/>
    <s v="USD"/>
    <x v="67"/>
    <d v="2010-03-01T06:00:00"/>
    <n v="1264399200"/>
    <n v="1267423200"/>
    <b v="0"/>
    <b v="0"/>
    <s v="music/rock"/>
    <x v="1"/>
    <s v="rock"/>
  </r>
  <r>
    <n v="3840"/>
    <n v="54.084507042253513"/>
    <x v="0"/>
    <n v="101"/>
    <n v="38.019801980198018"/>
    <s v="US"/>
    <s v="USD"/>
    <x v="243"/>
    <d v="2012-12-11T06:00:00"/>
    <n v="1355032800"/>
    <n v="1355205600"/>
    <b v="0"/>
    <b v="0"/>
    <s v="theater/plays"/>
    <x v="3"/>
    <s v="plays"/>
  </r>
  <r>
    <n v="6263"/>
    <n v="626.29999999999995"/>
    <x v="1"/>
    <n v="59"/>
    <n v="106.15254237288136"/>
    <s v="US"/>
    <s v="USD"/>
    <x v="244"/>
    <d v="2013-10-30T05:00:00"/>
    <n v="1382677200"/>
    <n v="1383109200"/>
    <b v="0"/>
    <b v="0"/>
    <s v="theater/plays"/>
    <x v="3"/>
    <s v="plays"/>
  </r>
  <r>
    <n v="108161"/>
    <n v="89.021399176954731"/>
    <x v="0"/>
    <n v="1335"/>
    <n v="81.019475655430711"/>
    <s v="CA"/>
    <s v="CAD"/>
    <x v="245"/>
    <d v="2011-04-20T05:00:00"/>
    <n v="1302238800"/>
    <n v="1303275600"/>
    <b v="0"/>
    <b v="0"/>
    <s v="film &amp; video/drama"/>
    <x v="4"/>
    <s v="drama"/>
  </r>
  <r>
    <n v="8505"/>
    <n v="184.89130434782609"/>
    <x v="1"/>
    <n v="88"/>
    <n v="96.647727272727266"/>
    <s v="US"/>
    <s v="USD"/>
    <x v="246"/>
    <d v="2017-02-23T06:00:00"/>
    <n v="1487656800"/>
    <n v="1487829600"/>
    <b v="0"/>
    <b v="0"/>
    <s v="publishing/nonfiction"/>
    <x v="5"/>
    <s v="nonfiction"/>
  </r>
  <r>
    <n v="96735"/>
    <n v="120.16770186335404"/>
    <x v="1"/>
    <n v="1697"/>
    <n v="57.003535651149086"/>
    <s v="US"/>
    <s v="USD"/>
    <x v="247"/>
    <d v="2011-02-21T06:00:00"/>
    <n v="1297836000"/>
    <n v="1298268000"/>
    <b v="0"/>
    <b v="1"/>
    <s v="music/rock"/>
    <x v="1"/>
    <s v="rock"/>
  </r>
  <r>
    <n v="959"/>
    <n v="23.390243902439025"/>
    <x v="0"/>
    <n v="15"/>
    <n v="63.93333333333333"/>
    <s v="GB"/>
    <s v="GBP"/>
    <x v="248"/>
    <d v="2016-03-01T06:00:00"/>
    <n v="1453615200"/>
    <n v="1456812000"/>
    <b v="0"/>
    <b v="0"/>
    <s v="music/rock"/>
    <x v="1"/>
    <s v="rock"/>
  </r>
  <r>
    <n v="8322"/>
    <n v="146"/>
    <x v="1"/>
    <n v="92"/>
    <n v="90.456521739130437"/>
    <s v="US"/>
    <s v="USD"/>
    <x v="249"/>
    <d v="2013-03-19T05:00:00"/>
    <n v="1362463200"/>
    <n v="1363669200"/>
    <b v="0"/>
    <b v="0"/>
    <s v="theater/plays"/>
    <x v="3"/>
    <s v="plays"/>
  </r>
  <r>
    <n v="13424"/>
    <n v="268.48"/>
    <x v="1"/>
    <n v="186"/>
    <n v="72.172043010752688"/>
    <s v="US"/>
    <s v="USD"/>
    <x v="250"/>
    <d v="2016-12-28T06:00:00"/>
    <n v="1481176800"/>
    <n v="1482904800"/>
    <b v="0"/>
    <b v="1"/>
    <s v="theater/plays"/>
    <x v="3"/>
    <s v="plays"/>
  </r>
  <r>
    <n v="10755"/>
    <n v="597.5"/>
    <x v="1"/>
    <n v="138"/>
    <n v="77.934782608695656"/>
    <s v="US"/>
    <s v="USD"/>
    <x v="251"/>
    <d v="2012-12-27T06:00:00"/>
    <n v="1354946400"/>
    <n v="1356588000"/>
    <b v="1"/>
    <b v="0"/>
    <s v="photography/photography books"/>
    <x v="7"/>
    <s v="photography books"/>
  </r>
  <r>
    <n v="9935"/>
    <n v="157.69841269841268"/>
    <x v="1"/>
    <n v="261"/>
    <n v="38.065134099616856"/>
    <s v="US"/>
    <s v="USD"/>
    <x v="136"/>
    <d v="2012-10-10T05:00:00"/>
    <n v="1348808400"/>
    <n v="1349845200"/>
    <b v="0"/>
    <b v="0"/>
    <s v="music/rock"/>
    <x v="1"/>
    <s v="rock"/>
  </r>
  <r>
    <n v="26303"/>
    <n v="31.201660735468568"/>
    <x v="0"/>
    <n v="454"/>
    <n v="57.936123348017624"/>
    <s v="US"/>
    <s v="USD"/>
    <x v="252"/>
    <d v="2010-08-29T05:00:00"/>
    <n v="1282712400"/>
    <n v="1283058000"/>
    <b v="0"/>
    <b v="1"/>
    <s v="music/rock"/>
    <x v="1"/>
    <s v="rock"/>
  </r>
  <r>
    <n v="5328"/>
    <n v="313.41176470588238"/>
    <x v="1"/>
    <n v="107"/>
    <n v="49.794392523364486"/>
    <s v="US"/>
    <s v="USD"/>
    <x v="253"/>
    <d v="2011-05-01T05:00:00"/>
    <n v="1301979600"/>
    <n v="1304226000"/>
    <b v="0"/>
    <b v="1"/>
    <s v="music/indie rock"/>
    <x v="1"/>
    <s v="indie rock"/>
  </r>
  <r>
    <n v="10756"/>
    <n v="370.89655172413791"/>
    <x v="1"/>
    <n v="199"/>
    <n v="54.050251256281406"/>
    <s v="US"/>
    <s v="USD"/>
    <x v="254"/>
    <d v="2010-01-09T06:00:00"/>
    <n v="1263016800"/>
    <n v="1263016800"/>
    <b v="0"/>
    <b v="0"/>
    <s v="photography/photography books"/>
    <x v="7"/>
    <s v="photography books"/>
  </r>
  <r>
    <n v="165375"/>
    <n v="362.66447368421052"/>
    <x v="1"/>
    <n v="5512"/>
    <n v="30.002721335268504"/>
    <s v="US"/>
    <s v="USD"/>
    <x v="255"/>
    <d v="2013-02-28T06:00:00"/>
    <n v="1360648800"/>
    <n v="1362031200"/>
    <b v="0"/>
    <b v="0"/>
    <s v="theater/plays"/>
    <x v="3"/>
    <s v="plays"/>
  </r>
  <r>
    <n v="6031"/>
    <n v="123.08163265306122"/>
    <x v="1"/>
    <n v="86"/>
    <n v="70.127906976744185"/>
    <s v="US"/>
    <s v="USD"/>
    <x v="256"/>
    <d v="2016-02-16T06:00:00"/>
    <n v="1451800800"/>
    <n v="1455602400"/>
    <b v="0"/>
    <b v="0"/>
    <s v="theater/plays"/>
    <x v="3"/>
    <s v="plays"/>
  </r>
  <r>
    <n v="85902"/>
    <n v="76.766756032171585"/>
    <x v="0"/>
    <n v="3182"/>
    <n v="26.996228786926462"/>
    <s v="IT"/>
    <s v="EUR"/>
    <x v="257"/>
    <d v="2014-12-10T06:00:00"/>
    <n v="1415340000"/>
    <n v="1418191200"/>
    <b v="0"/>
    <b v="1"/>
    <s v="music/jazz"/>
    <x v="1"/>
    <s v="jazz"/>
  </r>
  <r>
    <n v="143910"/>
    <n v="233.62012987012989"/>
    <x v="1"/>
    <n v="2768"/>
    <n v="51.990606936416185"/>
    <s v="AU"/>
    <s v="AUD"/>
    <x v="258"/>
    <d v="2012-11-09T06:00:00"/>
    <n v="1351054800"/>
    <n v="1352440800"/>
    <b v="0"/>
    <b v="0"/>
    <s v="theater/plays"/>
    <x v="3"/>
    <s v="plays"/>
  </r>
  <r>
    <n v="2708"/>
    <n v="180.53333333333333"/>
    <x v="1"/>
    <n v="48"/>
    <n v="56.416666666666664"/>
    <s v="US"/>
    <s v="USD"/>
    <x v="259"/>
    <d v="2012-11-19T06:00:00"/>
    <n v="1349326800"/>
    <n v="1353304800"/>
    <b v="0"/>
    <b v="0"/>
    <s v="film &amp; video/documentary"/>
    <x v="4"/>
    <s v="documentary"/>
  </r>
  <r>
    <n v="8842"/>
    <n v="252.62857142857143"/>
    <x v="1"/>
    <n v="87"/>
    <n v="101.63218390804597"/>
    <s v="US"/>
    <s v="USD"/>
    <x v="260"/>
    <d v="2019-02-21T06:00:00"/>
    <n v="1548914400"/>
    <n v="1550728800"/>
    <b v="0"/>
    <b v="0"/>
    <s v="film &amp; video/television"/>
    <x v="4"/>
    <s v="television"/>
  </r>
  <r>
    <n v="47260"/>
    <n v="27.176538240368025"/>
    <x v="3"/>
    <n v="1890"/>
    <n v="25.005291005291006"/>
    <s v="US"/>
    <s v="USD"/>
    <x v="261"/>
    <d v="2010-12-04T06:00:00"/>
    <n v="1291269600"/>
    <n v="1291442400"/>
    <b v="0"/>
    <b v="0"/>
    <s v="games/video games"/>
    <x v="6"/>
    <s v="video games"/>
  </r>
  <r>
    <n v="1953"/>
    <n v="1.2706571242680547"/>
    <x v="2"/>
    <n v="61"/>
    <n v="32.016393442622949"/>
    <s v="US"/>
    <s v="USD"/>
    <x v="262"/>
    <d v="2016-01-07T06:00:00"/>
    <n v="1449468000"/>
    <n v="1452146400"/>
    <b v="0"/>
    <b v="0"/>
    <s v="photography/photography books"/>
    <x v="7"/>
    <s v="photography books"/>
  </r>
  <r>
    <n v="155349"/>
    <n v="304.0097847358121"/>
    <x v="1"/>
    <n v="1894"/>
    <n v="82.021647307286173"/>
    <s v="US"/>
    <s v="USD"/>
    <x v="263"/>
    <d v="2019-08-04T05:00:00"/>
    <n v="1562734800"/>
    <n v="1564894800"/>
    <b v="0"/>
    <b v="1"/>
    <s v="theater/plays"/>
    <x v="3"/>
    <s v="plays"/>
  </r>
  <r>
    <n v="10704"/>
    <n v="137.23076923076923"/>
    <x v="1"/>
    <n v="282"/>
    <n v="37.957446808510639"/>
    <s v="CA"/>
    <s v="CAD"/>
    <x v="264"/>
    <d v="2017-09-20T05:00:00"/>
    <n v="1505624400"/>
    <n v="1505883600"/>
    <b v="0"/>
    <b v="0"/>
    <s v="theater/plays"/>
    <x v="3"/>
    <s v="plays"/>
  </r>
  <r>
    <n v="773"/>
    <n v="32.208333333333336"/>
    <x v="0"/>
    <n v="15"/>
    <n v="51.533333333333331"/>
    <s v="US"/>
    <s v="USD"/>
    <x v="265"/>
    <d v="2017-11-11T06:00:00"/>
    <n v="1509948000"/>
    <n v="1510380000"/>
    <b v="0"/>
    <b v="0"/>
    <s v="theater/plays"/>
    <x v="3"/>
    <s v="plays"/>
  </r>
  <r>
    <n v="9419"/>
    <n v="241.51282051282053"/>
    <x v="1"/>
    <n v="116"/>
    <n v="81.198275862068968"/>
    <s v="US"/>
    <s v="USD"/>
    <x v="266"/>
    <d v="2019-04-14T05:00:00"/>
    <n v="1554526800"/>
    <n v="1555218000"/>
    <b v="0"/>
    <b v="0"/>
    <s v="publishing/translations"/>
    <x v="5"/>
    <s v="translations"/>
  </r>
  <r>
    <n v="5324"/>
    <n v="96.8"/>
    <x v="0"/>
    <n v="133"/>
    <n v="40.030075187969928"/>
    <s v="US"/>
    <s v="USD"/>
    <x v="267"/>
    <d v="2012-04-24T05:00:00"/>
    <n v="1334811600"/>
    <n v="1335243600"/>
    <b v="0"/>
    <b v="1"/>
    <s v="games/video games"/>
    <x v="6"/>
    <s v="video games"/>
  </r>
  <r>
    <n v="7465"/>
    <n v="1066.4285714285716"/>
    <x v="1"/>
    <n v="83"/>
    <n v="89.939759036144579"/>
    <s v="US"/>
    <s v="USD"/>
    <x v="268"/>
    <d v="2010-07-21T05:00:00"/>
    <n v="1279515600"/>
    <n v="1279688400"/>
    <b v="0"/>
    <b v="0"/>
    <s v="theater/plays"/>
    <x v="3"/>
    <s v="plays"/>
  </r>
  <r>
    <n v="8799"/>
    <n v="325.88888888888891"/>
    <x v="1"/>
    <n v="91"/>
    <n v="96.692307692307693"/>
    <s v="US"/>
    <s v="USD"/>
    <x v="269"/>
    <d v="2012-12-21T06:00:00"/>
    <n v="1353909600"/>
    <n v="1356069600"/>
    <b v="0"/>
    <b v="0"/>
    <s v="technology/web"/>
    <x v="2"/>
    <s v="web"/>
  </r>
  <r>
    <n v="13656"/>
    <n v="170.70000000000002"/>
    <x v="1"/>
    <n v="546"/>
    <n v="25.010989010989011"/>
    <s v="US"/>
    <s v="USD"/>
    <x v="270"/>
    <d v="2018-09-06T05:00:00"/>
    <n v="1535950800"/>
    <n v="1536210000"/>
    <b v="0"/>
    <b v="0"/>
    <s v="theater/plays"/>
    <x v="3"/>
    <s v="plays"/>
  </r>
  <r>
    <n v="14536"/>
    <n v="581.44000000000005"/>
    <x v="1"/>
    <n v="393"/>
    <n v="36.987277353689571"/>
    <s v="US"/>
    <s v="USD"/>
    <x v="271"/>
    <d v="2017-11-27T06:00:00"/>
    <n v="1511244000"/>
    <n v="1511762400"/>
    <b v="0"/>
    <b v="0"/>
    <s v="film &amp; video/animation"/>
    <x v="4"/>
    <s v="animation"/>
  </r>
  <r>
    <n v="150552"/>
    <n v="91.520972644376897"/>
    <x v="0"/>
    <n v="2062"/>
    <n v="73.012609117361791"/>
    <s v="US"/>
    <s v="USD"/>
    <x v="272"/>
    <d v="2012-04-01T05:00:00"/>
    <n v="1331445600"/>
    <n v="1333256400"/>
    <b v="0"/>
    <b v="1"/>
    <s v="theater/plays"/>
    <x v="3"/>
    <s v="plays"/>
  </r>
  <r>
    <n v="9076"/>
    <n v="108.04761904761904"/>
    <x v="1"/>
    <n v="133"/>
    <n v="68.240601503759393"/>
    <s v="US"/>
    <s v="USD"/>
    <x v="73"/>
    <d v="2016-12-03T06:00:00"/>
    <n v="1480226400"/>
    <n v="1480744800"/>
    <b v="0"/>
    <b v="1"/>
    <s v="film &amp; video/television"/>
    <x v="4"/>
    <s v="television"/>
  </r>
  <r>
    <n v="1517"/>
    <n v="18.728395061728396"/>
    <x v="0"/>
    <n v="29"/>
    <n v="52.310344827586206"/>
    <s v="DK"/>
    <s v="DKK"/>
    <x v="273"/>
    <d v="2016-06-04T05:00:00"/>
    <n v="1464584400"/>
    <n v="1465016400"/>
    <b v="0"/>
    <b v="0"/>
    <s v="music/rock"/>
    <x v="1"/>
    <s v="rock"/>
  </r>
  <r>
    <n v="8153"/>
    <n v="83.193877551020407"/>
    <x v="0"/>
    <n v="132"/>
    <n v="61.765151515151516"/>
    <s v="US"/>
    <s v="USD"/>
    <x v="274"/>
    <d v="2012-05-06T05:00:00"/>
    <n v="1335848400"/>
    <n v="1336280400"/>
    <b v="0"/>
    <b v="0"/>
    <s v="technology/web"/>
    <x v="2"/>
    <s v="web"/>
  </r>
  <r>
    <n v="6357"/>
    <n v="706.33333333333337"/>
    <x v="1"/>
    <n v="254"/>
    <n v="25.027559055118111"/>
    <s v="US"/>
    <s v="USD"/>
    <x v="275"/>
    <d v="2016-10-18T05:00:00"/>
    <n v="1473483600"/>
    <n v="1476766800"/>
    <b v="0"/>
    <b v="0"/>
    <s v="theater/plays"/>
    <x v="3"/>
    <s v="plays"/>
  </r>
  <r>
    <n v="19557"/>
    <n v="17.446030330062445"/>
    <x v="3"/>
    <n v="184"/>
    <n v="106.28804347826087"/>
    <s v="US"/>
    <s v="USD"/>
    <x v="276"/>
    <d v="2016-11-30T06:00:00"/>
    <n v="1479880800"/>
    <n v="1480485600"/>
    <b v="0"/>
    <b v="0"/>
    <s v="theater/plays"/>
    <x v="3"/>
    <s v="plays"/>
  </r>
  <r>
    <n v="13213"/>
    <n v="209.73015873015873"/>
    <x v="1"/>
    <n v="176"/>
    <n v="75.07386363636364"/>
    <s v="US"/>
    <s v="USD"/>
    <x v="277"/>
    <d v="2015-04-28T05:00:00"/>
    <n v="1430197200"/>
    <n v="1430197200"/>
    <b v="0"/>
    <b v="0"/>
    <s v="music/electric music"/>
    <x v="1"/>
    <s v="electric music"/>
  </r>
  <r>
    <n v="5476"/>
    <n v="97.785714285714292"/>
    <x v="0"/>
    <n v="137"/>
    <n v="39.970802919708028"/>
    <s v="DK"/>
    <s v="DKK"/>
    <x v="278"/>
    <d v="2012-03-15T05:00:00"/>
    <n v="1331701200"/>
    <n v="1331787600"/>
    <b v="0"/>
    <b v="1"/>
    <s v="music/metal"/>
    <x v="1"/>
    <s v="metal"/>
  </r>
  <r>
    <n v="13474"/>
    <n v="1684.25"/>
    <x v="1"/>
    <n v="337"/>
    <n v="39.982195845697326"/>
    <s v="CA"/>
    <s v="CAD"/>
    <x v="279"/>
    <d v="2015-08-06T05:00:00"/>
    <n v="1438578000"/>
    <n v="1438837200"/>
    <b v="0"/>
    <b v="0"/>
    <s v="theater/plays"/>
    <x v="3"/>
    <s v="plays"/>
  </r>
  <r>
    <n v="91722"/>
    <n v="54.402135231316727"/>
    <x v="0"/>
    <n v="908"/>
    <n v="101.01541850220265"/>
    <s v="US"/>
    <s v="USD"/>
    <x v="280"/>
    <d v="2013-06-11T05:00:00"/>
    <n v="1368162000"/>
    <n v="1370926800"/>
    <b v="0"/>
    <b v="1"/>
    <s v="film &amp; video/documentary"/>
    <x v="4"/>
    <s v="documentary"/>
  </r>
  <r>
    <n v="8219"/>
    <n v="456.61111111111109"/>
    <x v="1"/>
    <n v="107"/>
    <n v="76.813084112149539"/>
    <s v="US"/>
    <s v="USD"/>
    <x v="281"/>
    <d v="2011-10-19T05:00:00"/>
    <n v="1318654800"/>
    <n v="1319000400"/>
    <b v="1"/>
    <b v="0"/>
    <s v="technology/web"/>
    <x v="2"/>
    <s v="web"/>
  </r>
  <r>
    <n v="717"/>
    <n v="9.8219178082191778"/>
    <x v="0"/>
    <n v="10"/>
    <n v="71.7"/>
    <s v="US"/>
    <s v="USD"/>
    <x v="282"/>
    <d v="2012-04-03T05:00:00"/>
    <n v="1331874000"/>
    <n v="1333429200"/>
    <b v="0"/>
    <b v="0"/>
    <s v="food/food trucks"/>
    <x v="0"/>
    <s v="food trucks"/>
  </r>
  <r>
    <n v="1065"/>
    <n v="16.384615384615383"/>
    <x v="3"/>
    <n v="32"/>
    <n v="33.28125"/>
    <s v="IT"/>
    <s v="EUR"/>
    <x v="283"/>
    <d v="2010-10-14T05:00:00"/>
    <n v="1286254800"/>
    <n v="1287032400"/>
    <b v="0"/>
    <b v="0"/>
    <s v="theater/plays"/>
    <x v="3"/>
    <s v="plays"/>
  </r>
  <r>
    <n v="8038"/>
    <n v="1339.6666666666667"/>
    <x v="1"/>
    <n v="183"/>
    <n v="43.923497267759565"/>
    <s v="US"/>
    <s v="USD"/>
    <x v="284"/>
    <d v="2018-11-07T06:00:00"/>
    <n v="1540530000"/>
    <n v="1541570400"/>
    <b v="0"/>
    <b v="0"/>
    <s v="theater/plays"/>
    <x v="3"/>
    <s v="plays"/>
  </r>
  <r>
    <n v="68769"/>
    <n v="35.650077760497666"/>
    <x v="0"/>
    <n v="1910"/>
    <n v="36.004712041884815"/>
    <s v="CH"/>
    <s v="CHF"/>
    <x v="285"/>
    <d v="2013-11-09T06:00:00"/>
    <n v="1381813200"/>
    <n v="1383976800"/>
    <b v="0"/>
    <b v="0"/>
    <s v="theater/plays"/>
    <x v="3"/>
    <s v="plays"/>
  </r>
  <r>
    <n v="3352"/>
    <n v="54.950819672131146"/>
    <x v="0"/>
    <n v="38"/>
    <n v="88.21052631578948"/>
    <s v="AU"/>
    <s v="AUD"/>
    <x v="286"/>
    <d v="2019-02-19T06:00:00"/>
    <n v="1548655200"/>
    <n v="1550556000"/>
    <b v="0"/>
    <b v="0"/>
    <s v="theater/plays"/>
    <x v="3"/>
    <s v="plays"/>
  </r>
  <r>
    <n v="6785"/>
    <n v="94.236111111111114"/>
    <x v="0"/>
    <n v="104"/>
    <n v="65.240384615384613"/>
    <s v="AU"/>
    <s v="AUD"/>
    <x v="287"/>
    <d v="2014-01-23T06:00:00"/>
    <n v="1389679200"/>
    <n v="1390456800"/>
    <b v="0"/>
    <b v="1"/>
    <s v="theater/plays"/>
    <x v="3"/>
    <s v="plays"/>
  </r>
  <r>
    <n v="5037"/>
    <n v="143.91428571428571"/>
    <x v="1"/>
    <n v="72"/>
    <n v="69.958333333333329"/>
    <s v="US"/>
    <s v="USD"/>
    <x v="288"/>
    <d v="2016-03-15T05:00:00"/>
    <n v="1456466400"/>
    <n v="1458018000"/>
    <b v="0"/>
    <b v="1"/>
    <s v="music/rock"/>
    <x v="1"/>
    <s v="rock"/>
  </r>
  <r>
    <n v="1954"/>
    <n v="51.421052631578945"/>
    <x v="0"/>
    <n v="49"/>
    <n v="39.877551020408163"/>
    <s v="US"/>
    <s v="USD"/>
    <x v="289"/>
    <d v="2016-04-28T05:00:00"/>
    <n v="1456984800"/>
    <n v="1461819600"/>
    <b v="0"/>
    <b v="0"/>
    <s v="food/food trucks"/>
    <x v="0"/>
    <s v="food trucks"/>
  </r>
  <r>
    <n v="5"/>
    <n v="5"/>
    <x v="0"/>
    <n v="1"/>
    <n v="5"/>
    <s v="DK"/>
    <s v="DKK"/>
    <x v="290"/>
    <d v="2017-08-31T05:00:00"/>
    <n v="1504069200"/>
    <n v="1504155600"/>
    <b v="0"/>
    <b v="1"/>
    <s v="publishing/nonfiction"/>
    <x v="5"/>
    <s v="nonfiction"/>
  </r>
  <r>
    <n v="12102"/>
    <n v="1344.6666666666667"/>
    <x v="1"/>
    <n v="295"/>
    <n v="41.023728813559323"/>
    <s v="US"/>
    <s v="USD"/>
    <x v="291"/>
    <d v="2015-03-15T05:00:00"/>
    <n v="1424930400"/>
    <n v="1426395600"/>
    <b v="0"/>
    <b v="0"/>
    <s v="film &amp; video/documentary"/>
    <x v="4"/>
    <s v="documentary"/>
  </r>
  <r>
    <n v="24234"/>
    <n v="31.844940867279899"/>
    <x v="0"/>
    <n v="245"/>
    <n v="98.914285714285711"/>
    <s v="US"/>
    <s v="USD"/>
    <x v="292"/>
    <d v="2018-09-16T05:00:00"/>
    <n v="1535864400"/>
    <n v="1537074000"/>
    <b v="0"/>
    <b v="0"/>
    <s v="theater/plays"/>
    <x v="3"/>
    <s v="plays"/>
  </r>
  <r>
    <n v="2809"/>
    <n v="82.617647058823536"/>
    <x v="0"/>
    <n v="32"/>
    <n v="87.78125"/>
    <s v="US"/>
    <s v="USD"/>
    <x v="293"/>
    <d v="2016-01-12T06:00:00"/>
    <n v="1452146400"/>
    <n v="1452578400"/>
    <b v="0"/>
    <b v="0"/>
    <s v="music/indie rock"/>
    <x v="1"/>
    <s v="indie rock"/>
  </r>
  <r>
    <n v="11469"/>
    <n v="546.14285714285722"/>
    <x v="1"/>
    <n v="142"/>
    <n v="80.767605633802816"/>
    <s v="US"/>
    <s v="USD"/>
    <x v="294"/>
    <d v="2016-09-17T05:00:00"/>
    <n v="1470546000"/>
    <n v="1474088400"/>
    <b v="0"/>
    <b v="0"/>
    <s v="film &amp; video/documentary"/>
    <x v="4"/>
    <s v="documentary"/>
  </r>
  <r>
    <n v="8014"/>
    <n v="286.21428571428572"/>
    <x v="1"/>
    <n v="85"/>
    <n v="94.28235294117647"/>
    <s v="US"/>
    <s v="USD"/>
    <x v="295"/>
    <d v="2016-04-29T05:00:00"/>
    <n v="1458363600"/>
    <n v="1461906000"/>
    <b v="0"/>
    <b v="0"/>
    <s v="theater/plays"/>
    <x v="3"/>
    <s v="plays"/>
  </r>
  <r>
    <n v="514"/>
    <n v="7.9076923076923071"/>
    <x v="0"/>
    <n v="7"/>
    <n v="73.428571428571431"/>
    <s v="US"/>
    <s v="USD"/>
    <x v="296"/>
    <d v="2017-07-17T05:00:00"/>
    <n v="1500008400"/>
    <n v="1500267600"/>
    <b v="0"/>
    <b v="1"/>
    <s v="theater/plays"/>
    <x v="3"/>
    <s v="plays"/>
  </r>
  <r>
    <n v="43473"/>
    <n v="132.13677811550153"/>
    <x v="1"/>
    <n v="659"/>
    <n v="65.968133535660087"/>
    <s v="DK"/>
    <s v="DKK"/>
    <x v="297"/>
    <d v="2012-06-26T05:00:00"/>
    <n v="1338958800"/>
    <n v="1340686800"/>
    <b v="0"/>
    <b v="1"/>
    <s v="publishing/fiction"/>
    <x v="5"/>
    <s v="fiction"/>
  </r>
  <r>
    <n v="87560"/>
    <n v="74.077834179357026"/>
    <x v="0"/>
    <n v="803"/>
    <n v="109.04109589041096"/>
    <s v="US"/>
    <s v="USD"/>
    <x v="298"/>
    <d v="2011-04-19T05:00:00"/>
    <n v="1303102800"/>
    <n v="1303189200"/>
    <b v="0"/>
    <b v="0"/>
    <s v="theater/plays"/>
    <x v="3"/>
    <s v="plays"/>
  </r>
  <r>
    <n v="3087"/>
    <n v="75.292682926829272"/>
    <x v="3"/>
    <n v="75"/>
    <n v="41.16"/>
    <s v="US"/>
    <s v="USD"/>
    <x v="299"/>
    <d v="2011-10-11T05:00:00"/>
    <n v="1316581200"/>
    <n v="1318309200"/>
    <b v="0"/>
    <b v="1"/>
    <s v="music/indie rock"/>
    <x v="1"/>
    <s v="indie rock"/>
  </r>
  <r>
    <n v="1586"/>
    <n v="20.333333333333332"/>
    <x v="0"/>
    <n v="16"/>
    <n v="99.125"/>
    <s v="US"/>
    <s v="USD"/>
    <x v="300"/>
    <d v="2010-04-25T05:00:00"/>
    <n v="1270789200"/>
    <n v="1272171600"/>
    <b v="0"/>
    <b v="0"/>
    <s v="games/video games"/>
    <x v="6"/>
    <s v="video games"/>
  </r>
  <r>
    <n v="12812"/>
    <n v="203.36507936507937"/>
    <x v="1"/>
    <n v="121"/>
    <n v="105.88429752066116"/>
    <s v="US"/>
    <s v="USD"/>
    <x v="247"/>
    <d v="2011-02-28T06:00:00"/>
    <n v="1297836000"/>
    <n v="1298872800"/>
    <b v="0"/>
    <b v="0"/>
    <s v="theater/plays"/>
    <x v="3"/>
    <s v="plays"/>
  </r>
  <r>
    <n v="183345"/>
    <n v="310.2284263959391"/>
    <x v="1"/>
    <n v="3742"/>
    <n v="48.996525921966864"/>
    <s v="US"/>
    <s v="USD"/>
    <x v="244"/>
    <d v="2013-11-01T05:00:00"/>
    <n v="1382677200"/>
    <n v="1383282000"/>
    <b v="0"/>
    <b v="0"/>
    <s v="theater/plays"/>
    <x v="3"/>
    <s v="plays"/>
  </r>
  <r>
    <n v="8697"/>
    <n v="395.31818181818181"/>
    <x v="1"/>
    <n v="223"/>
    <n v="39"/>
    <s v="US"/>
    <s v="USD"/>
    <x v="301"/>
    <d v="2012-02-29T06:00:00"/>
    <n v="1330322400"/>
    <n v="1330495200"/>
    <b v="0"/>
    <b v="0"/>
    <s v="music/rock"/>
    <x v="1"/>
    <s v="rock"/>
  </r>
  <r>
    <n v="4126"/>
    <n v="294.71428571428572"/>
    <x v="1"/>
    <n v="133"/>
    <n v="31.022556390977442"/>
    <s v="US"/>
    <s v="USD"/>
    <x v="188"/>
    <d v="2019-03-17T05:00:00"/>
    <n v="1552366800"/>
    <n v="1552798800"/>
    <b v="0"/>
    <b v="1"/>
    <s v="film &amp; video/documentary"/>
    <x v="4"/>
    <s v="documentary"/>
  </r>
  <r>
    <n v="3220"/>
    <n v="33.89473684210526"/>
    <x v="0"/>
    <n v="31"/>
    <n v="103.87096774193549"/>
    <s v="US"/>
    <s v="USD"/>
    <x v="302"/>
    <d v="2014-06-22T05:00:00"/>
    <n v="1400907600"/>
    <n v="1403413200"/>
    <b v="0"/>
    <b v="0"/>
    <s v="theater/plays"/>
    <x v="3"/>
    <s v="plays"/>
  </r>
  <r>
    <n v="6401"/>
    <n v="66.677083333333329"/>
    <x v="0"/>
    <n v="108"/>
    <n v="59.268518518518519"/>
    <s v="IT"/>
    <s v="EUR"/>
    <x v="303"/>
    <d v="2019-11-20T06:00:00"/>
    <n v="1574143200"/>
    <n v="1574229600"/>
    <b v="0"/>
    <b v="1"/>
    <s v="food/food trucks"/>
    <x v="0"/>
    <s v="food trucks"/>
  </r>
  <r>
    <n v="1269"/>
    <n v="19.227272727272727"/>
    <x v="0"/>
    <n v="30"/>
    <n v="42.3"/>
    <s v="US"/>
    <s v="USD"/>
    <x v="304"/>
    <d v="2017-05-27T05:00:00"/>
    <n v="1494738000"/>
    <n v="1495861200"/>
    <b v="0"/>
    <b v="0"/>
    <s v="theater/plays"/>
    <x v="3"/>
    <s v="plays"/>
  </r>
  <r>
    <n v="903"/>
    <n v="15.842105263157894"/>
    <x v="0"/>
    <n v="17"/>
    <n v="53.117647058823529"/>
    <s v="US"/>
    <s v="USD"/>
    <x v="305"/>
    <d v="2014-02-16T06:00:00"/>
    <n v="1392357600"/>
    <n v="1392530400"/>
    <b v="0"/>
    <b v="0"/>
    <s v="music/rock"/>
    <x v="1"/>
    <s v="rock"/>
  </r>
  <r>
    <n v="3251"/>
    <n v="38.702380952380956"/>
    <x v="3"/>
    <n v="64"/>
    <n v="50.796875"/>
    <s v="US"/>
    <s v="USD"/>
    <x v="306"/>
    <d v="2010-09-05T05:00:00"/>
    <n v="1281589200"/>
    <n v="1283662800"/>
    <b v="0"/>
    <b v="0"/>
    <s v="technology/web"/>
    <x v="2"/>
    <s v="web"/>
  </r>
  <r>
    <n v="8092"/>
    <n v="9.5876777251184837"/>
    <x v="0"/>
    <n v="80"/>
    <n v="101.15"/>
    <s v="US"/>
    <s v="USD"/>
    <x v="307"/>
    <d v="2011-05-19T05:00:00"/>
    <n v="1305003600"/>
    <n v="1305781200"/>
    <b v="0"/>
    <b v="0"/>
    <s v="publishing/fiction"/>
    <x v="5"/>
    <s v="fiction"/>
  </r>
  <r>
    <n v="160422"/>
    <n v="94.144366197183089"/>
    <x v="0"/>
    <n v="2468"/>
    <n v="65.000810372771468"/>
    <s v="US"/>
    <s v="USD"/>
    <x v="308"/>
    <d v="2011-04-09T05:00:00"/>
    <n v="1301634000"/>
    <n v="1302325200"/>
    <b v="0"/>
    <b v="0"/>
    <s v="film &amp; video/shorts"/>
    <x v="4"/>
    <s v="shorts"/>
  </r>
  <r>
    <n v="196377"/>
    <n v="166.56234096692114"/>
    <x v="1"/>
    <n v="5168"/>
    <n v="37.998645510835914"/>
    <s v="US"/>
    <s v="USD"/>
    <x v="309"/>
    <d v="2010-12-08T06:00:00"/>
    <n v="1290664800"/>
    <n v="1291788000"/>
    <b v="0"/>
    <b v="0"/>
    <s v="theater/plays"/>
    <x v="3"/>
    <s v="plays"/>
  </r>
  <r>
    <n v="2148"/>
    <n v="24.134831460674157"/>
    <x v="0"/>
    <n v="26"/>
    <n v="82.615384615384613"/>
    <s v="GB"/>
    <s v="GBP"/>
    <x v="310"/>
    <d v="2014-03-29T05:00:00"/>
    <n v="1395896400"/>
    <n v="1396069200"/>
    <b v="0"/>
    <b v="0"/>
    <s v="film &amp; video/documentary"/>
    <x v="4"/>
    <s v="documentary"/>
  </r>
  <r>
    <n v="11648"/>
    <n v="164.05633802816902"/>
    <x v="1"/>
    <n v="307"/>
    <n v="37.941368078175898"/>
    <s v="US"/>
    <s v="USD"/>
    <x v="311"/>
    <d v="2015-07-03T05:00:00"/>
    <n v="1434862800"/>
    <n v="1435899600"/>
    <b v="0"/>
    <b v="1"/>
    <s v="theater/plays"/>
    <x v="3"/>
    <s v="plays"/>
  </r>
  <r>
    <n v="5897"/>
    <n v="90.723076923076931"/>
    <x v="0"/>
    <n v="73"/>
    <n v="80.780821917808225"/>
    <s v="US"/>
    <s v="USD"/>
    <x v="79"/>
    <d v="2018-07-09T05:00:00"/>
    <n v="1529125200"/>
    <n v="1531112400"/>
    <b v="0"/>
    <b v="1"/>
    <s v="theater/plays"/>
    <x v="3"/>
    <s v="plays"/>
  </r>
  <r>
    <n v="3326"/>
    <n v="46.194444444444443"/>
    <x v="0"/>
    <n v="128"/>
    <n v="25.984375"/>
    <s v="US"/>
    <s v="USD"/>
    <x v="312"/>
    <d v="2016-01-01T06:00:00"/>
    <n v="1451109600"/>
    <n v="1451628000"/>
    <b v="0"/>
    <b v="0"/>
    <s v="film &amp; video/animation"/>
    <x v="4"/>
    <s v="animation"/>
  </r>
  <r>
    <n v="1002"/>
    <n v="38.53846153846154"/>
    <x v="0"/>
    <n v="33"/>
    <n v="30.363636363636363"/>
    <s v="US"/>
    <s v="USD"/>
    <x v="313"/>
    <d v="2019-09-01T05:00:00"/>
    <n v="1566968400"/>
    <n v="1567314000"/>
    <b v="0"/>
    <b v="1"/>
    <s v="theater/plays"/>
    <x v="3"/>
    <s v="plays"/>
  </r>
  <r>
    <n v="131826"/>
    <n v="133.56231003039514"/>
    <x v="1"/>
    <n v="2441"/>
    <n v="54.004916018025398"/>
    <s v="US"/>
    <s v="USD"/>
    <x v="314"/>
    <d v="2018-12-11T06:00:00"/>
    <n v="1543557600"/>
    <n v="1544508000"/>
    <b v="0"/>
    <b v="0"/>
    <s v="music/rock"/>
    <x v="1"/>
    <s v="rock"/>
  </r>
  <r>
    <n v="21477"/>
    <n v="22.896588486140725"/>
    <x v="2"/>
    <n v="211"/>
    <n v="101.78672985781991"/>
    <s v="US"/>
    <s v="USD"/>
    <x v="315"/>
    <d v="2016-12-23T06:00:00"/>
    <n v="1481522400"/>
    <n v="1482472800"/>
    <b v="0"/>
    <b v="0"/>
    <s v="games/video games"/>
    <x v="6"/>
    <s v="video games"/>
  </r>
  <r>
    <n v="62330"/>
    <n v="184.95548961424333"/>
    <x v="1"/>
    <n v="1385"/>
    <n v="45.003610108303249"/>
    <s v="GB"/>
    <s v="GBP"/>
    <x v="316"/>
    <d v="2017-12-09T06:00:00"/>
    <n v="1512712800"/>
    <n v="1512799200"/>
    <b v="0"/>
    <b v="0"/>
    <s v="film &amp; video/documentary"/>
    <x v="4"/>
    <s v="documentary"/>
  </r>
  <r>
    <n v="14643"/>
    <n v="443.72727272727275"/>
    <x v="1"/>
    <n v="190"/>
    <n v="77.068421052631578"/>
    <s v="US"/>
    <s v="USD"/>
    <x v="317"/>
    <d v="2011-12-20T06:00:00"/>
    <n v="1324274400"/>
    <n v="1324360800"/>
    <b v="0"/>
    <b v="0"/>
    <s v="food/food trucks"/>
    <x v="0"/>
    <s v="food trucks"/>
  </r>
  <r>
    <n v="41396"/>
    <n v="199.9806763285024"/>
    <x v="1"/>
    <n v="470"/>
    <n v="88.076595744680844"/>
    <s v="US"/>
    <s v="USD"/>
    <x v="318"/>
    <d v="2013-03-29T05:00:00"/>
    <n v="1364446800"/>
    <n v="1364533200"/>
    <b v="0"/>
    <b v="0"/>
    <s v="technology/wearables"/>
    <x v="2"/>
    <s v="wearables"/>
  </r>
  <r>
    <n v="11900"/>
    <n v="123.95833333333333"/>
    <x v="1"/>
    <n v="253"/>
    <n v="47.035573122529641"/>
    <s v="US"/>
    <s v="USD"/>
    <x v="319"/>
    <d v="2018-12-18T06:00:00"/>
    <n v="1542693600"/>
    <n v="1545112800"/>
    <b v="0"/>
    <b v="0"/>
    <s v="theater/plays"/>
    <x v="3"/>
    <s v="plays"/>
  </r>
  <r>
    <n v="123538"/>
    <n v="186.61329305135951"/>
    <x v="1"/>
    <n v="1113"/>
    <n v="110.99550763701707"/>
    <s v="US"/>
    <s v="USD"/>
    <x v="32"/>
    <d v="2018-01-17T06:00:00"/>
    <n v="1515564000"/>
    <n v="1516168800"/>
    <b v="0"/>
    <b v="0"/>
    <s v="music/rock"/>
    <x v="1"/>
    <s v="rock"/>
  </r>
  <r>
    <n v="198628"/>
    <n v="114.28538550057536"/>
    <x v="1"/>
    <n v="2283"/>
    <n v="87.003066141042481"/>
    <s v="US"/>
    <s v="USD"/>
    <x v="320"/>
    <d v="2019-11-28T06:00:00"/>
    <n v="1573797600"/>
    <n v="1574920800"/>
    <b v="0"/>
    <b v="0"/>
    <s v="music/rock"/>
    <x v="1"/>
    <s v="rock"/>
  </r>
  <r>
    <n v="68602"/>
    <n v="97.032531824611041"/>
    <x v="0"/>
    <n v="1072"/>
    <n v="63.994402985074629"/>
    <s v="US"/>
    <s v="USD"/>
    <x v="321"/>
    <d v="2010-12-16T06:00:00"/>
    <n v="1292392800"/>
    <n v="1292479200"/>
    <b v="0"/>
    <b v="1"/>
    <s v="music/rock"/>
    <x v="1"/>
    <s v="rock"/>
  </r>
  <r>
    <n v="116064"/>
    <n v="122.81904761904762"/>
    <x v="1"/>
    <n v="1095"/>
    <n v="105.9945205479452"/>
    <s v="US"/>
    <s v="USD"/>
    <x v="322"/>
    <d v="2019-11-12T06:00:00"/>
    <n v="1573452000"/>
    <n v="1573538400"/>
    <b v="0"/>
    <b v="0"/>
    <s v="theater/plays"/>
    <x v="3"/>
    <s v="plays"/>
  </r>
  <r>
    <n v="125042"/>
    <n v="179.14326647564468"/>
    <x v="1"/>
    <n v="1690"/>
    <n v="73.989349112426041"/>
    <s v="US"/>
    <s v="USD"/>
    <x v="323"/>
    <d v="2011-11-04T05:00:00"/>
    <n v="1317790800"/>
    <n v="1320382800"/>
    <b v="0"/>
    <b v="0"/>
    <s v="theater/plays"/>
    <x v="3"/>
    <s v="plays"/>
  </r>
  <r>
    <n v="108974"/>
    <n v="79.951577402787962"/>
    <x v="3"/>
    <n v="1297"/>
    <n v="84.02004626060139"/>
    <s v="CA"/>
    <s v="CAD"/>
    <x v="324"/>
    <d v="2017-08-16T05:00:00"/>
    <n v="1501650000"/>
    <n v="1502859600"/>
    <b v="0"/>
    <b v="0"/>
    <s v="theater/plays"/>
    <x v="3"/>
    <s v="plays"/>
  </r>
  <r>
    <n v="34964"/>
    <n v="94.242587601078171"/>
    <x v="0"/>
    <n v="393"/>
    <n v="88.966921119592882"/>
    <s v="US"/>
    <s v="USD"/>
    <x v="325"/>
    <d v="2011-12-13T06:00:00"/>
    <n v="1323669600"/>
    <n v="1323756000"/>
    <b v="0"/>
    <b v="0"/>
    <s v="photography/photography books"/>
    <x v="7"/>
    <s v="photography books"/>
  </r>
  <r>
    <n v="96777"/>
    <n v="84.669291338582681"/>
    <x v="0"/>
    <n v="1257"/>
    <n v="76.990453460620529"/>
    <s v="US"/>
    <s v="USD"/>
    <x v="326"/>
    <d v="2015-09-04T05:00:00"/>
    <n v="1440738000"/>
    <n v="1441342800"/>
    <b v="0"/>
    <b v="0"/>
    <s v="music/indie rock"/>
    <x v="1"/>
    <s v="indie rock"/>
  </r>
  <r>
    <n v="31864"/>
    <n v="66.521920668058456"/>
    <x v="0"/>
    <n v="328"/>
    <n v="97.146341463414629"/>
    <s v="US"/>
    <s v="USD"/>
    <x v="327"/>
    <d v="2013-08-01T05:00:00"/>
    <n v="1374296400"/>
    <n v="1375333200"/>
    <b v="0"/>
    <b v="0"/>
    <s v="theater/plays"/>
    <x v="3"/>
    <s v="plays"/>
  </r>
  <r>
    <n v="4853"/>
    <n v="53.922222222222224"/>
    <x v="0"/>
    <n v="147"/>
    <n v="33.013605442176868"/>
    <s v="US"/>
    <s v="USD"/>
    <x v="328"/>
    <d v="2014-01-11T06:00:00"/>
    <n v="1384840800"/>
    <n v="1389420000"/>
    <b v="0"/>
    <b v="0"/>
    <s v="theater/plays"/>
    <x v="3"/>
    <s v="plays"/>
  </r>
  <r>
    <n v="82959"/>
    <n v="41.983299595141702"/>
    <x v="0"/>
    <n v="830"/>
    <n v="99.950602409638549"/>
    <s v="US"/>
    <s v="USD"/>
    <x v="329"/>
    <d v="2018-03-03T06:00:00"/>
    <n v="1516600800"/>
    <n v="1520056800"/>
    <b v="0"/>
    <b v="0"/>
    <s v="games/video games"/>
    <x v="6"/>
    <s v="video games"/>
  </r>
  <r>
    <n v="23159"/>
    <n v="14.69479695431472"/>
    <x v="0"/>
    <n v="331"/>
    <n v="69.966767371601208"/>
    <s v="GB"/>
    <s v="GBP"/>
    <x v="330"/>
    <d v="2015-07-10T05:00:00"/>
    <n v="1436418000"/>
    <n v="1436504400"/>
    <b v="0"/>
    <b v="0"/>
    <s v="film &amp; video/drama"/>
    <x v="4"/>
    <s v="drama"/>
  </r>
  <r>
    <n v="2758"/>
    <n v="34.475000000000001"/>
    <x v="0"/>
    <n v="25"/>
    <n v="110.32"/>
    <s v="US"/>
    <s v="USD"/>
    <x v="331"/>
    <d v="2017-10-18T05:00:00"/>
    <n v="1503550800"/>
    <n v="1508302800"/>
    <b v="0"/>
    <b v="1"/>
    <s v="music/indie rock"/>
    <x v="1"/>
    <s v="indie rock"/>
  </r>
  <r>
    <n v="12607"/>
    <n v="1400.7777777777778"/>
    <x v="1"/>
    <n v="191"/>
    <n v="66.005235602094245"/>
    <s v="US"/>
    <s v="USD"/>
    <x v="332"/>
    <d v="2015-03-07T06:00:00"/>
    <n v="1423634400"/>
    <n v="1425708000"/>
    <b v="0"/>
    <b v="0"/>
    <s v="technology/web"/>
    <x v="2"/>
    <s v="web"/>
  </r>
  <r>
    <n v="142823"/>
    <n v="71.770351758793964"/>
    <x v="0"/>
    <n v="3483"/>
    <n v="41.005742176284812"/>
    <s v="US"/>
    <s v="USD"/>
    <x v="333"/>
    <d v="2017-03-01T06:00:00"/>
    <n v="1487224800"/>
    <n v="1488348000"/>
    <b v="0"/>
    <b v="0"/>
    <s v="food/food trucks"/>
    <x v="0"/>
    <s v="food trucks"/>
  </r>
  <r>
    <n v="95958"/>
    <n v="53.074115044247783"/>
    <x v="0"/>
    <n v="923"/>
    <n v="103.96316359696641"/>
    <s v="US"/>
    <s v="USD"/>
    <x v="296"/>
    <d v="2017-08-13T05:00:00"/>
    <n v="1500008400"/>
    <n v="1502600400"/>
    <b v="0"/>
    <b v="0"/>
    <s v="theater/plays"/>
    <x v="3"/>
    <s v="plays"/>
  </r>
  <r>
    <n v="5"/>
    <n v="5"/>
    <x v="0"/>
    <n v="1"/>
    <n v="5"/>
    <s v="US"/>
    <s v="USD"/>
    <x v="334"/>
    <d v="2015-06-07T05:00:00"/>
    <n v="1432098000"/>
    <n v="1433653200"/>
    <b v="0"/>
    <b v="1"/>
    <s v="music/jazz"/>
    <x v="1"/>
    <s v="jazz"/>
  </r>
  <r>
    <n v="94631"/>
    <n v="127.70715249662618"/>
    <x v="1"/>
    <n v="2013"/>
    <n v="47.009935419771487"/>
    <s v="US"/>
    <s v="USD"/>
    <x v="335"/>
    <d v="2015-09-07T05:00:00"/>
    <n v="1440392400"/>
    <n v="1441602000"/>
    <b v="0"/>
    <b v="0"/>
    <s v="music/rock"/>
    <x v="1"/>
    <s v="rock"/>
  </r>
  <r>
    <n v="977"/>
    <n v="34.892857142857139"/>
    <x v="0"/>
    <n v="33"/>
    <n v="29.606060606060606"/>
    <s v="CA"/>
    <s v="CAD"/>
    <x v="336"/>
    <d v="2015-11-15T06:00:00"/>
    <n v="1446876000"/>
    <n v="1447567200"/>
    <b v="0"/>
    <b v="0"/>
    <s v="theater/plays"/>
    <x v="3"/>
    <s v="plays"/>
  </r>
  <r>
    <n v="137961"/>
    <n v="410.59821428571428"/>
    <x v="1"/>
    <n v="1703"/>
    <n v="81.010569583088667"/>
    <s v="US"/>
    <s v="USD"/>
    <x v="337"/>
    <d v="2019-07-06T05:00:00"/>
    <n v="1562302800"/>
    <n v="1562389200"/>
    <b v="0"/>
    <b v="0"/>
    <s v="theater/plays"/>
    <x v="3"/>
    <s v="plays"/>
  </r>
  <r>
    <n v="7548"/>
    <n v="123.73770491803278"/>
    <x v="1"/>
    <n v="80"/>
    <n v="94.35"/>
    <s v="DK"/>
    <s v="DKK"/>
    <x v="338"/>
    <d v="2013-09-10T05:00:00"/>
    <n v="1378184400"/>
    <n v="1378789200"/>
    <b v="0"/>
    <b v="0"/>
    <s v="film &amp; video/documentary"/>
    <x v="4"/>
    <s v="documentary"/>
  </r>
  <r>
    <n v="2241"/>
    <n v="58.973684210526315"/>
    <x v="2"/>
    <n v="86"/>
    <n v="26.058139534883722"/>
    <s v="US"/>
    <s v="USD"/>
    <x v="339"/>
    <d v="2017-03-03T06:00:00"/>
    <n v="1485064800"/>
    <n v="1488520800"/>
    <b v="0"/>
    <b v="0"/>
    <s v="technology/wearables"/>
    <x v="2"/>
    <s v="wearables"/>
  </r>
  <r>
    <n v="3431"/>
    <n v="36.892473118279568"/>
    <x v="0"/>
    <n v="40"/>
    <n v="85.775000000000006"/>
    <s v="IT"/>
    <s v="EUR"/>
    <x v="340"/>
    <d v="2012-01-23T06:00:00"/>
    <n v="1326520800"/>
    <n v="1327298400"/>
    <b v="0"/>
    <b v="0"/>
    <s v="theater/plays"/>
    <x v="3"/>
    <s v="plays"/>
  </r>
  <r>
    <n v="4253"/>
    <n v="184.91304347826087"/>
    <x v="1"/>
    <n v="41"/>
    <n v="103.73170731707317"/>
    <s v="US"/>
    <s v="USD"/>
    <x v="341"/>
    <d v="2015-09-28T05:00:00"/>
    <n v="1441256400"/>
    <n v="1443416400"/>
    <b v="0"/>
    <b v="0"/>
    <s v="games/video games"/>
    <x v="6"/>
    <s v="video games"/>
  </r>
  <r>
    <n v="1146"/>
    <n v="11.814432989690722"/>
    <x v="0"/>
    <n v="23"/>
    <n v="49.826086956521742"/>
    <s v="CA"/>
    <s v="CAD"/>
    <x v="342"/>
    <d v="2018-08-13T05:00:00"/>
    <n v="1533877200"/>
    <n v="1534136400"/>
    <b v="1"/>
    <b v="0"/>
    <s v="photography/photography books"/>
    <x v="7"/>
    <s v="photography books"/>
  </r>
  <r>
    <n v="11948"/>
    <n v="298.7"/>
    <x v="1"/>
    <n v="187"/>
    <n v="63.893048128342244"/>
    <s v="US"/>
    <s v="USD"/>
    <x v="343"/>
    <d v="2011-09-03T05:00:00"/>
    <n v="1314421200"/>
    <n v="1315026000"/>
    <b v="0"/>
    <b v="0"/>
    <s v="film &amp; video/animation"/>
    <x v="4"/>
    <s v="animation"/>
  </r>
  <r>
    <n v="135132"/>
    <n v="226.35175879396985"/>
    <x v="1"/>
    <n v="2875"/>
    <n v="47.002434782608695"/>
    <s v="GB"/>
    <s v="GBP"/>
    <x v="344"/>
    <d v="2011-01-15T06:00:00"/>
    <n v="1293861600"/>
    <n v="1295071200"/>
    <b v="0"/>
    <b v="1"/>
    <s v="theater/plays"/>
    <x v="3"/>
    <s v="plays"/>
  </r>
  <r>
    <n v="9546"/>
    <n v="173.56363636363636"/>
    <x v="1"/>
    <n v="88"/>
    <n v="108.47727272727273"/>
    <s v="US"/>
    <s v="USD"/>
    <x v="345"/>
    <d v="2017-10-31T05:00:00"/>
    <n v="1507352400"/>
    <n v="1509426000"/>
    <b v="0"/>
    <b v="0"/>
    <s v="theater/plays"/>
    <x v="3"/>
    <s v="plays"/>
  </r>
  <r>
    <n v="13755"/>
    <n v="371.75675675675677"/>
    <x v="1"/>
    <n v="191"/>
    <n v="72.015706806282722"/>
    <s v="US"/>
    <s v="USD"/>
    <x v="65"/>
    <d v="2011-03-06T06:00:00"/>
    <n v="1296108000"/>
    <n v="1299391200"/>
    <b v="0"/>
    <b v="0"/>
    <s v="music/rock"/>
    <x v="1"/>
    <s v="rock"/>
  </r>
  <r>
    <n v="8330"/>
    <n v="160.19230769230771"/>
    <x v="1"/>
    <n v="139"/>
    <n v="59.928057553956833"/>
    <s v="US"/>
    <s v="USD"/>
    <x v="346"/>
    <d v="2011-12-28T06:00:00"/>
    <n v="1324965600"/>
    <n v="1325052000"/>
    <b v="0"/>
    <b v="0"/>
    <s v="music/rock"/>
    <x v="1"/>
    <s v="rock"/>
  </r>
  <r>
    <n v="14547"/>
    <n v="1616.3333333333335"/>
    <x v="1"/>
    <n v="186"/>
    <n v="78.209677419354833"/>
    <s v="US"/>
    <s v="USD"/>
    <x v="347"/>
    <d v="2018-04-04T05:00:00"/>
    <n v="1520229600"/>
    <n v="1522818000"/>
    <b v="0"/>
    <b v="0"/>
    <s v="music/indie rock"/>
    <x v="1"/>
    <s v="indie rock"/>
  </r>
  <r>
    <n v="11735"/>
    <n v="733.4375"/>
    <x v="1"/>
    <n v="112"/>
    <n v="104.77678571428571"/>
    <s v="AU"/>
    <s v="AUD"/>
    <x v="348"/>
    <d v="2017-01-25T06:00:00"/>
    <n v="1482991200"/>
    <n v="1485324000"/>
    <b v="0"/>
    <b v="0"/>
    <s v="theater/plays"/>
    <x v="3"/>
    <s v="plays"/>
  </r>
  <r>
    <n v="10658"/>
    <n v="592.11111111111109"/>
    <x v="1"/>
    <n v="101"/>
    <n v="105.52475247524752"/>
    <s v="US"/>
    <s v="USD"/>
    <x v="349"/>
    <d v="2011-01-04T06:00:00"/>
    <n v="1294034400"/>
    <n v="1294120800"/>
    <b v="0"/>
    <b v="1"/>
    <s v="theater/plays"/>
    <x v="3"/>
    <s v="plays"/>
  </r>
  <r>
    <n v="1870"/>
    <n v="18.888888888888889"/>
    <x v="0"/>
    <n v="75"/>
    <n v="24.933333333333334"/>
    <s v="US"/>
    <s v="USD"/>
    <x v="350"/>
    <d v="2014-11-11T06:00:00"/>
    <n v="1413608400"/>
    <n v="1415685600"/>
    <b v="0"/>
    <b v="1"/>
    <s v="theater/plays"/>
    <x v="3"/>
    <s v="plays"/>
  </r>
  <r>
    <n v="14394"/>
    <n v="276.80769230769232"/>
    <x v="1"/>
    <n v="206"/>
    <n v="69.873786407766985"/>
    <s v="GB"/>
    <s v="GBP"/>
    <x v="351"/>
    <d v="2010-11-05T05:00:00"/>
    <n v="1286946000"/>
    <n v="1288933200"/>
    <b v="0"/>
    <b v="1"/>
    <s v="film &amp; video/documentary"/>
    <x v="4"/>
    <s v="documentary"/>
  </r>
  <r>
    <n v="14743"/>
    <n v="273.01851851851848"/>
    <x v="1"/>
    <n v="154"/>
    <n v="95.733766233766232"/>
    <s v="US"/>
    <s v="USD"/>
    <x v="352"/>
    <d v="2013-03-14T05:00:00"/>
    <n v="1359871200"/>
    <n v="1363237200"/>
    <b v="0"/>
    <b v="1"/>
    <s v="film &amp; video/television"/>
    <x v="4"/>
    <s v="television"/>
  </r>
  <r>
    <n v="178965"/>
    <n v="159.36331255565449"/>
    <x v="1"/>
    <n v="5966"/>
    <n v="29.997485752598056"/>
    <s v="US"/>
    <s v="USD"/>
    <x v="353"/>
    <d v="2019-04-21T05:00:00"/>
    <n v="1555304400"/>
    <n v="1555822800"/>
    <b v="0"/>
    <b v="0"/>
    <s v="theater/plays"/>
    <x v="3"/>
    <s v="plays"/>
  </r>
  <r>
    <n v="128410"/>
    <n v="67.869978858350947"/>
    <x v="0"/>
    <n v="2176"/>
    <n v="59.011948529411768"/>
    <s v="US"/>
    <s v="USD"/>
    <x v="354"/>
    <d v="2015-03-31T05:00:00"/>
    <n v="1423375200"/>
    <n v="1427778000"/>
    <b v="0"/>
    <b v="0"/>
    <s v="theater/plays"/>
    <x v="3"/>
    <s v="plays"/>
  </r>
  <r>
    <n v="14324"/>
    <n v="1591.5555555555554"/>
    <x v="1"/>
    <n v="169"/>
    <n v="84.757396449704146"/>
    <s v="US"/>
    <s v="USD"/>
    <x v="355"/>
    <d v="2015-01-28T06:00:00"/>
    <n v="1420696800"/>
    <n v="1422424800"/>
    <b v="0"/>
    <b v="1"/>
    <s v="film &amp; video/documentary"/>
    <x v="4"/>
    <s v="documentary"/>
  </r>
  <r>
    <n v="164291"/>
    <n v="730.18222222222221"/>
    <x v="1"/>
    <n v="2106"/>
    <n v="78.010921177587846"/>
    <s v="US"/>
    <s v="USD"/>
    <x v="356"/>
    <d v="2017-08-25T05:00:00"/>
    <n v="1502946000"/>
    <n v="1503637200"/>
    <b v="0"/>
    <b v="0"/>
    <s v="theater/plays"/>
    <x v="3"/>
    <s v="plays"/>
  </r>
  <r>
    <n v="22073"/>
    <n v="13.185782556750297"/>
    <x v="0"/>
    <n v="441"/>
    <n v="50.05215419501134"/>
    <s v="US"/>
    <s v="USD"/>
    <x v="357"/>
    <d v="2019-01-16T06:00:00"/>
    <n v="1547186400"/>
    <n v="1547618400"/>
    <b v="0"/>
    <b v="1"/>
    <s v="film &amp; video/documentary"/>
    <x v="4"/>
    <s v="documentary"/>
  </r>
  <r>
    <n v="1479"/>
    <n v="54.777777777777779"/>
    <x v="0"/>
    <n v="25"/>
    <n v="59.16"/>
    <s v="US"/>
    <s v="USD"/>
    <x v="358"/>
    <d v="2015-12-12T06:00:00"/>
    <n v="1444971600"/>
    <n v="1449900000"/>
    <b v="0"/>
    <b v="0"/>
    <s v="music/indie rock"/>
    <x v="1"/>
    <s v="indie rock"/>
  </r>
  <r>
    <n v="12275"/>
    <n v="361.02941176470591"/>
    <x v="1"/>
    <n v="131"/>
    <n v="93.702290076335885"/>
    <s v="US"/>
    <s v="USD"/>
    <x v="359"/>
    <d v="2014-07-12T05:00:00"/>
    <n v="1404622800"/>
    <n v="1405141200"/>
    <b v="0"/>
    <b v="0"/>
    <s v="music/rock"/>
    <x v="1"/>
    <s v="rock"/>
  </r>
  <r>
    <n v="5098"/>
    <n v="10.257545271629779"/>
    <x v="0"/>
    <n v="127"/>
    <n v="40.14173228346457"/>
    <s v="US"/>
    <s v="USD"/>
    <x v="12"/>
    <d v="2019-11-05T06:00:00"/>
    <n v="1571720400"/>
    <n v="1572933600"/>
    <b v="0"/>
    <b v="0"/>
    <s v="theater/plays"/>
    <x v="3"/>
    <s v="plays"/>
  </r>
  <r>
    <n v="24882"/>
    <n v="13.962962962962964"/>
    <x v="0"/>
    <n v="355"/>
    <n v="70.090140845070422"/>
    <s v="US"/>
    <s v="USD"/>
    <x v="360"/>
    <d v="2018-06-28T05:00:00"/>
    <n v="1526878800"/>
    <n v="1530162000"/>
    <b v="0"/>
    <b v="0"/>
    <s v="film &amp; video/documentary"/>
    <x v="4"/>
    <s v="documentary"/>
  </r>
  <r>
    <n v="2912"/>
    <n v="40.444444444444443"/>
    <x v="0"/>
    <n v="44"/>
    <n v="66.181818181818187"/>
    <s v="GB"/>
    <s v="GBP"/>
    <x v="361"/>
    <d v="2011-11-10T06:00:00"/>
    <n v="1319691600"/>
    <n v="1320904800"/>
    <b v="0"/>
    <b v="0"/>
    <s v="theater/plays"/>
    <x v="3"/>
    <s v="plays"/>
  </r>
  <r>
    <n v="4008"/>
    <n v="160.32"/>
    <x v="1"/>
    <n v="84"/>
    <n v="47.714285714285715"/>
    <s v="US"/>
    <s v="USD"/>
    <x v="362"/>
    <d v="2013-06-28T05:00:00"/>
    <n v="1371963600"/>
    <n v="1372395600"/>
    <b v="0"/>
    <b v="0"/>
    <s v="theater/plays"/>
    <x v="3"/>
    <s v="plays"/>
  </r>
  <r>
    <n v="9749"/>
    <n v="183.9433962264151"/>
    <x v="1"/>
    <n v="155"/>
    <n v="62.896774193548389"/>
    <s v="US"/>
    <s v="USD"/>
    <x v="363"/>
    <d v="2015-07-24T05:00:00"/>
    <n v="1433739600"/>
    <n v="1437714000"/>
    <b v="0"/>
    <b v="0"/>
    <s v="theater/plays"/>
    <x v="3"/>
    <s v="plays"/>
  </r>
  <r>
    <n v="5803"/>
    <n v="63.769230769230766"/>
    <x v="0"/>
    <n v="67"/>
    <n v="86.611940298507463"/>
    <s v="US"/>
    <s v="USD"/>
    <x v="364"/>
    <d v="2017-11-04T05:00:00"/>
    <n v="1508130000"/>
    <n v="1509771600"/>
    <b v="0"/>
    <b v="0"/>
    <s v="photography/photography books"/>
    <x v="7"/>
    <s v="photography books"/>
  </r>
  <r>
    <n v="14199"/>
    <n v="225.38095238095238"/>
    <x v="1"/>
    <n v="189"/>
    <n v="75.126984126984127"/>
    <s v="US"/>
    <s v="USD"/>
    <x v="210"/>
    <d v="2019-02-19T06:00:00"/>
    <n v="1550037600"/>
    <n v="1550556000"/>
    <b v="0"/>
    <b v="1"/>
    <s v="food/food trucks"/>
    <x v="0"/>
    <s v="food trucks"/>
  </r>
  <r>
    <n v="196779"/>
    <n v="172.00961538461539"/>
    <x v="1"/>
    <n v="4799"/>
    <n v="41.004167534903104"/>
    <s v="US"/>
    <s v="USD"/>
    <x v="365"/>
    <d v="2017-03-09T06:00:00"/>
    <n v="1486706400"/>
    <n v="1489039200"/>
    <b v="1"/>
    <b v="1"/>
    <s v="film &amp; video/documentary"/>
    <x v="4"/>
    <s v="documentary"/>
  </r>
  <r>
    <n v="56859"/>
    <n v="146.16709511568124"/>
    <x v="1"/>
    <n v="1137"/>
    <n v="50.007915567282325"/>
    <s v="US"/>
    <s v="USD"/>
    <x v="366"/>
    <d v="2019-04-30T05:00:00"/>
    <n v="1553835600"/>
    <n v="1556600400"/>
    <b v="0"/>
    <b v="0"/>
    <s v="publishing/nonfiction"/>
    <x v="5"/>
    <s v="nonfiction"/>
  </r>
  <r>
    <n v="103554"/>
    <n v="76.42361623616236"/>
    <x v="0"/>
    <n v="1068"/>
    <n v="96.960674157303373"/>
    <s v="US"/>
    <s v="USD"/>
    <x v="367"/>
    <d v="2010-07-08T05:00:00"/>
    <n v="1277528400"/>
    <n v="1278565200"/>
    <b v="0"/>
    <b v="0"/>
    <s v="theater/plays"/>
    <x v="3"/>
    <s v="plays"/>
  </r>
  <r>
    <n v="42795"/>
    <n v="39.261467889908261"/>
    <x v="0"/>
    <n v="424"/>
    <n v="100.93160377358491"/>
    <s v="US"/>
    <s v="USD"/>
    <x v="368"/>
    <d v="2012-06-17T05:00:00"/>
    <n v="1339477200"/>
    <n v="1339909200"/>
    <b v="0"/>
    <b v="0"/>
    <s v="technology/wearables"/>
    <x v="2"/>
    <s v="wearables"/>
  </r>
  <r>
    <n v="12938"/>
    <n v="11.270034843205574"/>
    <x v="3"/>
    <n v="145"/>
    <n v="89.227586206896547"/>
    <s v="CH"/>
    <s v="CHF"/>
    <x v="369"/>
    <d v="2012-01-06T06:00:00"/>
    <n v="1325656800"/>
    <n v="1325829600"/>
    <b v="0"/>
    <b v="0"/>
    <s v="music/indie rock"/>
    <x v="1"/>
    <s v="indie rock"/>
  </r>
  <r>
    <n v="101352"/>
    <n v="122.11084337349398"/>
    <x v="1"/>
    <n v="1152"/>
    <n v="87.979166666666671"/>
    <s v="US"/>
    <s v="USD"/>
    <x v="370"/>
    <d v="2010-11-24T06:00:00"/>
    <n v="1288242000"/>
    <n v="1290578400"/>
    <b v="0"/>
    <b v="0"/>
    <s v="theater/plays"/>
    <x v="3"/>
    <s v="plays"/>
  </r>
  <r>
    <n v="4477"/>
    <n v="186.54166666666669"/>
    <x v="1"/>
    <n v="50"/>
    <n v="89.54"/>
    <s v="US"/>
    <s v="USD"/>
    <x v="371"/>
    <d v="2013-09-28T05:00:00"/>
    <n v="1379048400"/>
    <n v="1380344400"/>
    <b v="0"/>
    <b v="0"/>
    <s v="photography/photography books"/>
    <x v="7"/>
    <s v="photography books"/>
  </r>
  <r>
    <n v="4393"/>
    <n v="7.2731788079470201"/>
    <x v="0"/>
    <n v="151"/>
    <n v="29.09271523178808"/>
    <s v="US"/>
    <s v="USD"/>
    <x v="287"/>
    <d v="2014-01-16T06:00:00"/>
    <n v="1389679200"/>
    <n v="1389852000"/>
    <b v="0"/>
    <b v="0"/>
    <s v="publishing/nonfiction"/>
    <x v="5"/>
    <s v="nonfiction"/>
  </r>
  <r>
    <n v="67546"/>
    <n v="65.642371234207957"/>
    <x v="0"/>
    <n v="1608"/>
    <n v="42.006218905472636"/>
    <s v="US"/>
    <s v="USD"/>
    <x v="372"/>
    <d v="2011-01-08T06:00:00"/>
    <n v="1294293600"/>
    <n v="1294466400"/>
    <b v="0"/>
    <b v="0"/>
    <s v="technology/wearables"/>
    <x v="2"/>
    <s v="wearables"/>
  </r>
  <r>
    <n v="143788"/>
    <n v="228.96178343949046"/>
    <x v="1"/>
    <n v="3059"/>
    <n v="47.004903563255965"/>
    <s v="CA"/>
    <s v="CAD"/>
    <x v="373"/>
    <d v="2017-07-18T05:00:00"/>
    <n v="1500267600"/>
    <n v="1500354000"/>
    <b v="0"/>
    <b v="0"/>
    <s v="music/jazz"/>
    <x v="1"/>
    <s v="jazz"/>
  </r>
  <r>
    <n v="3755"/>
    <n v="469.37499999999994"/>
    <x v="1"/>
    <n v="34"/>
    <n v="110.44117647058823"/>
    <s v="US"/>
    <s v="USD"/>
    <x v="374"/>
    <d v="2013-08-08T05:00:00"/>
    <n v="1375074000"/>
    <n v="1375938000"/>
    <b v="0"/>
    <b v="1"/>
    <s v="film &amp; video/documentary"/>
    <x v="4"/>
    <s v="documentary"/>
  </r>
  <r>
    <n v="9238"/>
    <n v="130.11267605633802"/>
    <x v="1"/>
    <n v="220"/>
    <n v="41.990909090909092"/>
    <s v="US"/>
    <s v="USD"/>
    <x v="375"/>
    <d v="2011-12-09T06:00:00"/>
    <n v="1323324000"/>
    <n v="1323410400"/>
    <b v="1"/>
    <b v="0"/>
    <s v="theater/plays"/>
    <x v="3"/>
    <s v="plays"/>
  </r>
  <r>
    <n v="77012"/>
    <n v="167.05422993492408"/>
    <x v="1"/>
    <n v="1604"/>
    <n v="48.012468827930178"/>
    <s v="AU"/>
    <s v="AUD"/>
    <x v="376"/>
    <d v="2018-10-13T05:00:00"/>
    <n v="1538715600"/>
    <n v="1539406800"/>
    <b v="0"/>
    <b v="0"/>
    <s v="film &amp; video/drama"/>
    <x v="4"/>
    <s v="drama"/>
  </r>
  <r>
    <n v="14083"/>
    <n v="173.8641975308642"/>
    <x v="1"/>
    <n v="454"/>
    <n v="31.019823788546255"/>
    <s v="US"/>
    <s v="USD"/>
    <x v="377"/>
    <d v="2013-05-29T05:00:00"/>
    <n v="1369285200"/>
    <n v="1369803600"/>
    <b v="0"/>
    <b v="0"/>
    <s v="music/rock"/>
    <x v="1"/>
    <s v="rock"/>
  </r>
  <r>
    <n v="12202"/>
    <n v="717.76470588235293"/>
    <x v="1"/>
    <n v="123"/>
    <n v="99.203252032520325"/>
    <s v="IT"/>
    <s v="EUR"/>
    <x v="378"/>
    <d v="2018-05-10T05:00:00"/>
    <n v="1525755600"/>
    <n v="1525928400"/>
    <b v="0"/>
    <b v="1"/>
    <s v="film &amp; video/animation"/>
    <x v="4"/>
    <s v="animation"/>
  </r>
  <r>
    <n v="62127"/>
    <n v="63.850976361767728"/>
    <x v="0"/>
    <n v="941"/>
    <n v="66.022316684378325"/>
    <s v="US"/>
    <s v="USD"/>
    <x v="379"/>
    <d v="2011-02-09T06:00:00"/>
    <n v="1296626400"/>
    <n v="1297231200"/>
    <b v="0"/>
    <b v="0"/>
    <s v="music/indie rock"/>
    <x v="1"/>
    <s v="indie rock"/>
  </r>
  <r>
    <n v="2"/>
    <n v="2"/>
    <x v="0"/>
    <n v="1"/>
    <n v="2"/>
    <s v="US"/>
    <s v="USD"/>
    <x v="380"/>
    <d v="2013-09-07T05:00:00"/>
    <n v="1376629200"/>
    <n v="1378530000"/>
    <b v="0"/>
    <b v="1"/>
    <s v="photography/photography books"/>
    <x v="7"/>
    <s v="photography books"/>
  </r>
  <r>
    <n v="13772"/>
    <n v="1530.2222222222222"/>
    <x v="1"/>
    <n v="299"/>
    <n v="46.060200668896321"/>
    <s v="US"/>
    <s v="USD"/>
    <x v="381"/>
    <d v="2019-10-27T05:00:00"/>
    <n v="1572152400"/>
    <n v="1572152400"/>
    <b v="0"/>
    <b v="0"/>
    <s v="theater/plays"/>
    <x v="3"/>
    <s v="plays"/>
  </r>
  <r>
    <n v="2946"/>
    <n v="40.356164383561641"/>
    <x v="0"/>
    <n v="40"/>
    <n v="73.650000000000006"/>
    <s v="US"/>
    <s v="USD"/>
    <x v="382"/>
    <d v="2012-02-22T06:00:00"/>
    <n v="1325829600"/>
    <n v="1329890400"/>
    <b v="0"/>
    <b v="1"/>
    <s v="film &amp; video/shorts"/>
    <x v="4"/>
    <s v="shorts"/>
  </r>
  <r>
    <n v="168820"/>
    <n v="86.220633299284984"/>
    <x v="0"/>
    <n v="3015"/>
    <n v="55.99336650082919"/>
    <s v="CA"/>
    <s v="CAD"/>
    <x v="125"/>
    <d v="2010-06-17T05:00:00"/>
    <n v="1273640400"/>
    <n v="1276750800"/>
    <b v="0"/>
    <b v="1"/>
    <s v="theater/plays"/>
    <x v="3"/>
    <s v="plays"/>
  </r>
  <r>
    <n v="154321"/>
    <n v="315.58486707566465"/>
    <x v="1"/>
    <n v="2237"/>
    <n v="68.985695127402778"/>
    <s v="US"/>
    <s v="USD"/>
    <x v="383"/>
    <d v="2017-11-17T06:00:00"/>
    <n v="1510639200"/>
    <n v="1510898400"/>
    <b v="0"/>
    <b v="0"/>
    <s v="theater/plays"/>
    <x v="3"/>
    <s v="plays"/>
  </r>
  <r>
    <n v="26527"/>
    <n v="89.618243243243242"/>
    <x v="0"/>
    <n v="435"/>
    <n v="60.981609195402299"/>
    <s v="US"/>
    <s v="USD"/>
    <x v="384"/>
    <d v="2018-07-24T05:00:00"/>
    <n v="1528088400"/>
    <n v="1532408400"/>
    <b v="0"/>
    <b v="0"/>
    <s v="theater/plays"/>
    <x v="3"/>
    <s v="plays"/>
  </r>
  <r>
    <n v="71583"/>
    <n v="182.14503816793894"/>
    <x v="1"/>
    <n v="645"/>
    <n v="110.98139534883721"/>
    <s v="US"/>
    <s v="USD"/>
    <x v="385"/>
    <d v="2013-02-11T06:00:00"/>
    <n v="1359525600"/>
    <n v="1360562400"/>
    <b v="1"/>
    <b v="0"/>
    <s v="film &amp; video/documentary"/>
    <x v="4"/>
    <s v="documentary"/>
  </r>
  <r>
    <n v="12100"/>
    <n v="355.88235294117646"/>
    <x v="1"/>
    <n v="484"/>
    <n v="25"/>
    <s v="DK"/>
    <s v="DKK"/>
    <x v="386"/>
    <d v="2019-10-20T05:00:00"/>
    <n v="1570942800"/>
    <n v="1571547600"/>
    <b v="0"/>
    <b v="0"/>
    <s v="theater/plays"/>
    <x v="3"/>
    <s v="plays"/>
  </r>
  <r>
    <n v="12129"/>
    <n v="131.83695652173913"/>
    <x v="1"/>
    <n v="154"/>
    <n v="78.759740259740255"/>
    <s v="CA"/>
    <s v="CAD"/>
    <x v="387"/>
    <d v="2016-07-10T05:00:00"/>
    <n v="1466398800"/>
    <n v="1468126800"/>
    <b v="0"/>
    <b v="0"/>
    <s v="film &amp; video/documentary"/>
    <x v="4"/>
    <s v="documentary"/>
  </r>
  <r>
    <n v="62804"/>
    <n v="46.315634218289084"/>
    <x v="0"/>
    <n v="714"/>
    <n v="87.960784313725483"/>
    <s v="US"/>
    <s v="USD"/>
    <x v="388"/>
    <d v="2017-04-22T05:00:00"/>
    <n v="1492491600"/>
    <n v="1492837200"/>
    <b v="0"/>
    <b v="0"/>
    <s v="music/rock"/>
    <x v="1"/>
    <s v="rock"/>
  </r>
  <r>
    <n v="55536"/>
    <n v="36.132726089785294"/>
    <x v="2"/>
    <n v="1111"/>
    <n v="49.987398739873989"/>
    <s v="US"/>
    <s v="USD"/>
    <x v="277"/>
    <d v="2015-04-28T05:00:00"/>
    <n v="1430197200"/>
    <n v="1430197200"/>
    <b v="0"/>
    <b v="0"/>
    <s v="games/mobile games"/>
    <x v="6"/>
    <s v="mobile games"/>
  </r>
  <r>
    <n v="8161"/>
    <n v="104.62820512820512"/>
    <x v="1"/>
    <n v="82"/>
    <n v="99.524390243902445"/>
    <s v="US"/>
    <s v="USD"/>
    <x v="389"/>
    <d v="2017-05-31T05:00:00"/>
    <n v="1496034000"/>
    <n v="1496206800"/>
    <b v="0"/>
    <b v="0"/>
    <s v="theater/plays"/>
    <x v="3"/>
    <s v="plays"/>
  </r>
  <r>
    <n v="14046"/>
    <n v="668.85714285714289"/>
    <x v="1"/>
    <n v="134"/>
    <n v="104.82089552238806"/>
    <s v="US"/>
    <s v="USD"/>
    <x v="390"/>
    <d v="2014-01-13T06:00:00"/>
    <n v="1388728800"/>
    <n v="1389592800"/>
    <b v="0"/>
    <b v="0"/>
    <s v="publishing/fiction"/>
    <x v="5"/>
    <s v="fiction"/>
  </r>
  <r>
    <n v="117628"/>
    <n v="62.072823218997364"/>
    <x v="2"/>
    <n v="1089"/>
    <n v="108.01469237832875"/>
    <s v="US"/>
    <s v="USD"/>
    <x v="391"/>
    <d v="2018-12-24T06:00:00"/>
    <n v="1543298400"/>
    <n v="1545631200"/>
    <b v="0"/>
    <b v="0"/>
    <s v="film &amp; video/animation"/>
    <x v="4"/>
    <s v="animation"/>
  </r>
  <r>
    <n v="159405"/>
    <n v="84.699787460148784"/>
    <x v="0"/>
    <n v="5497"/>
    <n v="28.998544660724033"/>
    <s v="US"/>
    <s v="USD"/>
    <x v="392"/>
    <d v="2010-04-28T05:00:00"/>
    <n v="1271739600"/>
    <n v="1272430800"/>
    <b v="0"/>
    <b v="1"/>
    <s v="food/food trucks"/>
    <x v="0"/>
    <s v="food trucks"/>
  </r>
  <r>
    <n v="12552"/>
    <n v="11.059030837004405"/>
    <x v="0"/>
    <n v="418"/>
    <n v="30.028708133971293"/>
    <s v="US"/>
    <s v="USD"/>
    <x v="393"/>
    <d v="2012-01-30T06:00:00"/>
    <n v="1326434400"/>
    <n v="1327903200"/>
    <b v="0"/>
    <b v="0"/>
    <s v="theater/plays"/>
    <x v="3"/>
    <s v="plays"/>
  </r>
  <r>
    <n v="59007"/>
    <n v="43.838781575037146"/>
    <x v="0"/>
    <n v="1439"/>
    <n v="41.005559416261292"/>
    <s v="US"/>
    <s v="USD"/>
    <x v="394"/>
    <d v="2011-01-26T06:00:00"/>
    <n v="1295244000"/>
    <n v="1296021600"/>
    <b v="0"/>
    <b v="1"/>
    <s v="film &amp; video/documentary"/>
    <x v="4"/>
    <s v="documentary"/>
  </r>
  <r>
    <n v="943"/>
    <n v="55.470588235294116"/>
    <x v="0"/>
    <n v="15"/>
    <n v="62.866666666666667"/>
    <s v="US"/>
    <s v="USD"/>
    <x v="395"/>
    <d v="2018-11-27T06:00:00"/>
    <n v="1541221200"/>
    <n v="1543298400"/>
    <b v="0"/>
    <b v="0"/>
    <s v="theater/plays"/>
    <x v="3"/>
    <s v="plays"/>
  </r>
  <r>
    <n v="93963"/>
    <n v="57.399511301160658"/>
    <x v="0"/>
    <n v="1999"/>
    <n v="47.005002501250623"/>
    <s v="CA"/>
    <s v="CAD"/>
    <x v="396"/>
    <d v="2012-05-07T05:00:00"/>
    <n v="1336280400"/>
    <n v="1336366800"/>
    <b v="0"/>
    <b v="0"/>
    <s v="film &amp; video/documentary"/>
    <x v="4"/>
    <s v="documentary"/>
  </r>
  <r>
    <n v="140469"/>
    <n v="123.43497363796135"/>
    <x v="1"/>
    <n v="5203"/>
    <n v="26.997693638285604"/>
    <s v="US"/>
    <s v="USD"/>
    <x v="397"/>
    <d v="2011-12-28T06:00:00"/>
    <n v="1324533600"/>
    <n v="1325052000"/>
    <b v="0"/>
    <b v="0"/>
    <s v="technology/web"/>
    <x v="2"/>
    <s v="web"/>
  </r>
  <r>
    <n v="6423"/>
    <n v="128.46"/>
    <x v="1"/>
    <n v="94"/>
    <n v="68.329787234042556"/>
    <s v="US"/>
    <s v="USD"/>
    <x v="398"/>
    <d v="2017-07-09T05:00:00"/>
    <n v="1498366800"/>
    <n v="1499576400"/>
    <b v="0"/>
    <b v="0"/>
    <s v="theater/plays"/>
    <x v="3"/>
    <s v="plays"/>
  </r>
  <r>
    <n v="6015"/>
    <n v="63.989361702127653"/>
    <x v="0"/>
    <n v="118"/>
    <n v="50.974576271186443"/>
    <s v="US"/>
    <s v="USD"/>
    <x v="399"/>
    <d v="2017-07-29T05:00:00"/>
    <n v="1498712400"/>
    <n v="1501304400"/>
    <b v="0"/>
    <b v="1"/>
    <s v="technology/wearables"/>
    <x v="2"/>
    <s v="wearables"/>
  </r>
  <r>
    <n v="11075"/>
    <n v="127.29885057471265"/>
    <x v="1"/>
    <n v="205"/>
    <n v="54.024390243902438"/>
    <s v="US"/>
    <s v="USD"/>
    <x v="400"/>
    <d v="2010-05-07T05:00:00"/>
    <n v="1271480400"/>
    <n v="1273208400"/>
    <b v="0"/>
    <b v="1"/>
    <s v="theater/plays"/>
    <x v="3"/>
    <s v="plays"/>
  </r>
  <r>
    <n v="15723"/>
    <n v="10.638024357239512"/>
    <x v="0"/>
    <n v="162"/>
    <n v="97.055555555555557"/>
    <s v="US"/>
    <s v="USD"/>
    <x v="116"/>
    <d v="2011-09-24T05:00:00"/>
    <n v="1316667600"/>
    <n v="1316840400"/>
    <b v="0"/>
    <b v="1"/>
    <s v="food/food trucks"/>
    <x v="0"/>
    <s v="food trucks"/>
  </r>
  <r>
    <n v="2064"/>
    <n v="40.470588235294116"/>
    <x v="0"/>
    <n v="83"/>
    <n v="24.867469879518072"/>
    <s v="US"/>
    <s v="USD"/>
    <x v="401"/>
    <d v="2018-04-24T05:00:00"/>
    <n v="1524027600"/>
    <n v="1524546000"/>
    <b v="0"/>
    <b v="0"/>
    <s v="music/indie rock"/>
    <x v="1"/>
    <s v="indie rock"/>
  </r>
  <r>
    <n v="7767"/>
    <n v="287.66666666666663"/>
    <x v="1"/>
    <n v="92"/>
    <n v="84.423913043478265"/>
    <s v="US"/>
    <s v="USD"/>
    <x v="402"/>
    <d v="2015-08-03T05:00:00"/>
    <n v="1438059600"/>
    <n v="1438578000"/>
    <b v="0"/>
    <b v="0"/>
    <s v="photography/photography books"/>
    <x v="7"/>
    <s v="photography books"/>
  </r>
  <r>
    <n v="10313"/>
    <n v="572.94444444444446"/>
    <x v="1"/>
    <n v="219"/>
    <n v="47.091324200913242"/>
    <s v="US"/>
    <s v="USD"/>
    <x v="403"/>
    <d v="2013-03-06T06:00:00"/>
    <n v="1361944800"/>
    <n v="1362549600"/>
    <b v="0"/>
    <b v="0"/>
    <s v="theater/plays"/>
    <x v="3"/>
    <s v="plays"/>
  </r>
  <r>
    <n v="197018"/>
    <n v="112.90429799426933"/>
    <x v="1"/>
    <n v="2526"/>
    <n v="77.996041171813147"/>
    <s v="US"/>
    <s v="USD"/>
    <x v="404"/>
    <d v="2014-10-15T05:00:00"/>
    <n v="1410584400"/>
    <n v="1413349200"/>
    <b v="0"/>
    <b v="1"/>
    <s v="theater/plays"/>
    <x v="3"/>
    <s v="plays"/>
  </r>
  <r>
    <n v="47037"/>
    <n v="46.387573964497044"/>
    <x v="0"/>
    <n v="747"/>
    <n v="62.967871485943775"/>
    <s v="US"/>
    <s v="USD"/>
    <x v="405"/>
    <d v="2011-02-18T06:00:00"/>
    <n v="1297404000"/>
    <n v="1298008800"/>
    <b v="0"/>
    <b v="0"/>
    <s v="film &amp; video/animation"/>
    <x v="4"/>
    <s v="animation"/>
  </r>
  <r>
    <n v="173191"/>
    <n v="90.675916230366497"/>
    <x v="3"/>
    <n v="2138"/>
    <n v="81.006080449017773"/>
    <s v="US"/>
    <s v="USD"/>
    <x v="406"/>
    <d v="2014-03-10T05:00:00"/>
    <n v="1392012000"/>
    <n v="1394427600"/>
    <b v="0"/>
    <b v="1"/>
    <s v="photography/photography books"/>
    <x v="7"/>
    <s v="photography books"/>
  </r>
  <r>
    <n v="5487"/>
    <n v="67.740740740740748"/>
    <x v="0"/>
    <n v="84"/>
    <n v="65.321428571428569"/>
    <s v="US"/>
    <s v="USD"/>
    <x v="407"/>
    <d v="2019-11-02T05:00:00"/>
    <n v="1569733200"/>
    <n v="1572670800"/>
    <b v="0"/>
    <b v="0"/>
    <s v="theater/plays"/>
    <x v="3"/>
    <s v="plays"/>
  </r>
  <r>
    <n v="9817"/>
    <n v="192.49019607843135"/>
    <x v="1"/>
    <n v="94"/>
    <n v="104.43617021276596"/>
    <s v="US"/>
    <s v="USD"/>
    <x v="408"/>
    <d v="2018-07-09T05:00:00"/>
    <n v="1529643600"/>
    <n v="1531112400"/>
    <b v="1"/>
    <b v="0"/>
    <s v="theater/plays"/>
    <x v="3"/>
    <s v="plays"/>
  </r>
  <r>
    <n v="6369"/>
    <n v="82.714285714285722"/>
    <x v="0"/>
    <n v="91"/>
    <n v="69.989010989010993"/>
    <s v="US"/>
    <s v="USD"/>
    <x v="409"/>
    <d v="2014-05-22T05:00:00"/>
    <n v="1399006800"/>
    <n v="1400734800"/>
    <b v="0"/>
    <b v="0"/>
    <s v="theater/plays"/>
    <x v="3"/>
    <s v="plays"/>
  </r>
  <r>
    <n v="65755"/>
    <n v="54.163920922570021"/>
    <x v="0"/>
    <n v="792"/>
    <n v="83.023989898989896"/>
    <s v="US"/>
    <s v="USD"/>
    <x v="410"/>
    <d v="2013-12-11T06:00:00"/>
    <n v="1385359200"/>
    <n v="1386741600"/>
    <b v="0"/>
    <b v="1"/>
    <s v="film &amp; video/documentary"/>
    <x v="4"/>
    <s v="documentary"/>
  </r>
  <r>
    <n v="903"/>
    <n v="16.722222222222221"/>
    <x v="3"/>
    <n v="10"/>
    <n v="90.3"/>
    <s v="CA"/>
    <s v="CAD"/>
    <x v="411"/>
    <d v="2016-12-15T06:00:00"/>
    <n v="1480572000"/>
    <n v="1481781600"/>
    <b v="1"/>
    <b v="0"/>
    <s v="theater/plays"/>
    <x v="3"/>
    <s v="plays"/>
  </r>
  <r>
    <n v="178120"/>
    <n v="116.87664041994749"/>
    <x v="1"/>
    <n v="1713"/>
    <n v="103.98131932282546"/>
    <s v="IT"/>
    <s v="EUR"/>
    <x v="412"/>
    <d v="2014-12-27T06:00:00"/>
    <n v="1418623200"/>
    <n v="1419660000"/>
    <b v="0"/>
    <b v="1"/>
    <s v="theater/plays"/>
    <x v="3"/>
    <s v="plays"/>
  </r>
  <r>
    <n v="13678"/>
    <n v="1052.1538461538462"/>
    <x v="1"/>
    <n v="249"/>
    <n v="54.931726907630519"/>
    <s v="US"/>
    <s v="USD"/>
    <x v="413"/>
    <d v="2019-04-21T05:00:00"/>
    <n v="1555736400"/>
    <n v="1555822800"/>
    <b v="0"/>
    <b v="0"/>
    <s v="music/jazz"/>
    <x v="1"/>
    <s v="jazz"/>
  </r>
  <r>
    <n v="9969"/>
    <n v="123.07407407407408"/>
    <x v="1"/>
    <n v="192"/>
    <n v="51.921875"/>
    <s v="US"/>
    <s v="USD"/>
    <x v="414"/>
    <d v="2015-09-16T05:00:00"/>
    <n v="1442120400"/>
    <n v="1442379600"/>
    <b v="0"/>
    <b v="1"/>
    <s v="film &amp; video/animation"/>
    <x v="4"/>
    <s v="animation"/>
  </r>
  <r>
    <n v="14827"/>
    <n v="178.63855421686748"/>
    <x v="1"/>
    <n v="247"/>
    <n v="60.02834008097166"/>
    <s v="US"/>
    <s v="USD"/>
    <x v="415"/>
    <d v="2013-04-03T05:00:00"/>
    <n v="1362376800"/>
    <n v="1364965200"/>
    <b v="0"/>
    <b v="0"/>
    <s v="theater/plays"/>
    <x v="3"/>
    <s v="plays"/>
  </r>
  <r>
    <n v="100900"/>
    <n v="355.28169014084506"/>
    <x v="1"/>
    <n v="2293"/>
    <n v="44.003488879197555"/>
    <s v="US"/>
    <s v="USD"/>
    <x v="416"/>
    <d v="2016-11-13T06:00:00"/>
    <n v="1478408400"/>
    <n v="1479016800"/>
    <b v="0"/>
    <b v="0"/>
    <s v="film &amp; video/science fiction"/>
    <x v="4"/>
    <s v="science fiction"/>
  </r>
  <r>
    <n v="165954"/>
    <n v="161.90634146341463"/>
    <x v="1"/>
    <n v="3131"/>
    <n v="53.003513254551258"/>
    <s v="US"/>
    <s v="USD"/>
    <x v="417"/>
    <d v="2017-07-10T05:00:00"/>
    <n v="1498798800"/>
    <n v="1499662800"/>
    <b v="0"/>
    <b v="0"/>
    <s v="film &amp; video/television"/>
    <x v="4"/>
    <s v="television"/>
  </r>
  <r>
    <n v="1744"/>
    <n v="24.914285714285715"/>
    <x v="0"/>
    <n v="32"/>
    <n v="54.5"/>
    <s v="US"/>
    <s v="USD"/>
    <x v="418"/>
    <d v="2012-05-24T05:00:00"/>
    <n v="1335416400"/>
    <n v="1337835600"/>
    <b v="0"/>
    <b v="0"/>
    <s v="technology/wearables"/>
    <x v="2"/>
    <s v="wearables"/>
  </r>
  <r>
    <n v="10731"/>
    <n v="198.72222222222223"/>
    <x v="1"/>
    <n v="143"/>
    <n v="75.04195804195804"/>
    <s v="IT"/>
    <s v="EUR"/>
    <x v="419"/>
    <d v="2017-09-18T05:00:00"/>
    <n v="1504328400"/>
    <n v="1505710800"/>
    <b v="0"/>
    <b v="0"/>
    <s v="theater/plays"/>
    <x v="3"/>
    <s v="plays"/>
  </r>
  <r>
    <n v="3232"/>
    <n v="34.752688172043008"/>
    <x v="3"/>
    <n v="90"/>
    <n v="35.911111111111111"/>
    <s v="US"/>
    <s v="USD"/>
    <x v="420"/>
    <d v="2010-10-19T05:00:00"/>
    <n v="1285822800"/>
    <n v="1287464400"/>
    <b v="0"/>
    <b v="0"/>
    <s v="theater/plays"/>
    <x v="3"/>
    <s v="plays"/>
  </r>
  <r>
    <n v="10938"/>
    <n v="176.41935483870967"/>
    <x v="1"/>
    <n v="296"/>
    <n v="36.952702702702702"/>
    <s v="US"/>
    <s v="USD"/>
    <x v="421"/>
    <d v="2011-07-26T05:00:00"/>
    <n v="1311483600"/>
    <n v="1311656400"/>
    <b v="0"/>
    <b v="1"/>
    <s v="music/indie rock"/>
    <x v="1"/>
    <s v="indie rock"/>
  </r>
  <r>
    <n v="10739"/>
    <n v="511.38095238095235"/>
    <x v="1"/>
    <n v="170"/>
    <n v="63.170588235294119"/>
    <s v="US"/>
    <s v="USD"/>
    <x v="422"/>
    <d v="2010-12-24T06:00:00"/>
    <n v="1291356000"/>
    <n v="1293170400"/>
    <b v="0"/>
    <b v="1"/>
    <s v="theater/plays"/>
    <x v="3"/>
    <s v="plays"/>
  </r>
  <r>
    <n v="5579"/>
    <n v="82.044117647058826"/>
    <x v="0"/>
    <n v="186"/>
    <n v="29.99462365591398"/>
    <s v="US"/>
    <s v="USD"/>
    <x v="423"/>
    <d v="2012-12-20T06:00:00"/>
    <n v="1355810400"/>
    <n v="1355983200"/>
    <b v="0"/>
    <b v="0"/>
    <s v="technology/wearables"/>
    <x v="2"/>
    <s v="wearables"/>
  </r>
  <r>
    <n v="37754"/>
    <n v="24.326030927835053"/>
    <x v="3"/>
    <n v="439"/>
    <n v="86"/>
    <s v="GB"/>
    <s v="GBP"/>
    <x v="424"/>
    <d v="2018-01-04T06:00:00"/>
    <n v="1513663200"/>
    <n v="1515045600"/>
    <b v="0"/>
    <b v="0"/>
    <s v="film &amp; video/television"/>
    <x v="4"/>
    <s v="television"/>
  </r>
  <r>
    <n v="45384"/>
    <n v="50.482758620689658"/>
    <x v="0"/>
    <n v="605"/>
    <n v="75.014876033057845"/>
    <s v="US"/>
    <s v="USD"/>
    <x v="425"/>
    <d v="2013-04-16T05:00:00"/>
    <n v="1365915600"/>
    <n v="1366088400"/>
    <b v="0"/>
    <b v="1"/>
    <s v="games/video games"/>
    <x v="6"/>
    <s v="video games"/>
  </r>
  <r>
    <n v="8703"/>
    <n v="967"/>
    <x v="1"/>
    <n v="86"/>
    <n v="101.19767441860465"/>
    <s v="DK"/>
    <s v="DKK"/>
    <x v="426"/>
    <d v="2019-03-23T05:00:00"/>
    <n v="1551852000"/>
    <n v="1553317200"/>
    <b v="0"/>
    <b v="0"/>
    <s v="games/video games"/>
    <x v="6"/>
    <s v="video games"/>
  </r>
  <r>
    <n v="4"/>
    <n v="4"/>
    <x v="0"/>
    <n v="1"/>
    <n v="4"/>
    <s v="CA"/>
    <s v="CAD"/>
    <x v="427"/>
    <d v="2018-11-13T06:00:00"/>
    <n v="1540098000"/>
    <n v="1542088800"/>
    <b v="0"/>
    <b v="0"/>
    <s v="film &amp; video/animation"/>
    <x v="4"/>
    <s v="animation"/>
  </r>
  <r>
    <n v="182302"/>
    <n v="122.84501347708894"/>
    <x v="1"/>
    <n v="6286"/>
    <n v="29.001272669424118"/>
    <s v="US"/>
    <s v="USD"/>
    <x v="428"/>
    <d v="2017-08-19T05:00:00"/>
    <n v="1500440400"/>
    <n v="1503118800"/>
    <b v="0"/>
    <b v="0"/>
    <s v="music/rock"/>
    <x v="1"/>
    <s v="rock"/>
  </r>
  <r>
    <n v="3045"/>
    <n v="63.4375"/>
    <x v="0"/>
    <n v="31"/>
    <n v="98.225806451612897"/>
    <s v="US"/>
    <s v="USD"/>
    <x v="429"/>
    <d v="2010-07-07T05:00:00"/>
    <n v="1278392400"/>
    <n v="1278478800"/>
    <b v="0"/>
    <b v="0"/>
    <s v="film &amp; video/drama"/>
    <x v="4"/>
    <s v="drama"/>
  </r>
  <r>
    <n v="102749"/>
    <n v="56.331688596491226"/>
    <x v="0"/>
    <n v="1181"/>
    <n v="87.001693480101608"/>
    <s v="US"/>
    <s v="USD"/>
    <x v="411"/>
    <d v="2017-01-11T06:00:00"/>
    <n v="1480572000"/>
    <n v="1484114400"/>
    <b v="0"/>
    <b v="0"/>
    <s v="film &amp; video/science fiction"/>
    <x v="4"/>
    <s v="science fiction"/>
  </r>
  <r>
    <n v="1763"/>
    <n v="44.074999999999996"/>
    <x v="0"/>
    <n v="39"/>
    <n v="45.205128205128204"/>
    <s v="US"/>
    <s v="USD"/>
    <x v="430"/>
    <d v="2013-11-26T06:00:00"/>
    <n v="1382331600"/>
    <n v="1385445600"/>
    <b v="0"/>
    <b v="1"/>
    <s v="film &amp; video/drama"/>
    <x v="4"/>
    <s v="drama"/>
  </r>
  <r>
    <n v="137904"/>
    <n v="118.37253218884121"/>
    <x v="1"/>
    <n v="3727"/>
    <n v="37.001341561577675"/>
    <s v="US"/>
    <s v="USD"/>
    <x v="431"/>
    <d v="2011-10-16T05:00:00"/>
    <n v="1316754000"/>
    <n v="1318741200"/>
    <b v="0"/>
    <b v="0"/>
    <s v="theater/plays"/>
    <x v="3"/>
    <s v="plays"/>
  </r>
  <r>
    <n v="152438"/>
    <n v="104.1243169398907"/>
    <x v="1"/>
    <n v="1605"/>
    <n v="94.976947040498445"/>
    <s v="US"/>
    <s v="USD"/>
    <x v="432"/>
    <d v="2018-02-10T06:00:00"/>
    <n v="1518242400"/>
    <n v="1518242400"/>
    <b v="0"/>
    <b v="1"/>
    <s v="music/indie rock"/>
    <x v="1"/>
    <s v="indie rock"/>
  </r>
  <r>
    <n v="1332"/>
    <n v="26.640000000000004"/>
    <x v="0"/>
    <n v="46"/>
    <n v="28.956521739130434"/>
    <s v="US"/>
    <s v="USD"/>
    <x v="433"/>
    <d v="2016-10-16T05:00:00"/>
    <n v="1476421200"/>
    <n v="1476594000"/>
    <b v="0"/>
    <b v="0"/>
    <s v="theater/plays"/>
    <x v="3"/>
    <s v="plays"/>
  </r>
  <r>
    <n v="118706"/>
    <n v="351.20118343195264"/>
    <x v="1"/>
    <n v="2120"/>
    <n v="55.993396226415094"/>
    <s v="US"/>
    <s v="USD"/>
    <x v="434"/>
    <d v="2010-05-11T05:00:00"/>
    <n v="1269752400"/>
    <n v="1273554000"/>
    <b v="0"/>
    <b v="0"/>
    <s v="theater/plays"/>
    <x v="3"/>
    <s v="plays"/>
  </r>
  <r>
    <n v="5674"/>
    <n v="90.063492063492063"/>
    <x v="0"/>
    <n v="105"/>
    <n v="54.038095238095238"/>
    <s v="US"/>
    <s v="USD"/>
    <x v="435"/>
    <d v="2015-01-22T06:00:00"/>
    <n v="1419746400"/>
    <n v="1421906400"/>
    <b v="0"/>
    <b v="0"/>
    <s v="film &amp; video/documentary"/>
    <x v="4"/>
    <s v="documentary"/>
  </r>
  <r>
    <n v="4119"/>
    <n v="171.625"/>
    <x v="1"/>
    <n v="50"/>
    <n v="82.38"/>
    <s v="US"/>
    <s v="USD"/>
    <x v="8"/>
    <d v="2010-08-12T05:00:00"/>
    <n v="1281330000"/>
    <n v="1281589200"/>
    <b v="0"/>
    <b v="0"/>
    <s v="theater/plays"/>
    <x v="3"/>
    <s v="plays"/>
  </r>
  <r>
    <n v="139354"/>
    <n v="141.04655870445345"/>
    <x v="1"/>
    <n v="2080"/>
    <n v="66.997115384615384"/>
    <s v="US"/>
    <s v="USD"/>
    <x v="436"/>
    <d v="2014-05-18T05:00:00"/>
    <n v="1398661200"/>
    <n v="1400389200"/>
    <b v="0"/>
    <b v="0"/>
    <s v="film &amp; video/drama"/>
    <x v="4"/>
    <s v="drama"/>
  </r>
  <r>
    <n v="57734"/>
    <n v="30.57944915254237"/>
    <x v="0"/>
    <n v="535"/>
    <n v="107.91401869158878"/>
    <s v="US"/>
    <s v="USD"/>
    <x v="385"/>
    <d v="2013-03-09T06:00:00"/>
    <n v="1359525600"/>
    <n v="1362808800"/>
    <b v="0"/>
    <b v="0"/>
    <s v="games/mobile games"/>
    <x v="6"/>
    <s v="mobile games"/>
  </r>
  <r>
    <n v="145265"/>
    <n v="108.16455696202532"/>
    <x v="1"/>
    <n v="2105"/>
    <n v="69.009501187648453"/>
    <s v="US"/>
    <s v="USD"/>
    <x v="437"/>
    <d v="2014-01-04T06:00:00"/>
    <n v="1388469600"/>
    <n v="1388815200"/>
    <b v="0"/>
    <b v="0"/>
    <s v="film &amp; video/animation"/>
    <x v="4"/>
    <s v="animation"/>
  </r>
  <r>
    <n v="95020"/>
    <n v="133.45505617977528"/>
    <x v="1"/>
    <n v="2436"/>
    <n v="39.006568144499177"/>
    <s v="US"/>
    <s v="USD"/>
    <x v="438"/>
    <d v="2018-02-25T06:00:00"/>
    <n v="1518328800"/>
    <n v="1519538400"/>
    <b v="0"/>
    <b v="0"/>
    <s v="theater/plays"/>
    <x v="3"/>
    <s v="plays"/>
  </r>
  <r>
    <n v="8829"/>
    <n v="187.85106382978722"/>
    <x v="1"/>
    <n v="80"/>
    <n v="110.3625"/>
    <s v="US"/>
    <s v="USD"/>
    <x v="439"/>
    <d v="2018-02-05T06:00:00"/>
    <n v="1517032800"/>
    <n v="1517810400"/>
    <b v="0"/>
    <b v="0"/>
    <s v="publishing/translations"/>
    <x v="5"/>
    <s v="translations"/>
  </r>
  <r>
    <n v="3984"/>
    <n v="332"/>
    <x v="1"/>
    <n v="42"/>
    <n v="94.857142857142861"/>
    <s v="US"/>
    <s v="USD"/>
    <x v="440"/>
    <d v="2013-06-07T05:00:00"/>
    <n v="1368594000"/>
    <n v="1370581200"/>
    <b v="0"/>
    <b v="1"/>
    <s v="technology/wearables"/>
    <x v="2"/>
    <s v="wearables"/>
  </r>
  <r>
    <n v="8053"/>
    <n v="575.21428571428578"/>
    <x v="1"/>
    <n v="139"/>
    <n v="57.935251798561154"/>
    <s v="CA"/>
    <s v="CAD"/>
    <x v="441"/>
    <d v="2015-11-30T06:00:00"/>
    <n v="1448258400"/>
    <n v="1448863200"/>
    <b v="0"/>
    <b v="1"/>
    <s v="technology/web"/>
    <x v="2"/>
    <s v="web"/>
  </r>
  <r>
    <n v="1620"/>
    <n v="40.5"/>
    <x v="0"/>
    <n v="16"/>
    <n v="101.25"/>
    <s v="US"/>
    <s v="USD"/>
    <x v="442"/>
    <d v="2019-04-30T05:00:00"/>
    <n v="1555218000"/>
    <n v="1556600400"/>
    <b v="0"/>
    <b v="0"/>
    <s v="theater/plays"/>
    <x v="3"/>
    <s v="plays"/>
  </r>
  <r>
    <n v="10328"/>
    <n v="184.42857142857144"/>
    <x v="1"/>
    <n v="159"/>
    <n v="64.95597484276729"/>
    <s v="US"/>
    <s v="USD"/>
    <x v="443"/>
    <d v="2015-05-20T05:00:00"/>
    <n v="1431925200"/>
    <n v="1432098000"/>
    <b v="0"/>
    <b v="0"/>
    <s v="film &amp; video/drama"/>
    <x v="4"/>
    <s v="drama"/>
  </r>
  <r>
    <n v="10289"/>
    <n v="285.80555555555554"/>
    <x v="1"/>
    <n v="381"/>
    <n v="27.00524934383202"/>
    <s v="US"/>
    <s v="USD"/>
    <x v="315"/>
    <d v="2016-12-19T06:00:00"/>
    <n v="1481522400"/>
    <n v="1482127200"/>
    <b v="0"/>
    <b v="0"/>
    <s v="technology/wearables"/>
    <x v="2"/>
    <s v="wearables"/>
  </r>
  <r>
    <n v="9889"/>
    <n v="319"/>
    <x v="1"/>
    <n v="194"/>
    <n v="50.97422680412371"/>
    <s v="GB"/>
    <s v="GBP"/>
    <x v="444"/>
    <d v="2012-05-02T05:00:00"/>
    <n v="1335934800"/>
    <n v="1335934800"/>
    <b v="0"/>
    <b v="1"/>
    <s v="food/food trucks"/>
    <x v="0"/>
    <s v="food trucks"/>
  </r>
  <r>
    <n v="60342"/>
    <n v="39.234070221066318"/>
    <x v="0"/>
    <n v="575"/>
    <n v="104.94260869565217"/>
    <s v="US"/>
    <s v="USD"/>
    <x v="445"/>
    <d v="2019-05-04T05:00:00"/>
    <n v="1552280400"/>
    <n v="1556946000"/>
    <b v="0"/>
    <b v="0"/>
    <s v="music/rock"/>
    <x v="1"/>
    <s v="rock"/>
  </r>
  <r>
    <n v="8907"/>
    <n v="178.14000000000001"/>
    <x v="1"/>
    <n v="106"/>
    <n v="84.028301886792448"/>
    <s v="US"/>
    <s v="USD"/>
    <x v="446"/>
    <d v="2018-06-27T05:00:00"/>
    <n v="1529989200"/>
    <n v="1530075600"/>
    <b v="0"/>
    <b v="0"/>
    <s v="music/electric music"/>
    <x v="1"/>
    <s v="electric music"/>
  </r>
  <r>
    <n v="14606"/>
    <n v="365.15"/>
    <x v="1"/>
    <n v="142"/>
    <n v="102.85915492957747"/>
    <s v="US"/>
    <s v="USD"/>
    <x v="447"/>
    <d v="2014-12-17T06:00:00"/>
    <n v="1418709600"/>
    <n v="1418796000"/>
    <b v="0"/>
    <b v="0"/>
    <s v="film &amp; video/television"/>
    <x v="4"/>
    <s v="television"/>
  </r>
  <r>
    <n v="8432"/>
    <n v="113.94594594594594"/>
    <x v="1"/>
    <n v="211"/>
    <n v="39.962085308056871"/>
    <s v="US"/>
    <s v="USD"/>
    <x v="448"/>
    <d v="2013-06-29T05:00:00"/>
    <n v="1372136400"/>
    <n v="1372482000"/>
    <b v="0"/>
    <b v="1"/>
    <s v="publishing/translations"/>
    <x v="5"/>
    <s v="translations"/>
  </r>
  <r>
    <n v="57122"/>
    <n v="29.828720626631856"/>
    <x v="0"/>
    <n v="1120"/>
    <n v="51.001785714285717"/>
    <s v="US"/>
    <s v="USD"/>
    <x v="342"/>
    <d v="2018-08-16T05:00:00"/>
    <n v="1533877200"/>
    <n v="1534395600"/>
    <b v="0"/>
    <b v="0"/>
    <s v="publishing/fiction"/>
    <x v="5"/>
    <s v="fiction"/>
  </r>
  <r>
    <n v="4613"/>
    <n v="54.270588235294113"/>
    <x v="0"/>
    <n v="113"/>
    <n v="40.823008849557525"/>
    <s v="US"/>
    <s v="USD"/>
    <x v="449"/>
    <d v="2011-07-23T05:00:00"/>
    <n v="1309064400"/>
    <n v="1311397200"/>
    <b v="0"/>
    <b v="0"/>
    <s v="film &amp; video/science fiction"/>
    <x v="4"/>
    <s v="science fiction"/>
  </r>
  <r>
    <n v="162603"/>
    <n v="236.34156976744185"/>
    <x v="1"/>
    <n v="2756"/>
    <n v="58.999637155297535"/>
    <s v="US"/>
    <s v="USD"/>
    <x v="450"/>
    <d v="2015-03-21T05:00:00"/>
    <n v="1425877200"/>
    <n v="1426914000"/>
    <b v="0"/>
    <b v="0"/>
    <s v="technology/wearables"/>
    <x v="2"/>
    <s v="wearables"/>
  </r>
  <r>
    <n v="12310"/>
    <n v="512.91666666666663"/>
    <x v="1"/>
    <n v="173"/>
    <n v="71.156069364161851"/>
    <s v="GB"/>
    <s v="GBP"/>
    <x v="451"/>
    <d v="2017-07-31T05:00:00"/>
    <n v="1501304400"/>
    <n v="1501477200"/>
    <b v="0"/>
    <b v="0"/>
    <s v="food/food trucks"/>
    <x v="0"/>
    <s v="food trucks"/>
  </r>
  <r>
    <n v="8656"/>
    <n v="100.65116279069768"/>
    <x v="1"/>
    <n v="87"/>
    <n v="99.494252873563212"/>
    <s v="US"/>
    <s v="USD"/>
    <x v="452"/>
    <d v="2010-03-20T05:00:00"/>
    <n v="1268287200"/>
    <n v="1269061200"/>
    <b v="0"/>
    <b v="1"/>
    <s v="photography/photography books"/>
    <x v="7"/>
    <s v="photography books"/>
  </r>
  <r>
    <n v="159931"/>
    <n v="81.348423194303152"/>
    <x v="0"/>
    <n v="1538"/>
    <n v="103.98634590377114"/>
    <s v="US"/>
    <s v="USD"/>
    <x v="453"/>
    <d v="2014-11-12T06:00:00"/>
    <n v="1412139600"/>
    <n v="1415772000"/>
    <b v="0"/>
    <b v="1"/>
    <s v="theater/plays"/>
    <x v="3"/>
    <s v="plays"/>
  </r>
  <r>
    <n v="689"/>
    <n v="16.404761904761905"/>
    <x v="0"/>
    <n v="9"/>
    <n v="76.555555555555557"/>
    <s v="US"/>
    <s v="USD"/>
    <x v="454"/>
    <d v="2012-03-06T06:00:00"/>
    <n v="1330063200"/>
    <n v="1331013600"/>
    <b v="0"/>
    <b v="1"/>
    <s v="publishing/fiction"/>
    <x v="5"/>
    <s v="fiction"/>
  </r>
  <r>
    <n v="48236"/>
    <n v="52.774617067833695"/>
    <x v="0"/>
    <n v="554"/>
    <n v="87.068592057761734"/>
    <s v="US"/>
    <s v="USD"/>
    <x v="455"/>
    <d v="2019-12-19T06:00:00"/>
    <n v="1576130400"/>
    <n v="1576735200"/>
    <b v="0"/>
    <b v="0"/>
    <s v="theater/plays"/>
    <x v="3"/>
    <s v="plays"/>
  </r>
  <r>
    <n v="77021"/>
    <n v="260.20608108108109"/>
    <x v="1"/>
    <n v="1572"/>
    <n v="48.99554707379135"/>
    <s v="GB"/>
    <s v="GBP"/>
    <x v="456"/>
    <d v="2014-09-22T05:00:00"/>
    <n v="1407128400"/>
    <n v="1411362000"/>
    <b v="0"/>
    <b v="1"/>
    <s v="food/food trucks"/>
    <x v="0"/>
    <s v="food trucks"/>
  </r>
  <r>
    <n v="27844"/>
    <n v="30.73289183222958"/>
    <x v="0"/>
    <n v="648"/>
    <n v="42.969135802469133"/>
    <s v="GB"/>
    <s v="GBP"/>
    <x v="457"/>
    <d v="2019-07-21T05:00:00"/>
    <n v="1560142800"/>
    <n v="1563685200"/>
    <b v="0"/>
    <b v="0"/>
    <s v="theater/plays"/>
    <x v="3"/>
    <s v="plays"/>
  </r>
  <r>
    <n v="702"/>
    <n v="13.5"/>
    <x v="0"/>
    <n v="21"/>
    <n v="33.428571428571431"/>
    <s v="GB"/>
    <s v="GBP"/>
    <x v="458"/>
    <d v="2018-03-24T05:00:00"/>
    <n v="1520575200"/>
    <n v="1521867600"/>
    <b v="0"/>
    <b v="1"/>
    <s v="publishing/translations"/>
    <x v="5"/>
    <s v="translations"/>
  </r>
  <r>
    <n v="197024"/>
    <n v="178.62556663644605"/>
    <x v="1"/>
    <n v="2346"/>
    <n v="83.982949701619773"/>
    <s v="US"/>
    <s v="USD"/>
    <x v="459"/>
    <d v="2017-05-23T05:00:00"/>
    <n v="1492664400"/>
    <n v="1495515600"/>
    <b v="0"/>
    <b v="0"/>
    <s v="theater/plays"/>
    <x v="3"/>
    <s v="plays"/>
  </r>
  <r>
    <n v="11663"/>
    <n v="220.0566037735849"/>
    <x v="1"/>
    <n v="115"/>
    <n v="101.41739130434783"/>
    <s v="US"/>
    <s v="USD"/>
    <x v="460"/>
    <d v="2016-02-20T06:00:00"/>
    <n v="1454479200"/>
    <n v="1455948000"/>
    <b v="0"/>
    <b v="0"/>
    <s v="theater/plays"/>
    <x v="3"/>
    <s v="plays"/>
  </r>
  <r>
    <n v="9339"/>
    <n v="101.5108695652174"/>
    <x v="1"/>
    <n v="85"/>
    <n v="109.87058823529412"/>
    <s v="IT"/>
    <s v="EUR"/>
    <x v="461"/>
    <d v="2010-08-21T05:00:00"/>
    <n v="1281934800"/>
    <n v="1282366800"/>
    <b v="0"/>
    <b v="0"/>
    <s v="technology/wearables"/>
    <x v="2"/>
    <s v="wearables"/>
  </r>
  <r>
    <n v="4596"/>
    <n v="191.5"/>
    <x v="1"/>
    <n v="144"/>
    <n v="31.916666666666668"/>
    <s v="US"/>
    <s v="USD"/>
    <x v="462"/>
    <d v="2019-11-24T06:00:00"/>
    <n v="1573970400"/>
    <n v="1574575200"/>
    <b v="0"/>
    <b v="0"/>
    <s v="journalism/audio"/>
    <x v="8"/>
    <s v="audio"/>
  </r>
  <r>
    <n v="173437"/>
    <n v="305.34683098591546"/>
    <x v="1"/>
    <n v="2443"/>
    <n v="70.993450675399103"/>
    <s v="US"/>
    <s v="USD"/>
    <x v="463"/>
    <d v="2013-07-27T05:00:00"/>
    <n v="1372654800"/>
    <n v="1374901200"/>
    <b v="0"/>
    <b v="1"/>
    <s v="food/food trucks"/>
    <x v="0"/>
    <s v="food trucks"/>
  </r>
  <r>
    <n v="45831"/>
    <n v="23.995287958115181"/>
    <x v="3"/>
    <n v="595"/>
    <n v="77.026890756302521"/>
    <s v="US"/>
    <s v="USD"/>
    <x v="464"/>
    <d v="2010-07-12T05:00:00"/>
    <n v="1275886800"/>
    <n v="1278910800"/>
    <b v="1"/>
    <b v="1"/>
    <s v="film &amp; video/shorts"/>
    <x v="4"/>
    <s v="shorts"/>
  </r>
  <r>
    <n v="6514"/>
    <n v="723.77777777777771"/>
    <x v="1"/>
    <n v="64"/>
    <n v="101.78125"/>
    <s v="US"/>
    <s v="USD"/>
    <x v="465"/>
    <d v="2019-07-12T05:00:00"/>
    <n v="1561784400"/>
    <n v="1562907600"/>
    <b v="0"/>
    <b v="0"/>
    <s v="photography/photography books"/>
    <x v="7"/>
    <s v="photography books"/>
  </r>
  <r>
    <n v="13684"/>
    <n v="547.36"/>
    <x v="1"/>
    <n v="268"/>
    <n v="51.059701492537314"/>
    <s v="US"/>
    <s v="USD"/>
    <x v="466"/>
    <d v="2012-03-23T05:00:00"/>
    <n v="1332392400"/>
    <n v="1332478800"/>
    <b v="0"/>
    <b v="0"/>
    <s v="technology/wearables"/>
    <x v="2"/>
    <s v="wearables"/>
  </r>
  <r>
    <n v="13264"/>
    <n v="414.49999999999994"/>
    <x v="1"/>
    <n v="195"/>
    <n v="68.02051282051282"/>
    <s v="DK"/>
    <s v="DKK"/>
    <x v="467"/>
    <d v="2014-06-14T05:00:00"/>
    <n v="1402376400"/>
    <n v="1402722000"/>
    <b v="0"/>
    <b v="0"/>
    <s v="theater/plays"/>
    <x v="3"/>
    <s v="plays"/>
  </r>
  <r>
    <n v="1667"/>
    <n v="0.90696409140369971"/>
    <x v="0"/>
    <n v="54"/>
    <n v="30.87037037037037"/>
    <s v="US"/>
    <s v="USD"/>
    <x v="468"/>
    <d v="2017-06-07T05:00:00"/>
    <n v="1495342800"/>
    <n v="1496811600"/>
    <b v="0"/>
    <b v="0"/>
    <s v="film &amp; video/animation"/>
    <x v="4"/>
    <s v="animation"/>
  </r>
  <r>
    <n v="3349"/>
    <n v="34.173469387755098"/>
    <x v="0"/>
    <n v="120"/>
    <n v="27.908333333333335"/>
    <s v="US"/>
    <s v="USD"/>
    <x v="469"/>
    <d v="2016-12-20T06:00:00"/>
    <n v="1482213600"/>
    <n v="1482213600"/>
    <b v="0"/>
    <b v="1"/>
    <s v="technology/wearables"/>
    <x v="2"/>
    <s v="wearables"/>
  </r>
  <r>
    <n v="46317"/>
    <n v="23.948810754912099"/>
    <x v="0"/>
    <n v="579"/>
    <n v="79.994818652849744"/>
    <s v="DK"/>
    <s v="DKK"/>
    <x v="470"/>
    <d v="2015-01-03T06:00:00"/>
    <n v="1420092000"/>
    <n v="1420264800"/>
    <b v="0"/>
    <b v="0"/>
    <s v="technology/web"/>
    <x v="2"/>
    <s v="web"/>
  </r>
  <r>
    <n v="78743"/>
    <n v="48.072649572649574"/>
    <x v="0"/>
    <n v="2072"/>
    <n v="38.003378378378379"/>
    <s v="US"/>
    <s v="USD"/>
    <x v="471"/>
    <d v="2016-03-20T05:00:00"/>
    <n v="1458018000"/>
    <n v="1458450000"/>
    <b v="0"/>
    <b v="1"/>
    <s v="film &amp; video/documentary"/>
    <x v="4"/>
    <s v="documentary"/>
  </r>
  <r>
    <n v="0"/>
    <n v="0"/>
    <x v="0"/>
    <n v="0"/>
    <n v="0"/>
    <s v="US"/>
    <s v="USD"/>
    <x v="472"/>
    <d v="2013-05-29T05:00:00"/>
    <n v="1367384400"/>
    <n v="1369803600"/>
    <b v="0"/>
    <b v="1"/>
    <s v="theater/plays"/>
    <x v="3"/>
    <s v="plays"/>
  </r>
  <r>
    <n v="107743"/>
    <n v="70.145182291666657"/>
    <x v="0"/>
    <n v="1796"/>
    <n v="59.990534521158132"/>
    <s v="US"/>
    <s v="USD"/>
    <x v="473"/>
    <d v="2013-03-14T05:00:00"/>
    <n v="1363064400"/>
    <n v="1363237200"/>
    <b v="0"/>
    <b v="0"/>
    <s v="film &amp; video/documentary"/>
    <x v="4"/>
    <s v="documentary"/>
  </r>
  <r>
    <n v="6889"/>
    <n v="529.92307692307691"/>
    <x v="1"/>
    <n v="186"/>
    <n v="37.037634408602152"/>
    <s v="AU"/>
    <s v="AUD"/>
    <x v="474"/>
    <d v="2012-08-25T05:00:00"/>
    <n v="1343365200"/>
    <n v="1345870800"/>
    <b v="0"/>
    <b v="1"/>
    <s v="games/video games"/>
    <x v="6"/>
    <s v="video games"/>
  </r>
  <r>
    <n v="45983"/>
    <n v="180.32549019607845"/>
    <x v="1"/>
    <n v="460"/>
    <n v="99.963043478260872"/>
    <s v="US"/>
    <s v="USD"/>
    <x v="72"/>
    <d v="2015-07-21T05:00:00"/>
    <n v="1435726800"/>
    <n v="1437454800"/>
    <b v="0"/>
    <b v="0"/>
    <s v="film &amp; video/drama"/>
    <x v="4"/>
    <s v="drama"/>
  </r>
  <r>
    <n v="6924"/>
    <n v="92.320000000000007"/>
    <x v="0"/>
    <n v="62"/>
    <n v="111.6774193548387"/>
    <s v="IT"/>
    <s v="EUR"/>
    <x v="443"/>
    <d v="2015-05-19T05:00:00"/>
    <n v="1431925200"/>
    <n v="1432011600"/>
    <b v="0"/>
    <b v="0"/>
    <s v="music/rock"/>
    <x v="1"/>
    <s v="rock"/>
  </r>
  <r>
    <n v="12497"/>
    <n v="13.901001112347053"/>
    <x v="0"/>
    <n v="347"/>
    <n v="36.014409221902014"/>
    <s v="US"/>
    <s v="USD"/>
    <x v="475"/>
    <d v="2013-04-19T05:00:00"/>
    <n v="1362722400"/>
    <n v="1366347600"/>
    <b v="0"/>
    <b v="1"/>
    <s v="publishing/radio &amp; podcasts"/>
    <x v="5"/>
    <s v="radio &amp; podcasts"/>
  </r>
  <r>
    <n v="166874"/>
    <n v="927.07777777777767"/>
    <x v="1"/>
    <n v="2528"/>
    <n v="66.010284810126578"/>
    <s v="US"/>
    <s v="USD"/>
    <x v="81"/>
    <d v="2017-12-10T06:00:00"/>
    <n v="1511416800"/>
    <n v="1512885600"/>
    <b v="0"/>
    <b v="1"/>
    <s v="theater/plays"/>
    <x v="3"/>
    <s v="plays"/>
  </r>
  <r>
    <n v="837"/>
    <n v="39.857142857142861"/>
    <x v="0"/>
    <n v="19"/>
    <n v="44.05263157894737"/>
    <s v="US"/>
    <s v="USD"/>
    <x v="476"/>
    <d v="2013-05-28T05:00:00"/>
    <n v="1365483600"/>
    <n v="1369717200"/>
    <b v="0"/>
    <b v="1"/>
    <s v="technology/web"/>
    <x v="2"/>
    <s v="web"/>
  </r>
  <r>
    <n v="193820"/>
    <n v="112.22929936305732"/>
    <x v="1"/>
    <n v="3657"/>
    <n v="52.999726551818434"/>
    <s v="US"/>
    <s v="USD"/>
    <x v="192"/>
    <d v="2018-08-19T05:00:00"/>
    <n v="1532840400"/>
    <n v="1534654800"/>
    <b v="0"/>
    <b v="0"/>
    <s v="theater/plays"/>
    <x v="3"/>
    <s v="plays"/>
  </r>
  <r>
    <n v="119510"/>
    <n v="70.925816023738875"/>
    <x v="0"/>
    <n v="1258"/>
    <n v="95"/>
    <s v="US"/>
    <s v="USD"/>
    <x v="477"/>
    <d v="2012-05-15T05:00:00"/>
    <n v="1336194000"/>
    <n v="1337058000"/>
    <b v="0"/>
    <b v="0"/>
    <s v="theater/plays"/>
    <x v="3"/>
    <s v="plays"/>
  </r>
  <r>
    <n v="9289"/>
    <n v="119.08974358974358"/>
    <x v="1"/>
    <n v="131"/>
    <n v="70.908396946564892"/>
    <s v="AU"/>
    <s v="AUD"/>
    <x v="478"/>
    <d v="2018-06-24T05:00:00"/>
    <n v="1527742800"/>
    <n v="1529816400"/>
    <b v="0"/>
    <b v="0"/>
    <s v="film &amp; video/drama"/>
    <x v="4"/>
    <s v="drama"/>
  </r>
  <r>
    <n v="35498"/>
    <n v="24.017591339648174"/>
    <x v="0"/>
    <n v="362"/>
    <n v="98.060773480662988"/>
    <s v="US"/>
    <s v="USD"/>
    <x v="479"/>
    <d v="2019-08-04T05:00:00"/>
    <n v="1564030800"/>
    <n v="1564894800"/>
    <b v="0"/>
    <b v="0"/>
    <s v="theater/plays"/>
    <x v="3"/>
    <s v="plays"/>
  </r>
  <r>
    <n v="12678"/>
    <n v="139.31868131868131"/>
    <x v="1"/>
    <n v="239"/>
    <n v="53.046025104602514"/>
    <s v="US"/>
    <s v="USD"/>
    <x v="480"/>
    <d v="2014-07-06T05:00:00"/>
    <n v="1404536400"/>
    <n v="1404622800"/>
    <b v="0"/>
    <b v="1"/>
    <s v="games/video games"/>
    <x v="6"/>
    <s v="video games"/>
  </r>
  <r>
    <n v="3260"/>
    <n v="39.277108433734945"/>
    <x v="3"/>
    <n v="35"/>
    <n v="93.142857142857139"/>
    <s v="US"/>
    <s v="USD"/>
    <x v="180"/>
    <d v="2010-09-11T05:00:00"/>
    <n v="1284008400"/>
    <n v="1284181200"/>
    <b v="0"/>
    <b v="0"/>
    <s v="film &amp; video/television"/>
    <x v="4"/>
    <s v="television"/>
  </r>
  <r>
    <n v="31123"/>
    <n v="22.439077144917089"/>
    <x v="3"/>
    <n v="528"/>
    <n v="58.945075757575758"/>
    <s v="CH"/>
    <s v="CHF"/>
    <x v="481"/>
    <d v="2013-12-11T06:00:00"/>
    <n v="1386309600"/>
    <n v="1386741600"/>
    <b v="0"/>
    <b v="1"/>
    <s v="music/rock"/>
    <x v="1"/>
    <s v="rock"/>
  </r>
  <r>
    <n v="4797"/>
    <n v="55.779069767441861"/>
    <x v="0"/>
    <n v="133"/>
    <n v="36.067669172932334"/>
    <s v="CA"/>
    <s v="CAD"/>
    <x v="482"/>
    <d v="2011-12-25T06:00:00"/>
    <n v="1324620000"/>
    <n v="1324792800"/>
    <b v="0"/>
    <b v="1"/>
    <s v="theater/plays"/>
    <x v="3"/>
    <s v="plays"/>
  </r>
  <r>
    <n v="53324"/>
    <n v="42.523125996810208"/>
    <x v="0"/>
    <n v="846"/>
    <n v="63.030732860520096"/>
    <s v="US"/>
    <s v="USD"/>
    <x v="194"/>
    <d v="2010-09-13T05:00:00"/>
    <n v="1281070800"/>
    <n v="1284354000"/>
    <b v="0"/>
    <b v="0"/>
    <s v="publishing/nonfiction"/>
    <x v="5"/>
    <s v="nonfiction"/>
  </r>
  <r>
    <n v="6608"/>
    <n v="112.00000000000001"/>
    <x v="1"/>
    <n v="78"/>
    <n v="84.717948717948715"/>
    <s v="US"/>
    <s v="USD"/>
    <x v="483"/>
    <d v="2017-05-10T05:00:00"/>
    <n v="1493960400"/>
    <n v="1494392400"/>
    <b v="0"/>
    <b v="0"/>
    <s v="food/food trucks"/>
    <x v="0"/>
    <s v="food trucks"/>
  </r>
  <r>
    <n v="622"/>
    <n v="7.0681818181818183"/>
    <x v="0"/>
    <n v="10"/>
    <n v="62.2"/>
    <s v="US"/>
    <s v="USD"/>
    <x v="484"/>
    <d v="2018-02-25T06:00:00"/>
    <n v="1519365600"/>
    <n v="1519538400"/>
    <b v="0"/>
    <b v="1"/>
    <s v="film &amp; video/animation"/>
    <x v="4"/>
    <s v="animation"/>
  </r>
  <r>
    <n v="180802"/>
    <n v="101.74563871693867"/>
    <x v="1"/>
    <n v="1773"/>
    <n v="101.97518330513255"/>
    <s v="US"/>
    <s v="USD"/>
    <x v="355"/>
    <d v="2015-01-22T06:00:00"/>
    <n v="1420696800"/>
    <n v="1421906400"/>
    <b v="0"/>
    <b v="1"/>
    <s v="music/rock"/>
    <x v="1"/>
    <s v="rock"/>
  </r>
  <r>
    <n v="3406"/>
    <n v="425.75"/>
    <x v="1"/>
    <n v="32"/>
    <n v="106.4375"/>
    <s v="US"/>
    <s v="USD"/>
    <x v="485"/>
    <d v="2019-04-22T05:00:00"/>
    <n v="1555650000"/>
    <n v="1555909200"/>
    <b v="0"/>
    <b v="0"/>
    <s v="theater/plays"/>
    <x v="3"/>
    <s v="plays"/>
  </r>
  <r>
    <n v="11061"/>
    <n v="145.53947368421052"/>
    <x v="1"/>
    <n v="369"/>
    <n v="29.975609756097562"/>
    <s v="US"/>
    <s v="USD"/>
    <x v="486"/>
    <d v="2016-08-29T05:00:00"/>
    <n v="1471928400"/>
    <n v="1472446800"/>
    <b v="0"/>
    <b v="1"/>
    <s v="film &amp; video/drama"/>
    <x v="4"/>
    <s v="drama"/>
  </r>
  <r>
    <n v="16389"/>
    <n v="32.453465346534657"/>
    <x v="0"/>
    <n v="191"/>
    <n v="85.806282722513089"/>
    <s v="US"/>
    <s v="USD"/>
    <x v="487"/>
    <d v="2012-07-15T05:00:00"/>
    <n v="1341291600"/>
    <n v="1342328400"/>
    <b v="0"/>
    <b v="0"/>
    <s v="film &amp; video/shorts"/>
    <x v="4"/>
    <s v="shorts"/>
  </r>
  <r>
    <n v="6303"/>
    <n v="700.33333333333326"/>
    <x v="1"/>
    <n v="89"/>
    <n v="70.82022471910112"/>
    <s v="US"/>
    <s v="USD"/>
    <x v="488"/>
    <d v="2010-03-09T06:00:00"/>
    <n v="1267682400"/>
    <n v="1268114400"/>
    <b v="0"/>
    <b v="0"/>
    <s v="film &amp; video/shorts"/>
    <x v="4"/>
    <s v="shorts"/>
  </r>
  <r>
    <n v="81136"/>
    <n v="83.904860392967933"/>
    <x v="0"/>
    <n v="1979"/>
    <n v="40.998484082870135"/>
    <s v="US"/>
    <s v="USD"/>
    <x v="489"/>
    <d v="2010-05-09T05:00:00"/>
    <n v="1272258000"/>
    <n v="1273381200"/>
    <b v="0"/>
    <b v="0"/>
    <s v="theater/plays"/>
    <x v="3"/>
    <s v="plays"/>
  </r>
  <r>
    <n v="1768"/>
    <n v="84.19047619047619"/>
    <x v="0"/>
    <n v="63"/>
    <n v="28.063492063492063"/>
    <s v="US"/>
    <s v="USD"/>
    <x v="490"/>
    <d v="2010-11-27T06:00:00"/>
    <n v="1290492000"/>
    <n v="1290837600"/>
    <b v="0"/>
    <b v="0"/>
    <s v="technology/wearables"/>
    <x v="2"/>
    <s v="wearables"/>
  </r>
  <r>
    <n v="12944"/>
    <n v="155.95180722891567"/>
    <x v="1"/>
    <n v="147"/>
    <n v="88.054421768707485"/>
    <s v="US"/>
    <s v="USD"/>
    <x v="312"/>
    <d v="2016-02-01T06:00:00"/>
    <n v="1451109600"/>
    <n v="1454306400"/>
    <b v="0"/>
    <b v="1"/>
    <s v="theater/plays"/>
    <x v="3"/>
    <s v="plays"/>
  </r>
  <r>
    <n v="188480"/>
    <n v="99.619450317124731"/>
    <x v="0"/>
    <n v="6080"/>
    <n v="31"/>
    <s v="CA"/>
    <s v="CAD"/>
    <x v="491"/>
    <d v="2016-03-12T06:00:00"/>
    <n v="1454652000"/>
    <n v="1457762400"/>
    <b v="0"/>
    <b v="0"/>
    <s v="film &amp; video/animation"/>
    <x v="4"/>
    <s v="animation"/>
  </r>
  <r>
    <n v="7227"/>
    <n v="80.300000000000011"/>
    <x v="0"/>
    <n v="80"/>
    <n v="90.337500000000006"/>
    <s v="GB"/>
    <s v="GBP"/>
    <x v="492"/>
    <d v="2014-01-07T06:00:00"/>
    <n v="1385186400"/>
    <n v="1389074400"/>
    <b v="0"/>
    <b v="0"/>
    <s v="music/indie rock"/>
    <x v="1"/>
    <s v="indie rock"/>
  </r>
  <r>
    <n v="574"/>
    <n v="11.254901960784313"/>
    <x v="0"/>
    <n v="9"/>
    <n v="63.777777777777779"/>
    <s v="US"/>
    <s v="USD"/>
    <x v="493"/>
    <d v="2014-06-07T05:00:00"/>
    <n v="1399698000"/>
    <n v="1402117200"/>
    <b v="0"/>
    <b v="0"/>
    <s v="games/video games"/>
    <x v="6"/>
    <s v="video games"/>
  </r>
  <r>
    <n v="96328"/>
    <n v="91.740952380952379"/>
    <x v="0"/>
    <n v="1784"/>
    <n v="53.995515695067262"/>
    <s v="US"/>
    <s v="USD"/>
    <x v="494"/>
    <d v="2010-09-14T05:00:00"/>
    <n v="1283230800"/>
    <n v="1284440400"/>
    <b v="0"/>
    <b v="1"/>
    <s v="publishing/fiction"/>
    <x v="5"/>
    <s v="fiction"/>
  </r>
  <r>
    <n v="178338"/>
    <n v="95.521156936261391"/>
    <x v="2"/>
    <n v="3640"/>
    <n v="48.993956043956047"/>
    <s v="CH"/>
    <s v="CHF"/>
    <x v="495"/>
    <d v="2014-01-06T06:00:00"/>
    <n v="1384149600"/>
    <n v="1388988000"/>
    <b v="0"/>
    <b v="0"/>
    <s v="games/video games"/>
    <x v="6"/>
    <s v="video games"/>
  </r>
  <r>
    <n v="8046"/>
    <n v="502.87499999999994"/>
    <x v="1"/>
    <n v="126"/>
    <n v="63.857142857142854"/>
    <s v="CA"/>
    <s v="CAD"/>
    <x v="496"/>
    <d v="2018-01-26T06:00:00"/>
    <n v="1516860000"/>
    <n v="1516946400"/>
    <b v="0"/>
    <b v="0"/>
    <s v="theater/plays"/>
    <x v="3"/>
    <s v="plays"/>
  </r>
  <r>
    <n v="184086"/>
    <n v="159.24394463667818"/>
    <x v="1"/>
    <n v="2218"/>
    <n v="82.996393146979258"/>
    <s v="GB"/>
    <s v="GBP"/>
    <x v="497"/>
    <d v="2013-08-29T05:00:00"/>
    <n v="1374642000"/>
    <n v="1377752400"/>
    <b v="0"/>
    <b v="0"/>
    <s v="music/indie rock"/>
    <x v="1"/>
    <s v="indie rock"/>
  </r>
  <r>
    <n v="13385"/>
    <n v="15.022446689113355"/>
    <x v="0"/>
    <n v="243"/>
    <n v="55.08230452674897"/>
    <s v="US"/>
    <s v="USD"/>
    <x v="498"/>
    <d v="2018-08-18T05:00:00"/>
    <n v="1534482000"/>
    <n v="1534568400"/>
    <b v="0"/>
    <b v="1"/>
    <s v="film &amp; video/drama"/>
    <x v="4"/>
    <s v="drama"/>
  </r>
  <r>
    <n v="12533"/>
    <n v="482.03846153846149"/>
    <x v="1"/>
    <n v="202"/>
    <n v="62.044554455445542"/>
    <s v="IT"/>
    <s v="EUR"/>
    <x v="499"/>
    <d v="2018-06-10T05:00:00"/>
    <n v="1528434000"/>
    <n v="1528606800"/>
    <b v="0"/>
    <b v="1"/>
    <s v="theater/plays"/>
    <x v="3"/>
    <s v="plays"/>
  </r>
  <r>
    <n v="14697"/>
    <n v="149.96938775510205"/>
    <x v="1"/>
    <n v="140"/>
    <n v="104.97857142857143"/>
    <s v="IT"/>
    <s v="EUR"/>
    <x v="500"/>
    <d v="2010-09-19T05:00:00"/>
    <n v="1282626000"/>
    <n v="1284872400"/>
    <b v="0"/>
    <b v="0"/>
    <s v="publishing/fiction"/>
    <x v="5"/>
    <s v="fiction"/>
  </r>
  <r>
    <n v="98935"/>
    <n v="117.22156398104266"/>
    <x v="1"/>
    <n v="1052"/>
    <n v="94.044676806083643"/>
    <s v="DK"/>
    <s v="DKK"/>
    <x v="501"/>
    <d v="2018-09-22T05:00:00"/>
    <n v="1535605200"/>
    <n v="1537592400"/>
    <b v="1"/>
    <b v="1"/>
    <s v="film &amp; video/documentary"/>
    <x v="4"/>
    <s v="documentary"/>
  </r>
  <r>
    <n v="57034"/>
    <n v="37.695968274950431"/>
    <x v="0"/>
    <n v="1296"/>
    <n v="44.007716049382715"/>
    <s v="US"/>
    <s v="USD"/>
    <x v="502"/>
    <d v="2013-10-08T05:00:00"/>
    <n v="1379826000"/>
    <n v="1381208400"/>
    <b v="0"/>
    <b v="0"/>
    <s v="games/mobile games"/>
    <x v="6"/>
    <s v="mobile games"/>
  </r>
  <r>
    <n v="7120"/>
    <n v="72.653061224489804"/>
    <x v="0"/>
    <n v="77"/>
    <n v="92.467532467532465"/>
    <s v="US"/>
    <s v="USD"/>
    <x v="503"/>
    <d v="2019-07-07T05:00:00"/>
    <n v="1561957200"/>
    <n v="1562475600"/>
    <b v="0"/>
    <b v="1"/>
    <s v="food/food trucks"/>
    <x v="0"/>
    <s v="food trucks"/>
  </r>
  <r>
    <n v="14097"/>
    <n v="265.98113207547169"/>
    <x v="1"/>
    <n v="247"/>
    <n v="57.072874493927124"/>
    <s v="US"/>
    <s v="USD"/>
    <x v="504"/>
    <d v="2018-05-27T05:00:00"/>
    <n v="1525496400"/>
    <n v="1527397200"/>
    <b v="0"/>
    <b v="0"/>
    <s v="photography/photography books"/>
    <x v="7"/>
    <s v="photography books"/>
  </r>
  <r>
    <n v="43086"/>
    <n v="24.205617977528089"/>
    <x v="0"/>
    <n v="395"/>
    <n v="109.07848101265823"/>
    <s v="IT"/>
    <s v="EUR"/>
    <x v="505"/>
    <d v="2015-07-06T05:00:00"/>
    <n v="1433912400"/>
    <n v="1436158800"/>
    <b v="0"/>
    <b v="0"/>
    <s v="games/mobile games"/>
    <x v="6"/>
    <s v="mobile games"/>
  </r>
  <r>
    <n v="1930"/>
    <n v="2.5064935064935066"/>
    <x v="0"/>
    <n v="49"/>
    <n v="39.387755102040813"/>
    <s v="GB"/>
    <s v="GBP"/>
    <x v="506"/>
    <d v="2016-02-21T06:00:00"/>
    <n v="1453442400"/>
    <n v="1456034400"/>
    <b v="0"/>
    <b v="0"/>
    <s v="music/indie rock"/>
    <x v="1"/>
    <s v="indie rock"/>
  </r>
  <r>
    <n v="13864"/>
    <n v="16.329799764428738"/>
    <x v="0"/>
    <n v="180"/>
    <n v="77.022222222222226"/>
    <s v="US"/>
    <s v="USD"/>
    <x v="507"/>
    <d v="2013-09-26T05:00:00"/>
    <n v="1378875600"/>
    <n v="1380171600"/>
    <b v="0"/>
    <b v="0"/>
    <s v="games/video games"/>
    <x v="6"/>
    <s v="video games"/>
  </r>
  <r>
    <n v="7742"/>
    <n v="276.5"/>
    <x v="1"/>
    <n v="84"/>
    <n v="92.166666666666671"/>
    <s v="US"/>
    <s v="USD"/>
    <x v="508"/>
    <d v="2016-01-21T06:00:00"/>
    <n v="1452232800"/>
    <n v="1453356000"/>
    <b v="0"/>
    <b v="0"/>
    <s v="music/rock"/>
    <x v="1"/>
    <s v="rock"/>
  </r>
  <r>
    <n v="164109"/>
    <n v="88.803571428571431"/>
    <x v="0"/>
    <n v="2690"/>
    <n v="61.007063197026021"/>
    <s v="US"/>
    <s v="USD"/>
    <x v="509"/>
    <d v="2020-01-14T06:00:00"/>
    <n v="1577253600"/>
    <n v="1578981600"/>
    <b v="0"/>
    <b v="0"/>
    <s v="theater/plays"/>
    <x v="3"/>
    <s v="plays"/>
  </r>
  <r>
    <n v="6870"/>
    <n v="163.57142857142856"/>
    <x v="1"/>
    <n v="88"/>
    <n v="78.068181818181813"/>
    <s v="US"/>
    <s v="USD"/>
    <x v="510"/>
    <d v="2018-09-20T05:00:00"/>
    <n v="1537160400"/>
    <n v="1537419600"/>
    <b v="0"/>
    <b v="1"/>
    <s v="theater/plays"/>
    <x v="3"/>
    <s v="plays"/>
  </r>
  <r>
    <n v="12597"/>
    <n v="969"/>
    <x v="1"/>
    <n v="156"/>
    <n v="80.75"/>
    <s v="US"/>
    <s v="USD"/>
    <x v="511"/>
    <d v="2015-02-06T06:00:00"/>
    <n v="1422165600"/>
    <n v="1423202400"/>
    <b v="0"/>
    <b v="0"/>
    <s v="film &amp; video/drama"/>
    <x v="4"/>
    <s v="drama"/>
  </r>
  <r>
    <n v="179074"/>
    <n v="270.91376701966715"/>
    <x v="1"/>
    <n v="2985"/>
    <n v="59.991289782244557"/>
    <s v="US"/>
    <s v="USD"/>
    <x v="512"/>
    <d v="2016-04-14T05:00:00"/>
    <n v="1459486800"/>
    <n v="1460610000"/>
    <b v="0"/>
    <b v="0"/>
    <s v="theater/plays"/>
    <x v="3"/>
    <s v="plays"/>
  </r>
  <r>
    <n v="83843"/>
    <n v="284.21355932203392"/>
    <x v="1"/>
    <n v="762"/>
    <n v="110.03018372703411"/>
    <s v="US"/>
    <s v="USD"/>
    <x v="513"/>
    <d v="2013-06-06T05:00:00"/>
    <n v="1369717200"/>
    <n v="1370494800"/>
    <b v="0"/>
    <b v="0"/>
    <s v="technology/wearables"/>
    <x v="2"/>
    <s v="wearables"/>
  </r>
  <r>
    <n v="4"/>
    <n v="4"/>
    <x v="3"/>
    <n v="1"/>
    <n v="4"/>
    <s v="CH"/>
    <s v="CHF"/>
    <x v="514"/>
    <d v="2012-03-21T05:00:00"/>
    <n v="1330495200"/>
    <n v="1332306000"/>
    <b v="0"/>
    <b v="0"/>
    <s v="music/indie rock"/>
    <x v="1"/>
    <s v="indie rock"/>
  </r>
  <r>
    <n v="105598"/>
    <n v="58.6329816768462"/>
    <x v="0"/>
    <n v="2779"/>
    <n v="37.99856063332134"/>
    <s v="AU"/>
    <s v="AUD"/>
    <x v="515"/>
    <d v="2015-01-29T06:00:00"/>
    <n v="1419055200"/>
    <n v="1422511200"/>
    <b v="0"/>
    <b v="1"/>
    <s v="technology/web"/>
    <x v="2"/>
    <s v="web"/>
  </r>
  <r>
    <n v="8866"/>
    <n v="98.51111111111112"/>
    <x v="0"/>
    <n v="92"/>
    <n v="96.369565217391298"/>
    <s v="US"/>
    <s v="USD"/>
    <x v="516"/>
    <d v="2016-11-28T06:00:00"/>
    <n v="1480140000"/>
    <n v="1480312800"/>
    <b v="0"/>
    <b v="0"/>
    <s v="theater/plays"/>
    <x v="3"/>
    <s v="plays"/>
  </r>
  <r>
    <n v="75022"/>
    <n v="43.975381008206334"/>
    <x v="0"/>
    <n v="1028"/>
    <n v="72.978599221789878"/>
    <s v="US"/>
    <s v="USD"/>
    <x v="517"/>
    <d v="2011-01-03T06:00:00"/>
    <n v="1293948000"/>
    <n v="1294034400"/>
    <b v="0"/>
    <b v="0"/>
    <s v="music/rock"/>
    <x v="1"/>
    <s v="rock"/>
  </r>
  <r>
    <n v="14408"/>
    <n v="151.66315789473683"/>
    <x v="1"/>
    <n v="554"/>
    <n v="26.007220216606498"/>
    <s v="CA"/>
    <s v="CAD"/>
    <x v="518"/>
    <d v="2016-12-25T06:00:00"/>
    <n v="1482127200"/>
    <n v="1482645600"/>
    <b v="0"/>
    <b v="0"/>
    <s v="music/indie rock"/>
    <x v="1"/>
    <s v="indie rock"/>
  </r>
  <r>
    <n v="14089"/>
    <n v="223.63492063492063"/>
    <x v="1"/>
    <n v="135"/>
    <n v="104.36296296296297"/>
    <s v="DK"/>
    <s v="DKK"/>
    <x v="519"/>
    <d v="2014-05-03T05:00:00"/>
    <n v="1396414800"/>
    <n v="1399093200"/>
    <b v="0"/>
    <b v="0"/>
    <s v="music/rock"/>
    <x v="1"/>
    <s v="rock"/>
  </r>
  <r>
    <n v="12467"/>
    <n v="239.75"/>
    <x v="1"/>
    <n v="122"/>
    <n v="102.18852459016394"/>
    <s v="US"/>
    <s v="USD"/>
    <x v="520"/>
    <d v="2011-09-13T05:00:00"/>
    <n v="1315285200"/>
    <n v="1315890000"/>
    <b v="0"/>
    <b v="1"/>
    <s v="publishing/translations"/>
    <x v="5"/>
    <s v="translations"/>
  </r>
  <r>
    <n v="11960"/>
    <n v="199.33333333333334"/>
    <x v="1"/>
    <n v="221"/>
    <n v="54.117647058823529"/>
    <s v="US"/>
    <s v="USD"/>
    <x v="521"/>
    <d v="2015-10-05T05:00:00"/>
    <n v="1443762000"/>
    <n v="1444021200"/>
    <b v="0"/>
    <b v="1"/>
    <s v="film &amp; video/science fiction"/>
    <x v="4"/>
    <s v="science fiction"/>
  </r>
  <r>
    <n v="7966"/>
    <n v="137.34482758620689"/>
    <x v="1"/>
    <n v="126"/>
    <n v="63.222222222222221"/>
    <s v="US"/>
    <s v="USD"/>
    <x v="522"/>
    <d v="2016-04-07T05:00:00"/>
    <n v="1456293600"/>
    <n v="1460005200"/>
    <b v="0"/>
    <b v="0"/>
    <s v="theater/plays"/>
    <x v="3"/>
    <s v="plays"/>
  </r>
  <r>
    <n v="106321"/>
    <n v="100.9696106362773"/>
    <x v="1"/>
    <n v="1022"/>
    <n v="104.03228962818004"/>
    <s v="US"/>
    <s v="USD"/>
    <x v="523"/>
    <d v="2016-08-09T05:00:00"/>
    <n v="1470114000"/>
    <n v="1470718800"/>
    <b v="0"/>
    <b v="0"/>
    <s v="theater/plays"/>
    <x v="3"/>
    <s v="plays"/>
  </r>
  <r>
    <n v="158832"/>
    <n v="794.16"/>
    <x v="1"/>
    <n v="3177"/>
    <n v="49.994334277620396"/>
    <s v="US"/>
    <s v="USD"/>
    <x v="524"/>
    <d v="2011-12-28T06:00:00"/>
    <n v="1321596000"/>
    <n v="1325052000"/>
    <b v="0"/>
    <b v="0"/>
    <s v="film &amp; video/animation"/>
    <x v="4"/>
    <s v="animation"/>
  </r>
  <r>
    <n v="11091"/>
    <n v="369.7"/>
    <x v="1"/>
    <n v="198"/>
    <n v="56.015151515151516"/>
    <s v="CH"/>
    <s v="CHF"/>
    <x v="525"/>
    <d v="2011-10-19T05:00:00"/>
    <n v="1318827600"/>
    <n v="1319000400"/>
    <b v="0"/>
    <b v="0"/>
    <s v="theater/plays"/>
    <x v="3"/>
    <s v="plays"/>
  </r>
  <r>
    <n v="1269"/>
    <n v="12.818181818181817"/>
    <x v="0"/>
    <n v="26"/>
    <n v="48.807692307692307"/>
    <s v="CH"/>
    <s v="CHF"/>
    <x v="188"/>
    <d v="2019-03-14T05:00:00"/>
    <n v="1552366800"/>
    <n v="1552539600"/>
    <b v="0"/>
    <b v="0"/>
    <s v="music/rock"/>
    <x v="1"/>
    <s v="rock"/>
  </r>
  <r>
    <n v="5107"/>
    <n v="138.02702702702703"/>
    <x v="1"/>
    <n v="85"/>
    <n v="60.082352941176474"/>
    <s v="AU"/>
    <s v="AUD"/>
    <x v="526"/>
    <d v="2018-12-03T06:00:00"/>
    <n v="1542088800"/>
    <n v="1543816800"/>
    <b v="0"/>
    <b v="0"/>
    <s v="film &amp; video/documentary"/>
    <x v="4"/>
    <s v="documentary"/>
  </r>
  <r>
    <n v="141393"/>
    <n v="83.813278008298752"/>
    <x v="0"/>
    <n v="1790"/>
    <n v="78.990502793296088"/>
    <s v="US"/>
    <s v="USD"/>
    <x v="527"/>
    <d v="2015-03-23T05:00:00"/>
    <n v="1426395600"/>
    <n v="1427086800"/>
    <b v="0"/>
    <b v="0"/>
    <s v="theater/plays"/>
    <x v="3"/>
    <s v="plays"/>
  </r>
  <r>
    <n v="194166"/>
    <n v="204.60063224446787"/>
    <x v="1"/>
    <n v="3596"/>
    <n v="53.99499443826474"/>
    <s v="US"/>
    <s v="USD"/>
    <x v="528"/>
    <d v="2011-12-05T06:00:00"/>
    <n v="1321336800"/>
    <n v="1323064800"/>
    <b v="0"/>
    <b v="0"/>
    <s v="theater/plays"/>
    <x v="3"/>
    <s v="plays"/>
  </r>
  <r>
    <n v="4124"/>
    <n v="44.344086021505376"/>
    <x v="0"/>
    <n v="37"/>
    <n v="111.45945945945945"/>
    <s v="US"/>
    <s v="USD"/>
    <x v="522"/>
    <d v="2016-03-18T05:00:00"/>
    <n v="1456293600"/>
    <n v="1458277200"/>
    <b v="0"/>
    <b v="1"/>
    <s v="music/electric music"/>
    <x v="1"/>
    <s v="electric music"/>
  </r>
  <r>
    <n v="14865"/>
    <n v="218.60294117647058"/>
    <x v="1"/>
    <n v="244"/>
    <n v="60.922131147540981"/>
    <s v="US"/>
    <s v="USD"/>
    <x v="529"/>
    <d v="2014-07-12T05:00:00"/>
    <n v="1404968400"/>
    <n v="1405141200"/>
    <b v="0"/>
    <b v="0"/>
    <s v="music/rock"/>
    <x v="1"/>
    <s v="rock"/>
  </r>
  <r>
    <n v="134688"/>
    <n v="186.03314917127071"/>
    <x v="1"/>
    <n v="5180"/>
    <n v="26.0015444015444"/>
    <s v="US"/>
    <s v="USD"/>
    <x v="530"/>
    <d v="2010-08-29T05:00:00"/>
    <n v="1279170000"/>
    <n v="1283058000"/>
    <b v="0"/>
    <b v="0"/>
    <s v="theater/plays"/>
    <x v="3"/>
    <s v="plays"/>
  </r>
  <r>
    <n v="47705"/>
    <n v="237.33830845771143"/>
    <x v="1"/>
    <n v="589"/>
    <n v="80.993208828522924"/>
    <s v="IT"/>
    <s v="EUR"/>
    <x v="531"/>
    <d v="2011-01-23T06:00:00"/>
    <n v="1294725600"/>
    <n v="1295762400"/>
    <b v="0"/>
    <b v="0"/>
    <s v="film &amp; video/animation"/>
    <x v="4"/>
    <s v="animation"/>
  </r>
  <r>
    <n v="95364"/>
    <n v="305.65384615384613"/>
    <x v="1"/>
    <n v="2725"/>
    <n v="34.995963302752294"/>
    <s v="US"/>
    <s v="USD"/>
    <x v="515"/>
    <d v="2014-12-26T06:00:00"/>
    <n v="1419055200"/>
    <n v="1419573600"/>
    <b v="0"/>
    <b v="1"/>
    <s v="music/rock"/>
    <x v="1"/>
    <s v="rock"/>
  </r>
  <r>
    <n v="3295"/>
    <n v="94.142857142857139"/>
    <x v="0"/>
    <n v="35"/>
    <n v="94.142857142857139"/>
    <s v="IT"/>
    <s v="EUR"/>
    <x v="532"/>
    <d v="2015-08-05T05:00:00"/>
    <n v="1434690000"/>
    <n v="1438750800"/>
    <b v="0"/>
    <b v="0"/>
    <s v="film &amp; video/shorts"/>
    <x v="4"/>
    <s v="shorts"/>
  </r>
  <r>
    <n v="4896"/>
    <n v="54.400000000000006"/>
    <x v="3"/>
    <n v="94"/>
    <n v="52.085106382978722"/>
    <s v="US"/>
    <s v="USD"/>
    <x v="533"/>
    <d v="2015-10-14T05:00:00"/>
    <n v="1443416400"/>
    <n v="1444798800"/>
    <b v="0"/>
    <b v="1"/>
    <s v="music/rock"/>
    <x v="1"/>
    <s v="rock"/>
  </r>
  <r>
    <n v="7496"/>
    <n v="111.88059701492537"/>
    <x v="1"/>
    <n v="300"/>
    <n v="24.986666666666668"/>
    <s v="US"/>
    <s v="USD"/>
    <x v="409"/>
    <d v="2014-05-04T05:00:00"/>
    <n v="1399006800"/>
    <n v="1399179600"/>
    <b v="0"/>
    <b v="0"/>
    <s v="journalism/audio"/>
    <x v="8"/>
    <s v="audio"/>
  </r>
  <r>
    <n v="9967"/>
    <n v="369.14814814814815"/>
    <x v="1"/>
    <n v="144"/>
    <n v="69.215277777777771"/>
    <s v="US"/>
    <s v="USD"/>
    <x v="534"/>
    <d v="2019-12-17T06:00:00"/>
    <n v="1575698400"/>
    <n v="1576562400"/>
    <b v="0"/>
    <b v="1"/>
    <s v="food/food trucks"/>
    <x v="0"/>
    <s v="food trucks"/>
  </r>
  <r>
    <n v="52421"/>
    <n v="62.930372148859547"/>
    <x v="0"/>
    <n v="558"/>
    <n v="93.944444444444443"/>
    <s v="US"/>
    <s v="USD"/>
    <x v="53"/>
    <d v="2014-05-23T05:00:00"/>
    <n v="1400562000"/>
    <n v="1400821200"/>
    <b v="0"/>
    <b v="1"/>
    <s v="theater/plays"/>
    <x v="3"/>
    <s v="plays"/>
  </r>
  <r>
    <n v="6298"/>
    <n v="64.927835051546396"/>
    <x v="0"/>
    <n v="64"/>
    <n v="98.40625"/>
    <s v="US"/>
    <s v="USD"/>
    <x v="535"/>
    <d v="2017-11-18T06:00:00"/>
    <n v="1509512400"/>
    <n v="1510984800"/>
    <b v="0"/>
    <b v="0"/>
    <s v="theater/plays"/>
    <x v="3"/>
    <s v="plays"/>
  </r>
  <r>
    <n v="1546"/>
    <n v="18.853658536585368"/>
    <x v="3"/>
    <n v="37"/>
    <n v="41.783783783783782"/>
    <s v="US"/>
    <s v="USD"/>
    <x v="536"/>
    <d v="2011-04-06T05:00:00"/>
    <n v="1299823200"/>
    <n v="1302066000"/>
    <b v="0"/>
    <b v="0"/>
    <s v="music/jazz"/>
    <x v="1"/>
    <s v="jazz"/>
  </r>
  <r>
    <n v="16168"/>
    <n v="16.754404145077721"/>
    <x v="0"/>
    <n v="245"/>
    <n v="65.991836734693877"/>
    <s v="US"/>
    <s v="USD"/>
    <x v="537"/>
    <d v="2011-12-04T06:00:00"/>
    <n v="1322719200"/>
    <n v="1322978400"/>
    <b v="0"/>
    <b v="0"/>
    <s v="film &amp; video/science fiction"/>
    <x v="4"/>
    <s v="science fiction"/>
  </r>
  <r>
    <n v="6269"/>
    <n v="101.11290322580646"/>
    <x v="1"/>
    <n v="87"/>
    <n v="72.05747126436782"/>
    <s v="US"/>
    <s v="USD"/>
    <x v="538"/>
    <d v="2011-08-19T05:00:00"/>
    <n v="1312693200"/>
    <n v="1313730000"/>
    <b v="0"/>
    <b v="0"/>
    <s v="music/jazz"/>
    <x v="1"/>
    <s v="jazz"/>
  </r>
  <r>
    <n v="149578"/>
    <n v="341.5022831050228"/>
    <x v="1"/>
    <n v="3116"/>
    <n v="48.003209242618745"/>
    <s v="US"/>
    <s v="USD"/>
    <x v="539"/>
    <d v="2014-03-06T06:00:00"/>
    <n v="1393394400"/>
    <n v="1394085600"/>
    <b v="0"/>
    <b v="0"/>
    <s v="theater/plays"/>
    <x v="3"/>
    <s v="plays"/>
  </r>
  <r>
    <n v="3841"/>
    <n v="64.016666666666666"/>
    <x v="0"/>
    <n v="71"/>
    <n v="54.098591549295776"/>
    <s v="US"/>
    <s v="USD"/>
    <x v="540"/>
    <d v="2011-05-14T05:00:00"/>
    <n v="1304053200"/>
    <n v="1305349200"/>
    <b v="0"/>
    <b v="0"/>
    <s v="technology/web"/>
    <x v="2"/>
    <s v="web"/>
  </r>
  <r>
    <n v="4531"/>
    <n v="52.080459770114942"/>
    <x v="0"/>
    <n v="42"/>
    <n v="107.88095238095238"/>
    <s v="US"/>
    <s v="USD"/>
    <x v="505"/>
    <d v="2015-06-15T05:00:00"/>
    <n v="1433912400"/>
    <n v="1434344400"/>
    <b v="0"/>
    <b v="1"/>
    <s v="games/video games"/>
    <x v="6"/>
    <s v="video games"/>
  </r>
  <r>
    <n v="60934"/>
    <n v="322.40211640211641"/>
    <x v="1"/>
    <n v="909"/>
    <n v="67.034103410341032"/>
    <s v="US"/>
    <s v="USD"/>
    <x v="541"/>
    <d v="2012-03-08T06:00:00"/>
    <n v="1329717600"/>
    <n v="1331186400"/>
    <b v="0"/>
    <b v="0"/>
    <s v="film &amp; video/documentary"/>
    <x v="4"/>
    <s v="documentary"/>
  </r>
  <r>
    <n v="103255"/>
    <n v="119.50810185185186"/>
    <x v="1"/>
    <n v="1613"/>
    <n v="64.01425914445133"/>
    <s v="US"/>
    <s v="USD"/>
    <x v="542"/>
    <d v="2012-05-09T05:00:00"/>
    <n v="1335330000"/>
    <n v="1336539600"/>
    <b v="0"/>
    <b v="0"/>
    <s v="technology/web"/>
    <x v="2"/>
    <s v="web"/>
  </r>
  <r>
    <n v="13065"/>
    <n v="146.79775280898878"/>
    <x v="1"/>
    <n v="136"/>
    <n v="96.066176470588232"/>
    <s v="US"/>
    <s v="USD"/>
    <x v="543"/>
    <d v="2010-03-28T05:00:00"/>
    <n v="1268888400"/>
    <n v="1269752400"/>
    <b v="0"/>
    <b v="0"/>
    <s v="publishing/translations"/>
    <x v="5"/>
    <s v="translations"/>
  </r>
  <r>
    <n v="6654"/>
    <n v="950.57142857142856"/>
    <x v="1"/>
    <n v="130"/>
    <n v="51.184615384615384"/>
    <s v="US"/>
    <s v="USD"/>
    <x v="544"/>
    <d v="2010-12-06T06:00:00"/>
    <n v="1289973600"/>
    <n v="1291615200"/>
    <b v="0"/>
    <b v="0"/>
    <s v="music/rock"/>
    <x v="1"/>
    <s v="rock"/>
  </r>
  <r>
    <n v="6852"/>
    <n v="72.893617021276597"/>
    <x v="0"/>
    <n v="156"/>
    <n v="43.92307692307692"/>
    <s v="CA"/>
    <s v="CAD"/>
    <x v="35"/>
    <d v="2019-03-12T05:00:00"/>
    <n v="1547877600"/>
    <n v="1552366800"/>
    <b v="0"/>
    <b v="1"/>
    <s v="food/food trucks"/>
    <x v="0"/>
    <s v="food trucks"/>
  </r>
  <r>
    <n v="124517"/>
    <n v="79.008248730964468"/>
    <x v="0"/>
    <n v="1368"/>
    <n v="91.021198830409361"/>
    <s v="GB"/>
    <s v="GBP"/>
    <x v="152"/>
    <d v="2010-04-25T05:00:00"/>
    <n v="1269493200"/>
    <n v="1272171600"/>
    <b v="0"/>
    <b v="0"/>
    <s v="theater/plays"/>
    <x v="3"/>
    <s v="plays"/>
  </r>
  <r>
    <n v="5113"/>
    <n v="64.721518987341781"/>
    <x v="0"/>
    <n v="102"/>
    <n v="50.127450980392155"/>
    <s v="US"/>
    <s v="USD"/>
    <x v="545"/>
    <d v="2015-07-12T05:00:00"/>
    <n v="1436072400"/>
    <n v="1436677200"/>
    <b v="0"/>
    <b v="0"/>
    <s v="film &amp; video/documentary"/>
    <x v="4"/>
    <s v="documentary"/>
  </r>
  <r>
    <n v="5824"/>
    <n v="82.028169014084511"/>
    <x v="0"/>
    <n v="86"/>
    <n v="67.720930232558146"/>
    <s v="AU"/>
    <s v="AUD"/>
    <x v="546"/>
    <d v="2015-01-01T06:00:00"/>
    <n v="1419141600"/>
    <n v="1420092000"/>
    <b v="0"/>
    <b v="0"/>
    <s v="publishing/radio &amp; podcasts"/>
    <x v="5"/>
    <s v="radio &amp; podcasts"/>
  </r>
  <r>
    <n v="6226"/>
    <n v="1037.6666666666667"/>
    <x v="1"/>
    <n v="102"/>
    <n v="61.03921568627451"/>
    <s v="US"/>
    <s v="USD"/>
    <x v="547"/>
    <d v="2010-07-24T05:00:00"/>
    <n v="1279083600"/>
    <n v="1279947600"/>
    <b v="0"/>
    <b v="0"/>
    <s v="games/video games"/>
    <x v="6"/>
    <s v="video games"/>
  </r>
  <r>
    <n v="20243"/>
    <n v="12.910076530612244"/>
    <x v="0"/>
    <n v="253"/>
    <n v="80.011857707509876"/>
    <s v="US"/>
    <s v="USD"/>
    <x v="548"/>
    <d v="2014-06-08T05:00:00"/>
    <n v="1401426000"/>
    <n v="1402203600"/>
    <b v="0"/>
    <b v="0"/>
    <s v="theater/plays"/>
    <x v="3"/>
    <s v="plays"/>
  </r>
  <r>
    <n v="188288"/>
    <n v="154.84210526315789"/>
    <x v="1"/>
    <n v="4006"/>
    <n v="47.001497753369947"/>
    <s v="US"/>
    <s v="USD"/>
    <x v="549"/>
    <d v="2014-04-08T05:00:00"/>
    <n v="1395810000"/>
    <n v="1396933200"/>
    <b v="0"/>
    <b v="0"/>
    <s v="film &amp; video/animation"/>
    <x v="4"/>
    <s v="animation"/>
  </r>
  <r>
    <n v="11167"/>
    <n v="7.0991735537190088"/>
    <x v="0"/>
    <n v="157"/>
    <n v="71.127388535031841"/>
    <s v="US"/>
    <s v="USD"/>
    <x v="550"/>
    <d v="2016-06-30T05:00:00"/>
    <n v="1467003600"/>
    <n v="1467262800"/>
    <b v="0"/>
    <b v="1"/>
    <s v="theater/plays"/>
    <x v="3"/>
    <s v="plays"/>
  </r>
  <r>
    <n v="146595"/>
    <n v="208.52773826458036"/>
    <x v="1"/>
    <n v="1629"/>
    <n v="89.99079189686924"/>
    <s v="US"/>
    <s v="USD"/>
    <x v="551"/>
    <d v="2010-04-06T05:00:00"/>
    <n v="1268715600"/>
    <n v="1270530000"/>
    <b v="0"/>
    <b v="1"/>
    <s v="theater/plays"/>
    <x v="3"/>
    <s v="plays"/>
  </r>
  <r>
    <n v="7875"/>
    <n v="99.683544303797461"/>
    <x v="0"/>
    <n v="183"/>
    <n v="43.032786885245905"/>
    <s v="US"/>
    <s v="USD"/>
    <x v="552"/>
    <d v="2016-03-12T06:00:00"/>
    <n v="1457157600"/>
    <n v="1457762400"/>
    <b v="0"/>
    <b v="1"/>
    <s v="film &amp; video/drama"/>
    <x v="4"/>
    <s v="drama"/>
  </r>
  <r>
    <n v="148779"/>
    <n v="201.59756097560978"/>
    <x v="1"/>
    <n v="2188"/>
    <n v="67.997714808043881"/>
    <s v="US"/>
    <s v="USD"/>
    <x v="462"/>
    <d v="2019-12-05T06:00:00"/>
    <n v="1573970400"/>
    <n v="1575525600"/>
    <b v="0"/>
    <b v="0"/>
    <s v="theater/plays"/>
    <x v="3"/>
    <s v="plays"/>
  </r>
  <r>
    <n v="175868"/>
    <n v="162.09032258064516"/>
    <x v="1"/>
    <n v="2409"/>
    <n v="73.004566210045667"/>
    <s v="IT"/>
    <s v="EUR"/>
    <x v="553"/>
    <d v="2010-07-14T05:00:00"/>
    <n v="1276578000"/>
    <n v="1279083600"/>
    <b v="0"/>
    <b v="0"/>
    <s v="music/rock"/>
    <x v="1"/>
    <s v="rock"/>
  </r>
  <r>
    <n v="5112"/>
    <n v="3.6436208125445471"/>
    <x v="0"/>
    <n v="82"/>
    <n v="62.341463414634148"/>
    <s v="DK"/>
    <s v="DKK"/>
    <x v="554"/>
    <d v="2015-02-20T06:00:00"/>
    <n v="1423720800"/>
    <n v="1424412000"/>
    <b v="0"/>
    <b v="0"/>
    <s v="film &amp; video/documentary"/>
    <x v="4"/>
    <s v="documentary"/>
  </r>
  <r>
    <n v="5"/>
    <n v="5"/>
    <x v="0"/>
    <n v="1"/>
    <n v="5"/>
    <s v="GB"/>
    <s v="GBP"/>
    <x v="555"/>
    <d v="2013-08-11T05:00:00"/>
    <n v="1375160400"/>
    <n v="1376197200"/>
    <b v="0"/>
    <b v="0"/>
    <s v="food/food trucks"/>
    <x v="0"/>
    <s v="food trucks"/>
  </r>
  <r>
    <n v="13018"/>
    <n v="206.63492063492063"/>
    <x v="1"/>
    <n v="194"/>
    <n v="67.103092783505161"/>
    <s v="US"/>
    <s v="USD"/>
    <x v="548"/>
    <d v="2014-06-16T05:00:00"/>
    <n v="1401426000"/>
    <n v="1402894800"/>
    <b v="1"/>
    <b v="0"/>
    <s v="technology/wearables"/>
    <x v="2"/>
    <s v="wearables"/>
  </r>
  <r>
    <n v="91176"/>
    <n v="128.23628691983123"/>
    <x v="1"/>
    <n v="1140"/>
    <n v="79.978947368421046"/>
    <s v="US"/>
    <s v="USD"/>
    <x v="62"/>
    <d v="2015-06-16T05:00:00"/>
    <n v="1433480400"/>
    <n v="1434430800"/>
    <b v="0"/>
    <b v="0"/>
    <s v="theater/plays"/>
    <x v="3"/>
    <s v="plays"/>
  </r>
  <r>
    <n v="6342"/>
    <n v="119.66037735849055"/>
    <x v="1"/>
    <n v="102"/>
    <n v="62.176470588235297"/>
    <s v="US"/>
    <s v="USD"/>
    <x v="556"/>
    <d v="2019-05-15T05:00:00"/>
    <n v="1555563600"/>
    <n v="1557896400"/>
    <b v="0"/>
    <b v="0"/>
    <s v="theater/plays"/>
    <x v="3"/>
    <s v="plays"/>
  </r>
  <r>
    <n v="151438"/>
    <n v="170.73055242390078"/>
    <x v="1"/>
    <n v="2857"/>
    <n v="53.005950297514879"/>
    <s v="US"/>
    <s v="USD"/>
    <x v="557"/>
    <d v="2011-02-12T06:00:00"/>
    <n v="1295676000"/>
    <n v="1297490400"/>
    <b v="0"/>
    <b v="0"/>
    <s v="theater/plays"/>
    <x v="3"/>
    <s v="plays"/>
  </r>
  <r>
    <n v="6178"/>
    <n v="187.21212121212122"/>
    <x v="1"/>
    <n v="107"/>
    <n v="57.738317757009348"/>
    <s v="US"/>
    <s v="USD"/>
    <x v="27"/>
    <d v="2015-11-13T06:00:00"/>
    <n v="1443848400"/>
    <n v="1447394400"/>
    <b v="0"/>
    <b v="0"/>
    <s v="publishing/nonfiction"/>
    <x v="5"/>
    <s v="nonfiction"/>
  </r>
  <r>
    <n v="6405"/>
    <n v="188.38235294117646"/>
    <x v="1"/>
    <n v="160"/>
    <n v="40.03125"/>
    <s v="GB"/>
    <s v="GBP"/>
    <x v="558"/>
    <d v="2016-03-18T05:00:00"/>
    <n v="1457330400"/>
    <n v="1458277200"/>
    <b v="0"/>
    <b v="0"/>
    <s v="music/rock"/>
    <x v="1"/>
    <s v="rock"/>
  </r>
  <r>
    <n v="180667"/>
    <n v="131.29869186046511"/>
    <x v="1"/>
    <n v="2230"/>
    <n v="81.016591928251117"/>
    <s v="US"/>
    <s v="USD"/>
    <x v="559"/>
    <d v="2014-03-25T05:00:00"/>
    <n v="1395550800"/>
    <n v="1395723600"/>
    <b v="0"/>
    <b v="0"/>
    <s v="food/food trucks"/>
    <x v="0"/>
    <s v="food trucks"/>
  </r>
  <r>
    <n v="11075"/>
    <n v="283.97435897435901"/>
    <x v="1"/>
    <n v="316"/>
    <n v="35.047468354430379"/>
    <s v="US"/>
    <s v="USD"/>
    <x v="426"/>
    <d v="2019-03-10T06:00:00"/>
    <n v="1551852000"/>
    <n v="1552197600"/>
    <b v="0"/>
    <b v="1"/>
    <s v="music/jazz"/>
    <x v="1"/>
    <s v="jazz"/>
  </r>
  <r>
    <n v="12042"/>
    <n v="120.41999999999999"/>
    <x v="1"/>
    <n v="117"/>
    <n v="102.92307692307692"/>
    <s v="US"/>
    <s v="USD"/>
    <x v="560"/>
    <d v="2019-02-02T06:00:00"/>
    <n v="1547618400"/>
    <n v="1549087200"/>
    <b v="0"/>
    <b v="0"/>
    <s v="film &amp; video/science fiction"/>
    <x v="4"/>
    <s v="science fiction"/>
  </r>
  <r>
    <n v="179356"/>
    <n v="419.0560747663551"/>
    <x v="1"/>
    <n v="6406"/>
    <n v="27.998126756166094"/>
    <s v="US"/>
    <s v="USD"/>
    <x v="561"/>
    <d v="2012-12-30T06:00:00"/>
    <n v="1355637600"/>
    <n v="1356847200"/>
    <b v="0"/>
    <b v="0"/>
    <s v="theater/plays"/>
    <x v="3"/>
    <s v="plays"/>
  </r>
  <r>
    <n v="1136"/>
    <n v="13.853658536585368"/>
    <x v="3"/>
    <n v="15"/>
    <n v="75.733333333333334"/>
    <s v="US"/>
    <s v="USD"/>
    <x v="562"/>
    <d v="2013-08-06T05:00:00"/>
    <n v="1374728400"/>
    <n v="1375765200"/>
    <b v="0"/>
    <b v="0"/>
    <s v="theater/plays"/>
    <x v="3"/>
    <s v="plays"/>
  </r>
  <r>
    <n v="8645"/>
    <n v="139.43548387096774"/>
    <x v="1"/>
    <n v="192"/>
    <n v="45.026041666666664"/>
    <s v="US"/>
    <s v="USD"/>
    <x v="563"/>
    <d v="2010-11-15T06:00:00"/>
    <n v="1287810000"/>
    <n v="1289800800"/>
    <b v="0"/>
    <b v="0"/>
    <s v="music/electric music"/>
    <x v="1"/>
    <s v="electric music"/>
  </r>
  <r>
    <n v="1914"/>
    <n v="174"/>
    <x v="1"/>
    <n v="26"/>
    <n v="73.615384615384613"/>
    <s v="CA"/>
    <s v="CAD"/>
    <x v="564"/>
    <d v="2017-09-04T05:00:00"/>
    <n v="1503723600"/>
    <n v="1504501200"/>
    <b v="0"/>
    <b v="0"/>
    <s v="theater/plays"/>
    <x v="3"/>
    <s v="plays"/>
  </r>
  <r>
    <n v="41205"/>
    <n v="155.49056603773585"/>
    <x v="1"/>
    <n v="723"/>
    <n v="56.991701244813278"/>
    <s v="US"/>
    <s v="USD"/>
    <x v="565"/>
    <d v="2017-01-29T06:00:00"/>
    <n v="1484114400"/>
    <n v="1485669600"/>
    <b v="0"/>
    <b v="0"/>
    <s v="theater/plays"/>
    <x v="3"/>
    <s v="plays"/>
  </r>
  <r>
    <n v="14488"/>
    <n v="170.44705882352943"/>
    <x v="1"/>
    <n v="170"/>
    <n v="85.223529411764702"/>
    <s v="IT"/>
    <s v="EUR"/>
    <x v="566"/>
    <d v="2016-05-09T05:00:00"/>
    <n v="1461906000"/>
    <n v="1462770000"/>
    <b v="0"/>
    <b v="0"/>
    <s v="theater/plays"/>
    <x v="3"/>
    <s v="plays"/>
  </r>
  <r>
    <n v="12129"/>
    <n v="189.515625"/>
    <x v="1"/>
    <n v="238"/>
    <n v="50.962184873949582"/>
    <s v="GB"/>
    <s v="GBP"/>
    <x v="567"/>
    <d v="2013-09-21T05:00:00"/>
    <n v="1379653200"/>
    <n v="1379739600"/>
    <b v="0"/>
    <b v="1"/>
    <s v="music/indie rock"/>
    <x v="1"/>
    <s v="indie rock"/>
  </r>
  <r>
    <n v="3496"/>
    <n v="249.71428571428572"/>
    <x v="1"/>
    <n v="55"/>
    <n v="63.563636363636363"/>
    <s v="US"/>
    <s v="USD"/>
    <x v="568"/>
    <d v="2014-06-14T05:00:00"/>
    <n v="1401858000"/>
    <n v="1402722000"/>
    <b v="0"/>
    <b v="0"/>
    <s v="theater/plays"/>
    <x v="3"/>
    <s v="plays"/>
  </r>
  <r>
    <n v="97037"/>
    <n v="48.860523665659613"/>
    <x v="0"/>
    <n v="1198"/>
    <n v="80.999165275459092"/>
    <s v="US"/>
    <s v="USD"/>
    <x v="569"/>
    <d v="2013-05-23T05:00:00"/>
    <n v="1367470800"/>
    <n v="1369285200"/>
    <b v="0"/>
    <b v="0"/>
    <s v="publishing/nonfiction"/>
    <x v="5"/>
    <s v="nonfiction"/>
  </r>
  <r>
    <n v="55757"/>
    <n v="28.461970393057683"/>
    <x v="0"/>
    <n v="648"/>
    <n v="86.044753086419746"/>
    <s v="US"/>
    <s v="USD"/>
    <x v="570"/>
    <d v="2011-05-07T05:00:00"/>
    <n v="1304658000"/>
    <n v="1304744400"/>
    <b v="1"/>
    <b v="1"/>
    <s v="theater/plays"/>
    <x v="3"/>
    <s v="plays"/>
  </r>
  <r>
    <n v="11525"/>
    <n v="268.02325581395348"/>
    <x v="1"/>
    <n v="128"/>
    <n v="90.0390625"/>
    <s v="AU"/>
    <s v="AUD"/>
    <x v="571"/>
    <d v="2016-07-12T05:00:00"/>
    <n v="1467954000"/>
    <n v="1468299600"/>
    <b v="0"/>
    <b v="0"/>
    <s v="photography/photography books"/>
    <x v="7"/>
    <s v="photography books"/>
  </r>
  <r>
    <n v="158669"/>
    <n v="619.80078125"/>
    <x v="1"/>
    <n v="2144"/>
    <n v="74.006063432835816"/>
    <s v="US"/>
    <s v="USD"/>
    <x v="572"/>
    <d v="2016-09-18T05:00:00"/>
    <n v="1473742800"/>
    <n v="1474174800"/>
    <b v="0"/>
    <b v="0"/>
    <s v="theater/plays"/>
    <x v="3"/>
    <s v="plays"/>
  </r>
  <r>
    <n v="5916"/>
    <n v="3.1301587301587301"/>
    <x v="0"/>
    <n v="64"/>
    <n v="92.4375"/>
    <s v="US"/>
    <s v="USD"/>
    <x v="573"/>
    <d v="2018-05-11T05:00:00"/>
    <n v="1523768400"/>
    <n v="1526014800"/>
    <b v="0"/>
    <b v="0"/>
    <s v="music/indie rock"/>
    <x v="1"/>
    <s v="indie rock"/>
  </r>
  <r>
    <n v="150806"/>
    <n v="159.92152704135739"/>
    <x v="1"/>
    <n v="2693"/>
    <n v="55.999257333828446"/>
    <s v="GB"/>
    <s v="GBP"/>
    <x v="574"/>
    <d v="2015-07-21T05:00:00"/>
    <n v="1437022800"/>
    <n v="1437454800"/>
    <b v="0"/>
    <b v="0"/>
    <s v="theater/plays"/>
    <x v="3"/>
    <s v="plays"/>
  </r>
  <r>
    <n v="14249"/>
    <n v="279.39215686274508"/>
    <x v="1"/>
    <n v="432"/>
    <n v="32.983796296296298"/>
    <s v="US"/>
    <s v="USD"/>
    <x v="511"/>
    <d v="2015-01-31T06:00:00"/>
    <n v="1422165600"/>
    <n v="1422684000"/>
    <b v="0"/>
    <b v="0"/>
    <s v="photography/photography books"/>
    <x v="7"/>
    <s v="photography books"/>
  </r>
  <r>
    <n v="5803"/>
    <n v="77.373333333333335"/>
    <x v="0"/>
    <n v="62"/>
    <n v="93.596774193548384"/>
    <s v="US"/>
    <s v="USD"/>
    <x v="575"/>
    <d v="2020-02-10T06:00:00"/>
    <n v="1580104800"/>
    <n v="1581314400"/>
    <b v="0"/>
    <b v="0"/>
    <s v="theater/plays"/>
    <x v="3"/>
    <s v="plays"/>
  </r>
  <r>
    <n v="13205"/>
    <n v="206.32812500000003"/>
    <x v="1"/>
    <n v="189"/>
    <n v="69.867724867724874"/>
    <s v="US"/>
    <s v="USD"/>
    <x v="576"/>
    <d v="2010-10-07T05:00:00"/>
    <n v="1285650000"/>
    <n v="1286427600"/>
    <b v="0"/>
    <b v="1"/>
    <s v="theater/plays"/>
    <x v="3"/>
    <s v="plays"/>
  </r>
  <r>
    <n v="11108"/>
    <n v="694.25"/>
    <x v="1"/>
    <n v="154"/>
    <n v="72.129870129870127"/>
    <s v="GB"/>
    <s v="GBP"/>
    <x v="577"/>
    <d v="2010-07-10T05:00:00"/>
    <n v="1276664400"/>
    <n v="1278738000"/>
    <b v="1"/>
    <b v="0"/>
    <s v="food/food trucks"/>
    <x v="0"/>
    <s v="food trucks"/>
  </r>
  <r>
    <n v="2884"/>
    <n v="151.78947368421052"/>
    <x v="1"/>
    <n v="96"/>
    <n v="30.041666666666668"/>
    <s v="US"/>
    <s v="USD"/>
    <x v="578"/>
    <d v="2010-10-07T05:00:00"/>
    <n v="1286168400"/>
    <n v="1286427600"/>
    <b v="0"/>
    <b v="0"/>
    <s v="music/indie rock"/>
    <x v="1"/>
    <s v="indie rock"/>
  </r>
  <r>
    <n v="55476"/>
    <n v="64.58207217694995"/>
    <x v="0"/>
    <n v="750"/>
    <n v="73.968000000000004"/>
    <s v="US"/>
    <s v="USD"/>
    <x v="579"/>
    <d v="2016-07-08T05:00:00"/>
    <n v="1467781200"/>
    <n v="1467954000"/>
    <b v="0"/>
    <b v="1"/>
    <s v="theater/plays"/>
    <x v="3"/>
    <s v="plays"/>
  </r>
  <r>
    <n v="5973"/>
    <n v="62.873684210526314"/>
    <x v="3"/>
    <n v="87"/>
    <n v="68.65517241379311"/>
    <s v="US"/>
    <s v="USD"/>
    <x v="580"/>
    <d v="2019-05-12T05:00:00"/>
    <n v="1556686800"/>
    <n v="1557637200"/>
    <b v="0"/>
    <b v="1"/>
    <s v="theater/plays"/>
    <x v="3"/>
    <s v="plays"/>
  </r>
  <r>
    <n v="183756"/>
    <n v="310.39864864864865"/>
    <x v="1"/>
    <n v="3063"/>
    <n v="59.992164544564154"/>
    <s v="US"/>
    <s v="USD"/>
    <x v="581"/>
    <d v="2019-03-30T05:00:00"/>
    <n v="1553576400"/>
    <n v="1553922000"/>
    <b v="0"/>
    <b v="0"/>
    <s v="theater/plays"/>
    <x v="3"/>
    <s v="plays"/>
  </r>
  <r>
    <n v="30902"/>
    <n v="42.859916782246884"/>
    <x v="2"/>
    <n v="278"/>
    <n v="111.15827338129496"/>
    <s v="US"/>
    <s v="USD"/>
    <x v="582"/>
    <d v="2014-11-20T06:00:00"/>
    <n v="1414904400"/>
    <n v="1416463200"/>
    <b v="0"/>
    <b v="0"/>
    <s v="theater/plays"/>
    <x v="3"/>
    <s v="plays"/>
  </r>
  <r>
    <n v="5569"/>
    <n v="83.119402985074629"/>
    <x v="0"/>
    <n v="105"/>
    <n v="53.038095238095238"/>
    <s v="US"/>
    <s v="USD"/>
    <x v="336"/>
    <d v="2015-11-11T06:00:00"/>
    <n v="1446876000"/>
    <n v="1447221600"/>
    <b v="0"/>
    <b v="0"/>
    <s v="film &amp; video/animation"/>
    <x v="4"/>
    <s v="animation"/>
  </r>
  <r>
    <n v="92824"/>
    <n v="78.531302876480552"/>
    <x v="3"/>
    <n v="1658"/>
    <n v="55.985524728588658"/>
    <s v="US"/>
    <s v="USD"/>
    <x v="583"/>
    <d v="2017-04-08T05:00:00"/>
    <n v="1490418000"/>
    <n v="1491627600"/>
    <b v="0"/>
    <b v="0"/>
    <s v="film &amp; video/television"/>
    <x v="4"/>
    <s v="television"/>
  </r>
  <r>
    <n v="158590"/>
    <n v="114.09352517985612"/>
    <x v="1"/>
    <n v="2266"/>
    <n v="69.986760812003524"/>
    <s v="US"/>
    <s v="USD"/>
    <x v="584"/>
    <d v="2013-03-13T05:00:00"/>
    <n v="1360389600"/>
    <n v="1363150800"/>
    <b v="0"/>
    <b v="0"/>
    <s v="film &amp; video/television"/>
    <x v="4"/>
    <s v="television"/>
  </r>
  <r>
    <n v="127591"/>
    <n v="64.537683358624179"/>
    <x v="0"/>
    <n v="2604"/>
    <n v="48.998079877112133"/>
    <s v="DK"/>
    <s v="DKK"/>
    <x v="585"/>
    <d v="2012-03-03T06:00:00"/>
    <n v="1326866400"/>
    <n v="1330754400"/>
    <b v="0"/>
    <b v="1"/>
    <s v="film &amp; video/animation"/>
    <x v="4"/>
    <s v="animation"/>
  </r>
  <r>
    <n v="6750"/>
    <n v="79.411764705882348"/>
    <x v="0"/>
    <n v="65"/>
    <n v="103.84615384615384"/>
    <s v="US"/>
    <s v="USD"/>
    <x v="586"/>
    <d v="2016-11-22T06:00:00"/>
    <n v="1479103200"/>
    <n v="1479794400"/>
    <b v="0"/>
    <b v="0"/>
    <s v="theater/plays"/>
    <x v="3"/>
    <s v="plays"/>
  </r>
  <r>
    <n v="9318"/>
    <n v="11.419117647058824"/>
    <x v="0"/>
    <n v="94"/>
    <n v="99.127659574468083"/>
    <s v="US"/>
    <s v="USD"/>
    <x v="587"/>
    <d v="2010-08-08T05:00:00"/>
    <n v="1280206800"/>
    <n v="1281243600"/>
    <b v="0"/>
    <b v="1"/>
    <s v="theater/plays"/>
    <x v="3"/>
    <s v="plays"/>
  </r>
  <r>
    <n v="4832"/>
    <n v="56.186046511627907"/>
    <x v="2"/>
    <n v="45"/>
    <n v="107.37777777777778"/>
    <s v="US"/>
    <s v="USD"/>
    <x v="588"/>
    <d v="2018-07-28T05:00:00"/>
    <n v="1532754000"/>
    <n v="1532754000"/>
    <b v="0"/>
    <b v="1"/>
    <s v="film &amp; video/drama"/>
    <x v="4"/>
    <s v="drama"/>
  </r>
  <r>
    <n v="19769"/>
    <n v="16.501669449081803"/>
    <x v="0"/>
    <n v="257"/>
    <n v="76.922178988326849"/>
    <s v="US"/>
    <s v="USD"/>
    <x v="589"/>
    <d v="2016-01-21T06:00:00"/>
    <n v="1453096800"/>
    <n v="1453356000"/>
    <b v="0"/>
    <b v="0"/>
    <s v="theater/plays"/>
    <x v="3"/>
    <s v="plays"/>
  </r>
  <r>
    <n v="11277"/>
    <n v="119.96808510638297"/>
    <x v="1"/>
    <n v="194"/>
    <n v="58.128865979381445"/>
    <s v="CH"/>
    <s v="CHF"/>
    <x v="590"/>
    <d v="2017-03-20T05:00:00"/>
    <n v="1487570400"/>
    <n v="1489986000"/>
    <b v="0"/>
    <b v="0"/>
    <s v="theater/plays"/>
    <x v="3"/>
    <s v="plays"/>
  </r>
  <r>
    <n v="13382"/>
    <n v="145.45652173913044"/>
    <x v="1"/>
    <n v="129"/>
    <n v="103.73643410852713"/>
    <s v="CA"/>
    <s v="CAD"/>
    <x v="591"/>
    <d v="2018-12-26T06:00:00"/>
    <n v="1545026400"/>
    <n v="1545804000"/>
    <b v="0"/>
    <b v="0"/>
    <s v="technology/wearables"/>
    <x v="2"/>
    <s v="wearables"/>
  </r>
  <r>
    <n v="32986"/>
    <n v="221.38255033557047"/>
    <x v="1"/>
    <n v="375"/>
    <n v="87.962666666666664"/>
    <s v="US"/>
    <s v="USD"/>
    <x v="592"/>
    <d v="2017-03-19T05:00:00"/>
    <n v="1488348000"/>
    <n v="1489899600"/>
    <b v="0"/>
    <b v="0"/>
    <s v="theater/plays"/>
    <x v="3"/>
    <s v="plays"/>
  </r>
  <r>
    <n v="81984"/>
    <n v="48.396694214876035"/>
    <x v="0"/>
    <n v="2928"/>
    <n v="28"/>
    <s v="CA"/>
    <s v="CAD"/>
    <x v="593"/>
    <d v="2019-01-03T06:00:00"/>
    <n v="1545112800"/>
    <n v="1546495200"/>
    <b v="0"/>
    <b v="0"/>
    <s v="theater/plays"/>
    <x v="3"/>
    <s v="plays"/>
  </r>
  <r>
    <n v="178483"/>
    <n v="92.911504424778755"/>
    <x v="0"/>
    <n v="4697"/>
    <n v="37.999361294443261"/>
    <s v="US"/>
    <s v="USD"/>
    <x v="594"/>
    <d v="2018-10-17T05:00:00"/>
    <n v="1537938000"/>
    <n v="1539752400"/>
    <b v="0"/>
    <b v="1"/>
    <s v="music/rock"/>
    <x v="1"/>
    <s v="rock"/>
  </r>
  <r>
    <n v="87448"/>
    <n v="88.599797365754824"/>
    <x v="0"/>
    <n v="2915"/>
    <n v="29.999313893653515"/>
    <s v="US"/>
    <s v="USD"/>
    <x v="595"/>
    <d v="2013-03-24T05:00:00"/>
    <n v="1363150800"/>
    <n v="1364101200"/>
    <b v="0"/>
    <b v="0"/>
    <s v="games/video games"/>
    <x v="6"/>
    <s v="video games"/>
  </r>
  <r>
    <n v="1863"/>
    <n v="41.4"/>
    <x v="0"/>
    <n v="18"/>
    <n v="103.5"/>
    <s v="US"/>
    <s v="USD"/>
    <x v="596"/>
    <d v="2018-05-03T05:00:00"/>
    <n v="1523250000"/>
    <n v="1525323600"/>
    <b v="0"/>
    <b v="0"/>
    <s v="publishing/translations"/>
    <x v="5"/>
    <s v="translations"/>
  </r>
  <r>
    <n v="62174"/>
    <n v="63.056795131845846"/>
    <x v="3"/>
    <n v="723"/>
    <n v="85.994467496542185"/>
    <s v="US"/>
    <s v="USD"/>
    <x v="597"/>
    <d v="2017-07-24T05:00:00"/>
    <n v="1499317200"/>
    <n v="1500872400"/>
    <b v="1"/>
    <b v="0"/>
    <s v="food/food trucks"/>
    <x v="0"/>
    <s v="food trucks"/>
  </r>
  <r>
    <n v="59003"/>
    <n v="48.482333607230892"/>
    <x v="0"/>
    <n v="602"/>
    <n v="98.011627906976742"/>
    <s v="CH"/>
    <s v="CHF"/>
    <x v="598"/>
    <d v="2010-10-31T05:00:00"/>
    <n v="1287550800"/>
    <n v="1288501200"/>
    <b v="1"/>
    <b v="1"/>
    <s v="theater/plays"/>
    <x v="3"/>
    <s v="plays"/>
  </r>
  <r>
    <n v="2"/>
    <n v="2"/>
    <x v="0"/>
    <n v="1"/>
    <n v="2"/>
    <s v="US"/>
    <s v="USD"/>
    <x v="599"/>
    <d v="2014-08-04T05:00:00"/>
    <n v="1404795600"/>
    <n v="1407128400"/>
    <b v="0"/>
    <b v="0"/>
    <s v="music/jazz"/>
    <x v="1"/>
    <s v="jazz"/>
  </r>
  <r>
    <n v="174039"/>
    <n v="88.47941026944585"/>
    <x v="0"/>
    <n v="3868"/>
    <n v="44.994570837642193"/>
    <s v="IT"/>
    <s v="EUR"/>
    <x v="600"/>
    <d v="2014-03-09T06:00:00"/>
    <n v="1393048800"/>
    <n v="1394344800"/>
    <b v="0"/>
    <b v="0"/>
    <s v="film &amp; video/shorts"/>
    <x v="4"/>
    <s v="shorts"/>
  </r>
  <r>
    <n v="12684"/>
    <n v="126.84"/>
    <x v="1"/>
    <n v="409"/>
    <n v="31.012224938875306"/>
    <s v="US"/>
    <s v="USD"/>
    <x v="601"/>
    <d v="2016-09-17T05:00:00"/>
    <n v="1470373200"/>
    <n v="1474088400"/>
    <b v="0"/>
    <b v="0"/>
    <s v="technology/web"/>
    <x v="2"/>
    <s v="web"/>
  </r>
  <r>
    <n v="14033"/>
    <n v="2338.833333333333"/>
    <x v="1"/>
    <n v="234"/>
    <n v="59.970085470085472"/>
    <s v="US"/>
    <s v="USD"/>
    <x v="602"/>
    <d v="2016-04-10T05:00:00"/>
    <n v="1460091600"/>
    <n v="1460264400"/>
    <b v="0"/>
    <b v="0"/>
    <s v="technology/web"/>
    <x v="2"/>
    <s v="web"/>
  </r>
  <r>
    <n v="177936"/>
    <n v="508.38857142857148"/>
    <x v="1"/>
    <n v="3016"/>
    <n v="58.9973474801061"/>
    <s v="US"/>
    <s v="USD"/>
    <x v="335"/>
    <d v="2015-08-29T05:00:00"/>
    <n v="1440392400"/>
    <n v="1440824400"/>
    <b v="0"/>
    <b v="0"/>
    <s v="music/metal"/>
    <x v="1"/>
    <s v="metal"/>
  </r>
  <r>
    <n v="13212"/>
    <n v="191.47826086956522"/>
    <x v="1"/>
    <n v="264"/>
    <n v="50.045454545454547"/>
    <s v="US"/>
    <s v="USD"/>
    <x v="603"/>
    <d v="2017-03-15T05:00:00"/>
    <n v="1488434400"/>
    <n v="1489554000"/>
    <b v="1"/>
    <b v="0"/>
    <s v="photography/photography books"/>
    <x v="7"/>
    <s v="photography books"/>
  </r>
  <r>
    <n v="49879"/>
    <n v="42.127533783783782"/>
    <x v="0"/>
    <n v="504"/>
    <n v="98.966269841269835"/>
    <s v="AU"/>
    <s v="AUD"/>
    <x v="604"/>
    <d v="2018-01-02T06:00:00"/>
    <n v="1514440800"/>
    <n v="1514872800"/>
    <b v="0"/>
    <b v="0"/>
    <s v="food/food trucks"/>
    <x v="0"/>
    <s v="food trucks"/>
  </r>
  <r>
    <n v="824"/>
    <n v="8.24"/>
    <x v="0"/>
    <n v="14"/>
    <n v="58.857142857142854"/>
    <s v="US"/>
    <s v="USD"/>
    <x v="605"/>
    <d v="2018-01-12T06:00:00"/>
    <n v="1514354400"/>
    <n v="1515736800"/>
    <b v="0"/>
    <b v="0"/>
    <s v="film &amp; video/science fiction"/>
    <x v="4"/>
    <s v="science fiction"/>
  </r>
  <r>
    <n v="31594"/>
    <n v="60.064638783269963"/>
    <x v="3"/>
    <n v="390"/>
    <n v="81.010256410256417"/>
    <s v="US"/>
    <s v="USD"/>
    <x v="606"/>
    <d v="2015-09-22T05:00:00"/>
    <n v="1440910800"/>
    <n v="1442898000"/>
    <b v="0"/>
    <b v="0"/>
    <s v="music/rock"/>
    <x v="1"/>
    <s v="rock"/>
  </r>
  <r>
    <n v="57010"/>
    <n v="47.232808616404313"/>
    <x v="0"/>
    <n v="750"/>
    <n v="76.013333333333335"/>
    <s v="GB"/>
    <s v="GBP"/>
    <x v="65"/>
    <d v="2011-01-28T06:00:00"/>
    <n v="1296108000"/>
    <n v="1296194400"/>
    <b v="0"/>
    <b v="0"/>
    <s v="film &amp; video/documentary"/>
    <x v="4"/>
    <s v="documentary"/>
  </r>
  <r>
    <n v="7438"/>
    <n v="81.736263736263737"/>
    <x v="0"/>
    <n v="77"/>
    <n v="96.597402597402592"/>
    <s v="US"/>
    <s v="USD"/>
    <x v="607"/>
    <d v="2015-08-30T05:00:00"/>
    <n v="1440133200"/>
    <n v="1440910800"/>
    <b v="1"/>
    <b v="0"/>
    <s v="theater/plays"/>
    <x v="3"/>
    <s v="plays"/>
  </r>
  <r>
    <n v="57872"/>
    <n v="54.187265917603"/>
    <x v="0"/>
    <n v="752"/>
    <n v="76.957446808510639"/>
    <s v="DK"/>
    <s v="DKK"/>
    <x v="608"/>
    <d v="2012-04-27T05:00:00"/>
    <n v="1332910800"/>
    <n v="1335502800"/>
    <b v="0"/>
    <b v="0"/>
    <s v="music/jazz"/>
    <x v="1"/>
    <s v="jazz"/>
  </r>
  <r>
    <n v="8906"/>
    <n v="97.868131868131869"/>
    <x v="0"/>
    <n v="131"/>
    <n v="67.984732824427482"/>
    <s v="US"/>
    <s v="USD"/>
    <x v="609"/>
    <d v="2018-12-13T06:00:00"/>
    <n v="1544335200"/>
    <n v="1544680800"/>
    <b v="0"/>
    <b v="0"/>
    <s v="theater/plays"/>
    <x v="3"/>
    <s v="plays"/>
  </r>
  <r>
    <n v="7724"/>
    <n v="77.239999999999995"/>
    <x v="0"/>
    <n v="87"/>
    <n v="88.781609195402297"/>
    <s v="US"/>
    <s v="USD"/>
    <x v="610"/>
    <d v="2010-10-30T05:00:00"/>
    <n v="1286427600"/>
    <n v="1288414800"/>
    <b v="0"/>
    <b v="0"/>
    <s v="theater/plays"/>
    <x v="3"/>
    <s v="plays"/>
  </r>
  <r>
    <n v="26571"/>
    <n v="33.464735516372798"/>
    <x v="0"/>
    <n v="1063"/>
    <n v="24.99623706491063"/>
    <s v="US"/>
    <s v="USD"/>
    <x v="541"/>
    <d v="2012-03-01T06:00:00"/>
    <n v="1329717600"/>
    <n v="1330581600"/>
    <b v="0"/>
    <b v="0"/>
    <s v="music/jazz"/>
    <x v="1"/>
    <s v="jazz"/>
  </r>
  <r>
    <n v="12219"/>
    <n v="239.58823529411765"/>
    <x v="1"/>
    <n v="272"/>
    <n v="44.922794117647058"/>
    <s v="US"/>
    <s v="USD"/>
    <x v="611"/>
    <d v="2011-07-23T05:00:00"/>
    <n v="1310187600"/>
    <n v="1311397200"/>
    <b v="0"/>
    <b v="1"/>
    <s v="film &amp; video/documentary"/>
    <x v="4"/>
    <s v="documentary"/>
  </r>
  <r>
    <n v="1985"/>
    <n v="64.032258064516128"/>
    <x v="3"/>
    <n v="25"/>
    <n v="79.400000000000006"/>
    <s v="US"/>
    <s v="USD"/>
    <x v="612"/>
    <d v="2013-09-05T05:00:00"/>
    <n v="1377838800"/>
    <n v="1378357200"/>
    <b v="0"/>
    <b v="1"/>
    <s v="theater/plays"/>
    <x v="3"/>
    <s v="plays"/>
  </r>
  <r>
    <n v="12155"/>
    <n v="176.15942028985506"/>
    <x v="1"/>
    <n v="419"/>
    <n v="29.009546539379475"/>
    <s v="US"/>
    <s v="USD"/>
    <x v="613"/>
    <d v="2014-09-19T05:00:00"/>
    <n v="1410325200"/>
    <n v="1411102800"/>
    <b v="0"/>
    <b v="0"/>
    <s v="journalism/audio"/>
    <x v="8"/>
    <s v="audio"/>
  </r>
  <r>
    <n v="5593"/>
    <n v="20.33818181818182"/>
    <x v="0"/>
    <n v="76"/>
    <n v="73.59210526315789"/>
    <s v="US"/>
    <s v="USD"/>
    <x v="614"/>
    <d v="2012-08-13T05:00:00"/>
    <n v="1343797200"/>
    <n v="1344834000"/>
    <b v="0"/>
    <b v="0"/>
    <s v="theater/plays"/>
    <x v="3"/>
    <s v="plays"/>
  </r>
  <r>
    <n v="175020"/>
    <n v="358.64754098360658"/>
    <x v="1"/>
    <n v="1621"/>
    <n v="107.97038864898211"/>
    <s v="IT"/>
    <s v="EUR"/>
    <x v="615"/>
    <d v="2017-07-05T05:00:00"/>
    <n v="1498453200"/>
    <n v="1499230800"/>
    <b v="0"/>
    <b v="0"/>
    <s v="theater/plays"/>
    <x v="3"/>
    <s v="plays"/>
  </r>
  <r>
    <n v="75955"/>
    <n v="468.85802469135803"/>
    <x v="1"/>
    <n v="1101"/>
    <n v="68.987284287011803"/>
    <s v="US"/>
    <s v="USD"/>
    <x v="90"/>
    <d v="2016-03-08T06:00:00"/>
    <n v="1456380000"/>
    <n v="1457416800"/>
    <b v="0"/>
    <b v="0"/>
    <s v="music/indie rock"/>
    <x v="1"/>
    <s v="indie rock"/>
  </r>
  <r>
    <n v="119127"/>
    <n v="122.05635245901641"/>
    <x v="1"/>
    <n v="1073"/>
    <n v="111.02236719478098"/>
    <s v="US"/>
    <s v="USD"/>
    <x v="616"/>
    <d v="2010-08-04T05:00:00"/>
    <n v="1280552400"/>
    <n v="1280898000"/>
    <b v="0"/>
    <b v="1"/>
    <s v="theater/plays"/>
    <x v="3"/>
    <s v="plays"/>
  </r>
  <r>
    <n v="110689"/>
    <n v="55.931783729156137"/>
    <x v="0"/>
    <n v="4428"/>
    <n v="24.997515808491418"/>
    <s v="AU"/>
    <s v="AUD"/>
    <x v="617"/>
    <d v="2018-03-31T05:00:00"/>
    <n v="1521608400"/>
    <n v="1522472400"/>
    <b v="0"/>
    <b v="0"/>
    <s v="theater/plays"/>
    <x v="3"/>
    <s v="plays"/>
  </r>
  <r>
    <n v="2445"/>
    <n v="43.660714285714285"/>
    <x v="0"/>
    <n v="58"/>
    <n v="42.155172413793103"/>
    <s v="IT"/>
    <s v="EUR"/>
    <x v="618"/>
    <d v="2016-05-06T05:00:00"/>
    <n v="1460696400"/>
    <n v="1462510800"/>
    <b v="0"/>
    <b v="0"/>
    <s v="music/indie rock"/>
    <x v="1"/>
    <s v="indie rock"/>
  </r>
  <r>
    <n v="57250"/>
    <n v="33.53837141183363"/>
    <x v="3"/>
    <n v="1218"/>
    <n v="47.003284072249592"/>
    <s v="US"/>
    <s v="USD"/>
    <x v="619"/>
    <d v="2011-10-05T05:00:00"/>
    <n v="1313730000"/>
    <n v="1317790800"/>
    <b v="0"/>
    <b v="0"/>
    <s v="photography/photography books"/>
    <x v="7"/>
    <s v="photography books"/>
  </r>
  <r>
    <n v="11929"/>
    <n v="122.97938144329896"/>
    <x v="1"/>
    <n v="331"/>
    <n v="36.0392749244713"/>
    <s v="US"/>
    <s v="USD"/>
    <x v="620"/>
    <d v="2019-09-18T05:00:00"/>
    <n v="1568178000"/>
    <n v="1568782800"/>
    <b v="0"/>
    <b v="0"/>
    <s v="journalism/audio"/>
    <x v="8"/>
    <s v="audio"/>
  </r>
  <r>
    <n v="118214"/>
    <n v="189.74959871589084"/>
    <x v="1"/>
    <n v="1170"/>
    <n v="101.03760683760684"/>
    <s v="US"/>
    <s v="USD"/>
    <x v="621"/>
    <d v="2012-10-05T05:00:00"/>
    <n v="1348635600"/>
    <n v="1349413200"/>
    <b v="0"/>
    <b v="0"/>
    <s v="photography/photography books"/>
    <x v="7"/>
    <s v="photography books"/>
  </r>
  <r>
    <n v="4432"/>
    <n v="83.622641509433961"/>
    <x v="0"/>
    <n v="111"/>
    <n v="39.927927927927925"/>
    <s v="US"/>
    <s v="USD"/>
    <x v="622"/>
    <d v="2016-08-29T05:00:00"/>
    <n v="1468126800"/>
    <n v="1472446800"/>
    <b v="0"/>
    <b v="0"/>
    <s v="publishing/fiction"/>
    <x v="5"/>
    <s v="fiction"/>
  </r>
  <r>
    <n v="17879"/>
    <n v="17.968844221105527"/>
    <x v="3"/>
    <n v="215"/>
    <n v="83.158139534883716"/>
    <s v="US"/>
    <s v="USD"/>
    <x v="35"/>
    <d v="2019-01-21T06:00:00"/>
    <n v="1547877600"/>
    <n v="1548050400"/>
    <b v="0"/>
    <b v="0"/>
    <s v="film &amp; video/drama"/>
    <x v="4"/>
    <s v="drama"/>
  </r>
  <r>
    <n v="14511"/>
    <n v="1036.5"/>
    <x v="1"/>
    <n v="363"/>
    <n v="39.97520661157025"/>
    <s v="US"/>
    <s v="USD"/>
    <x v="623"/>
    <d v="2019-10-23T05:00:00"/>
    <n v="1571374800"/>
    <n v="1571806800"/>
    <b v="0"/>
    <b v="1"/>
    <s v="food/food trucks"/>
    <x v="0"/>
    <s v="food trucks"/>
  </r>
  <r>
    <n v="141822"/>
    <n v="97.405219780219781"/>
    <x v="0"/>
    <n v="2955"/>
    <n v="47.993908629441627"/>
    <s v="US"/>
    <s v="USD"/>
    <x v="624"/>
    <d v="2019-12-16T06:00:00"/>
    <n v="1576303200"/>
    <n v="1576476000"/>
    <b v="0"/>
    <b v="1"/>
    <s v="games/mobile games"/>
    <x v="6"/>
    <s v="mobile games"/>
  </r>
  <r>
    <n v="159037"/>
    <n v="86.386203150461711"/>
    <x v="0"/>
    <n v="1657"/>
    <n v="95.978877489438744"/>
    <s v="US"/>
    <s v="USD"/>
    <x v="625"/>
    <d v="2011-12-27T06:00:00"/>
    <n v="1324447200"/>
    <n v="1324965600"/>
    <b v="0"/>
    <b v="0"/>
    <s v="theater/plays"/>
    <x v="3"/>
    <s v="plays"/>
  </r>
  <r>
    <n v="8109"/>
    <n v="150.16666666666666"/>
    <x v="1"/>
    <n v="103"/>
    <n v="78.728155339805824"/>
    <s v="US"/>
    <s v="USD"/>
    <x v="626"/>
    <d v="2013-12-20T06:00:00"/>
    <n v="1386741600"/>
    <n v="1387519200"/>
    <b v="0"/>
    <b v="0"/>
    <s v="theater/plays"/>
    <x v="3"/>
    <s v="plays"/>
  </r>
  <r>
    <n v="8244"/>
    <n v="358.43478260869563"/>
    <x v="1"/>
    <n v="147"/>
    <n v="56.081632653061227"/>
    <s v="US"/>
    <s v="USD"/>
    <x v="627"/>
    <d v="2018-09-18T05:00:00"/>
    <n v="1537074000"/>
    <n v="1537246800"/>
    <b v="0"/>
    <b v="0"/>
    <s v="theater/plays"/>
    <x v="3"/>
    <s v="plays"/>
  </r>
  <r>
    <n v="7600"/>
    <n v="542.85714285714289"/>
    <x v="1"/>
    <n v="110"/>
    <n v="69.090909090909093"/>
    <s v="CA"/>
    <s v="CAD"/>
    <x v="628"/>
    <d v="2010-07-19T05:00:00"/>
    <n v="1277787600"/>
    <n v="1279515600"/>
    <b v="0"/>
    <b v="0"/>
    <s v="publishing/nonfiction"/>
    <x v="5"/>
    <s v="nonfiction"/>
  </r>
  <r>
    <n v="94501"/>
    <n v="67.500714285714281"/>
    <x v="0"/>
    <n v="926"/>
    <n v="102.05291576673866"/>
    <s v="CA"/>
    <s v="CAD"/>
    <x v="629"/>
    <d v="2015-09-16T05:00:00"/>
    <n v="1440306000"/>
    <n v="1442379600"/>
    <b v="0"/>
    <b v="0"/>
    <s v="theater/plays"/>
    <x v="3"/>
    <s v="plays"/>
  </r>
  <r>
    <n v="14381"/>
    <n v="191.74666666666667"/>
    <x v="1"/>
    <n v="134"/>
    <n v="107.32089552238806"/>
    <s v="US"/>
    <s v="USD"/>
    <x v="630"/>
    <d v="2018-04-07T05:00:00"/>
    <n v="1522126800"/>
    <n v="1523077200"/>
    <b v="0"/>
    <b v="0"/>
    <s v="technology/wearables"/>
    <x v="2"/>
    <s v="wearables"/>
  </r>
  <r>
    <n v="13980"/>
    <n v="932"/>
    <x v="1"/>
    <n v="269"/>
    <n v="51.970260223048328"/>
    <s v="US"/>
    <s v="USD"/>
    <x v="631"/>
    <d v="2017-03-15T05:00:00"/>
    <n v="1489298400"/>
    <n v="1489554000"/>
    <b v="0"/>
    <b v="0"/>
    <s v="theater/plays"/>
    <x v="3"/>
    <s v="plays"/>
  </r>
  <r>
    <n v="12449"/>
    <n v="429.27586206896552"/>
    <x v="1"/>
    <n v="175"/>
    <n v="71.137142857142862"/>
    <s v="US"/>
    <s v="USD"/>
    <x v="632"/>
    <d v="2019-01-26T06:00:00"/>
    <n v="1547100000"/>
    <n v="1548482400"/>
    <b v="0"/>
    <b v="1"/>
    <s v="film &amp; video/television"/>
    <x v="4"/>
    <s v="television"/>
  </r>
  <r>
    <n v="7348"/>
    <n v="100.65753424657535"/>
    <x v="1"/>
    <n v="69"/>
    <n v="106.49275362318841"/>
    <s v="US"/>
    <s v="USD"/>
    <x v="633"/>
    <d v="2013-11-10T06:00:00"/>
    <n v="1383022800"/>
    <n v="1384063200"/>
    <b v="0"/>
    <b v="0"/>
    <s v="technology/web"/>
    <x v="2"/>
    <s v="web"/>
  </r>
  <r>
    <n v="8158"/>
    <n v="226.61111111111109"/>
    <x v="1"/>
    <n v="190"/>
    <n v="42.93684210526316"/>
    <s v="US"/>
    <s v="USD"/>
    <x v="634"/>
    <d v="2011-12-03T06:00:00"/>
    <n v="1322373600"/>
    <n v="1322892000"/>
    <b v="0"/>
    <b v="1"/>
    <s v="film &amp; video/documentary"/>
    <x v="4"/>
    <s v="documentary"/>
  </r>
  <r>
    <n v="7119"/>
    <n v="142.38"/>
    <x v="1"/>
    <n v="237"/>
    <n v="30.037974683544302"/>
    <s v="US"/>
    <s v="USD"/>
    <x v="635"/>
    <d v="2012-10-20T05:00:00"/>
    <n v="1349240400"/>
    <n v="1350709200"/>
    <b v="1"/>
    <b v="1"/>
    <s v="film &amp; video/documentary"/>
    <x v="4"/>
    <s v="documentary"/>
  </r>
  <r>
    <n v="5438"/>
    <n v="90.633333333333326"/>
    <x v="0"/>
    <n v="77"/>
    <n v="70.623376623376629"/>
    <s v="GB"/>
    <s v="GBP"/>
    <x v="636"/>
    <d v="2019-07-27T05:00:00"/>
    <n v="1562648400"/>
    <n v="1564203600"/>
    <b v="0"/>
    <b v="0"/>
    <s v="music/rock"/>
    <x v="1"/>
    <s v="rock"/>
  </r>
  <r>
    <n v="115396"/>
    <n v="63.966740576496676"/>
    <x v="0"/>
    <n v="1748"/>
    <n v="66.016018306636155"/>
    <s v="US"/>
    <s v="USD"/>
    <x v="637"/>
    <d v="2017-11-03T05:00:00"/>
    <n v="1508216400"/>
    <n v="1509685200"/>
    <b v="0"/>
    <b v="0"/>
    <s v="theater/plays"/>
    <x v="3"/>
    <s v="plays"/>
  </r>
  <r>
    <n v="7656"/>
    <n v="84.131868131868131"/>
    <x v="0"/>
    <n v="79"/>
    <n v="96.911392405063296"/>
    <s v="US"/>
    <s v="USD"/>
    <x v="638"/>
    <d v="2018-01-03T06:00:00"/>
    <n v="1511762400"/>
    <n v="1514959200"/>
    <b v="0"/>
    <b v="0"/>
    <s v="theater/plays"/>
    <x v="3"/>
    <s v="plays"/>
  </r>
  <r>
    <n v="12322"/>
    <n v="133.93478260869566"/>
    <x v="1"/>
    <n v="196"/>
    <n v="62.867346938775512"/>
    <s v="IT"/>
    <s v="EUR"/>
    <x v="639"/>
    <d v="2015-11-30T06:00:00"/>
    <n v="1447480800"/>
    <n v="1448863200"/>
    <b v="1"/>
    <b v="0"/>
    <s v="music/rock"/>
    <x v="1"/>
    <s v="rock"/>
  </r>
  <r>
    <n v="96888"/>
    <n v="59.042047531992694"/>
    <x v="0"/>
    <n v="889"/>
    <n v="108.98537682789652"/>
    <s v="US"/>
    <s v="USD"/>
    <x v="640"/>
    <d v="2015-04-21T05:00:00"/>
    <n v="1429506000"/>
    <n v="1429592400"/>
    <b v="0"/>
    <b v="1"/>
    <s v="theater/plays"/>
    <x v="3"/>
    <s v="plays"/>
  </r>
  <r>
    <n v="196960"/>
    <n v="152.80062063615205"/>
    <x v="1"/>
    <n v="7295"/>
    <n v="26.999314599040439"/>
    <s v="US"/>
    <s v="USD"/>
    <x v="641"/>
    <d v="2018-04-02T05:00:00"/>
    <n v="1522472400"/>
    <n v="1522645200"/>
    <b v="0"/>
    <b v="0"/>
    <s v="music/electric music"/>
    <x v="1"/>
    <s v="electric music"/>
  </r>
  <r>
    <n v="188057"/>
    <n v="446.69121140142522"/>
    <x v="1"/>
    <n v="2893"/>
    <n v="65.004147943311438"/>
    <s v="CA"/>
    <s v="CAD"/>
    <x v="642"/>
    <d v="2011-12-08T06:00:00"/>
    <n v="1322114400"/>
    <n v="1323324000"/>
    <b v="0"/>
    <b v="0"/>
    <s v="technology/wearables"/>
    <x v="2"/>
    <s v="wearables"/>
  </r>
  <r>
    <n v="6245"/>
    <n v="84.391891891891888"/>
    <x v="0"/>
    <n v="56"/>
    <n v="111.51785714285714"/>
    <s v="US"/>
    <s v="USD"/>
    <x v="230"/>
    <d v="2019-06-26T05:00:00"/>
    <n v="1561438800"/>
    <n v="1561525200"/>
    <b v="0"/>
    <b v="0"/>
    <s v="film &amp; video/drama"/>
    <x v="4"/>
    <s v="drama"/>
  </r>
  <r>
    <n v="3"/>
    <n v="3"/>
    <x v="0"/>
    <n v="1"/>
    <n v="3"/>
    <s v="US"/>
    <s v="USD"/>
    <x v="67"/>
    <d v="2010-02-09T06:00:00"/>
    <n v="1264399200"/>
    <n v="1265695200"/>
    <b v="0"/>
    <b v="0"/>
    <s v="technology/wearables"/>
    <x v="2"/>
    <s v="wearables"/>
  </r>
  <r>
    <n v="91014"/>
    <n v="175.02692307692308"/>
    <x v="1"/>
    <n v="820"/>
    <n v="110.99268292682927"/>
    <s v="US"/>
    <s v="USD"/>
    <x v="643"/>
    <d v="2011-04-03T05:00:00"/>
    <n v="1301202000"/>
    <n v="1301806800"/>
    <b v="1"/>
    <b v="0"/>
    <s v="theater/plays"/>
    <x v="3"/>
    <s v="plays"/>
  </r>
  <r>
    <n v="4710"/>
    <n v="54.137931034482754"/>
    <x v="0"/>
    <n v="83"/>
    <n v="56.746987951807228"/>
    <s v="US"/>
    <s v="USD"/>
    <x v="644"/>
    <d v="2013-07-27T05:00:00"/>
    <n v="1374469200"/>
    <n v="1374901200"/>
    <b v="0"/>
    <b v="0"/>
    <s v="technology/wearables"/>
    <x v="2"/>
    <s v="wearables"/>
  </r>
  <r>
    <n v="197728"/>
    <n v="311.87381703470032"/>
    <x v="1"/>
    <n v="2038"/>
    <n v="97.020608439646708"/>
    <s v="US"/>
    <s v="USD"/>
    <x v="645"/>
    <d v="2012-05-08T05:00:00"/>
    <n v="1334984400"/>
    <n v="1336453200"/>
    <b v="1"/>
    <b v="1"/>
    <s v="publishing/translations"/>
    <x v="5"/>
    <s v="translations"/>
  </r>
  <r>
    <n v="10682"/>
    <n v="122.78160919540231"/>
    <x v="1"/>
    <n v="116"/>
    <n v="92.08620689655173"/>
    <s v="US"/>
    <s v="USD"/>
    <x v="646"/>
    <d v="2016-07-19T05:00:00"/>
    <n v="1467608400"/>
    <n v="1468904400"/>
    <b v="0"/>
    <b v="0"/>
    <s v="film &amp; video/animation"/>
    <x v="4"/>
    <s v="animation"/>
  </r>
  <r>
    <n v="168048"/>
    <n v="99.026517383618156"/>
    <x v="0"/>
    <n v="2025"/>
    <n v="82.986666666666665"/>
    <s v="GB"/>
    <s v="GBP"/>
    <x v="626"/>
    <d v="2013-12-15T06:00:00"/>
    <n v="1386741600"/>
    <n v="1387087200"/>
    <b v="0"/>
    <b v="0"/>
    <s v="publishing/nonfiction"/>
    <x v="5"/>
    <s v="nonfiction"/>
  </r>
  <r>
    <n v="138586"/>
    <n v="127.84686346863469"/>
    <x v="1"/>
    <n v="1345"/>
    <n v="103.03791821561339"/>
    <s v="AU"/>
    <s v="AUD"/>
    <x v="647"/>
    <d v="2019-01-14T06:00:00"/>
    <n v="1546754400"/>
    <n v="1547445600"/>
    <b v="0"/>
    <b v="1"/>
    <s v="technology/web"/>
    <x v="2"/>
    <s v="web"/>
  </r>
  <r>
    <n v="11579"/>
    <n v="158.61643835616439"/>
    <x v="1"/>
    <n v="168"/>
    <n v="68.922619047619051"/>
    <s v="US"/>
    <s v="USD"/>
    <x v="159"/>
    <d v="2019-01-13T06:00:00"/>
    <n v="1544248800"/>
    <n v="1547359200"/>
    <b v="0"/>
    <b v="0"/>
    <s v="film &amp; video/drama"/>
    <x v="4"/>
    <s v="drama"/>
  </r>
  <r>
    <n v="12020"/>
    <n v="707.05882352941171"/>
    <x v="1"/>
    <n v="137"/>
    <n v="87.737226277372258"/>
    <s v="CH"/>
    <s v="CHF"/>
    <x v="648"/>
    <d v="2017-06-01T05:00:00"/>
    <n v="1495429200"/>
    <n v="1496293200"/>
    <b v="0"/>
    <b v="0"/>
    <s v="theater/plays"/>
    <x v="3"/>
    <s v="plays"/>
  </r>
  <r>
    <n v="13954"/>
    <n v="142.38775510204081"/>
    <x v="1"/>
    <n v="186"/>
    <n v="75.021505376344081"/>
    <s v="IT"/>
    <s v="EUR"/>
    <x v="267"/>
    <d v="2012-04-26T05:00:00"/>
    <n v="1334811600"/>
    <n v="1335416400"/>
    <b v="0"/>
    <b v="0"/>
    <s v="theater/plays"/>
    <x v="3"/>
    <s v="plays"/>
  </r>
  <r>
    <n v="6358"/>
    <n v="147.86046511627907"/>
    <x v="1"/>
    <n v="125"/>
    <n v="50.863999999999997"/>
    <s v="US"/>
    <s v="USD"/>
    <x v="649"/>
    <d v="2018-07-21T05:00:00"/>
    <n v="1531544400"/>
    <n v="1532149200"/>
    <b v="0"/>
    <b v="1"/>
    <s v="theater/plays"/>
    <x v="3"/>
    <s v="plays"/>
  </r>
  <r>
    <n v="1260"/>
    <n v="20.322580645161288"/>
    <x v="0"/>
    <n v="14"/>
    <n v="90"/>
    <s v="IT"/>
    <s v="EUR"/>
    <x v="248"/>
    <d v="2016-01-26T06:00:00"/>
    <n v="1453615200"/>
    <n v="1453788000"/>
    <b v="1"/>
    <b v="1"/>
    <s v="theater/plays"/>
    <x v="3"/>
    <s v="plays"/>
  </r>
  <r>
    <n v="14725"/>
    <n v="1840.625"/>
    <x v="1"/>
    <n v="202"/>
    <n v="72.896039603960389"/>
    <s v="US"/>
    <s v="USD"/>
    <x v="571"/>
    <d v="2016-08-18T05:00:00"/>
    <n v="1467954000"/>
    <n v="1471496400"/>
    <b v="0"/>
    <b v="0"/>
    <s v="theater/plays"/>
    <x v="3"/>
    <s v="plays"/>
  </r>
  <r>
    <n v="11174"/>
    <n v="161.94202898550725"/>
    <x v="1"/>
    <n v="103"/>
    <n v="108.48543689320388"/>
    <s v="US"/>
    <s v="USD"/>
    <x v="650"/>
    <d v="2016-09-03T05:00:00"/>
    <n v="1471842000"/>
    <n v="1472878800"/>
    <b v="0"/>
    <b v="0"/>
    <s v="publishing/radio &amp; podcasts"/>
    <x v="5"/>
    <s v="radio &amp; podcasts"/>
  </r>
  <r>
    <n v="182036"/>
    <n v="472.82077922077923"/>
    <x v="1"/>
    <n v="1785"/>
    <n v="101.98095238095237"/>
    <s v="US"/>
    <s v="USD"/>
    <x v="1"/>
    <d v="2014-08-20T05:00:00"/>
    <n v="1408424400"/>
    <n v="1408510800"/>
    <b v="0"/>
    <b v="0"/>
    <s v="music/rock"/>
    <x v="1"/>
    <s v="rock"/>
  </r>
  <r>
    <n v="28870"/>
    <n v="24.466101694915253"/>
    <x v="0"/>
    <n v="656"/>
    <n v="44.009146341463413"/>
    <s v="US"/>
    <s v="USD"/>
    <x v="651"/>
    <d v="2010-08-12T05:00:00"/>
    <n v="1281157200"/>
    <n v="1281589200"/>
    <b v="0"/>
    <b v="0"/>
    <s v="games/mobile games"/>
    <x v="6"/>
    <s v="mobile games"/>
  </r>
  <r>
    <n v="10353"/>
    <n v="517.65"/>
    <x v="1"/>
    <n v="157"/>
    <n v="65.942675159235662"/>
    <s v="US"/>
    <s v="USD"/>
    <x v="652"/>
    <d v="2013-08-07T05:00:00"/>
    <n v="1373432400"/>
    <n v="1375851600"/>
    <b v="0"/>
    <b v="1"/>
    <s v="theater/plays"/>
    <x v="3"/>
    <s v="plays"/>
  </r>
  <r>
    <n v="13868"/>
    <n v="247.64285714285714"/>
    <x v="1"/>
    <n v="555"/>
    <n v="24.987387387387386"/>
    <s v="US"/>
    <s v="USD"/>
    <x v="653"/>
    <d v="2011-09-12T05:00:00"/>
    <n v="1313989200"/>
    <n v="1315803600"/>
    <b v="0"/>
    <b v="0"/>
    <s v="film &amp; video/documentary"/>
    <x v="4"/>
    <s v="documentary"/>
  </r>
  <r>
    <n v="8317"/>
    <n v="100.20481927710843"/>
    <x v="1"/>
    <n v="297"/>
    <n v="28.003367003367003"/>
    <s v="US"/>
    <s v="USD"/>
    <x v="654"/>
    <d v="2013-07-13T05:00:00"/>
    <n v="1371445200"/>
    <n v="1373691600"/>
    <b v="0"/>
    <b v="0"/>
    <s v="technology/wearables"/>
    <x v="2"/>
    <s v="wearables"/>
  </r>
  <r>
    <n v="10557"/>
    <n v="153"/>
    <x v="1"/>
    <n v="123"/>
    <n v="85.829268292682926"/>
    <s v="US"/>
    <s v="USD"/>
    <x v="655"/>
    <d v="2012-06-09T05:00:00"/>
    <n v="1338267600"/>
    <n v="1339218000"/>
    <b v="0"/>
    <b v="0"/>
    <s v="publishing/fiction"/>
    <x v="5"/>
    <s v="fiction"/>
  </r>
  <r>
    <n v="3227"/>
    <n v="37.091954022988503"/>
    <x v="3"/>
    <n v="38"/>
    <n v="84.921052631578945"/>
    <s v="DK"/>
    <s v="DKK"/>
    <x v="656"/>
    <d v="2018-03-07T06:00:00"/>
    <n v="1519192800"/>
    <n v="1520402400"/>
    <b v="0"/>
    <b v="1"/>
    <s v="theater/plays"/>
    <x v="3"/>
    <s v="plays"/>
  </r>
  <r>
    <n v="5429"/>
    <n v="4.392394822006473"/>
    <x v="3"/>
    <n v="60"/>
    <n v="90.483333333333334"/>
    <s v="US"/>
    <s v="USD"/>
    <x v="657"/>
    <d v="2018-04-10T05:00:00"/>
    <n v="1522818000"/>
    <n v="1523336400"/>
    <b v="0"/>
    <b v="0"/>
    <s v="music/rock"/>
    <x v="1"/>
    <s v="rock"/>
  </r>
  <r>
    <n v="75906"/>
    <n v="156.50721649484535"/>
    <x v="1"/>
    <n v="3036"/>
    <n v="25.00197628458498"/>
    <s v="US"/>
    <s v="USD"/>
    <x v="265"/>
    <d v="2017-12-03T06:00:00"/>
    <n v="1509948000"/>
    <n v="1512280800"/>
    <b v="0"/>
    <b v="0"/>
    <s v="film &amp; video/documentary"/>
    <x v="4"/>
    <s v="documentary"/>
  </r>
  <r>
    <n v="13250"/>
    <n v="270.40816326530609"/>
    <x v="1"/>
    <n v="144"/>
    <n v="92.013888888888886"/>
    <s v="AU"/>
    <s v="AUD"/>
    <x v="658"/>
    <d v="2016-03-23T05:00:00"/>
    <n v="1456898400"/>
    <n v="1458709200"/>
    <b v="0"/>
    <b v="0"/>
    <s v="theater/plays"/>
    <x v="3"/>
    <s v="plays"/>
  </r>
  <r>
    <n v="11261"/>
    <n v="134.05952380952382"/>
    <x v="1"/>
    <n v="121"/>
    <n v="93.066115702479337"/>
    <s v="GB"/>
    <s v="GBP"/>
    <x v="659"/>
    <d v="2014-10-24T05:00:00"/>
    <n v="1413954000"/>
    <n v="1414126800"/>
    <b v="0"/>
    <b v="1"/>
    <s v="theater/plays"/>
    <x v="3"/>
    <s v="plays"/>
  </r>
  <r>
    <n v="97369"/>
    <n v="50.398033126293996"/>
    <x v="0"/>
    <n v="1596"/>
    <n v="61.008145363408524"/>
    <s v="US"/>
    <s v="USD"/>
    <x v="660"/>
    <d v="2014-11-17T06:00:00"/>
    <n v="1416031200"/>
    <n v="1416204000"/>
    <b v="0"/>
    <b v="0"/>
    <s v="games/mobile games"/>
    <x v="6"/>
    <s v="mobile games"/>
  </r>
  <r>
    <n v="48227"/>
    <n v="88.815837937384899"/>
    <x v="3"/>
    <n v="524"/>
    <n v="92.036259541984734"/>
    <s v="US"/>
    <s v="USD"/>
    <x v="661"/>
    <d v="2010-10-31T05:00:00"/>
    <n v="1287982800"/>
    <n v="1288501200"/>
    <b v="0"/>
    <b v="1"/>
    <s v="theater/plays"/>
    <x v="3"/>
    <s v="plays"/>
  </r>
  <r>
    <n v="14685"/>
    <n v="165"/>
    <x v="1"/>
    <n v="181"/>
    <n v="81.132596685082873"/>
    <s v="US"/>
    <s v="USD"/>
    <x v="4"/>
    <d v="2019-03-19T05:00:00"/>
    <n v="1547964000"/>
    <n v="1552971600"/>
    <b v="0"/>
    <b v="0"/>
    <s v="technology/web"/>
    <x v="2"/>
    <s v="web"/>
  </r>
  <r>
    <n v="735"/>
    <n v="17.5"/>
    <x v="0"/>
    <n v="10"/>
    <n v="73.5"/>
    <s v="US"/>
    <s v="USD"/>
    <x v="662"/>
    <d v="2016-06-05T05:00:00"/>
    <n v="1464152400"/>
    <n v="1465102800"/>
    <b v="0"/>
    <b v="0"/>
    <s v="theater/plays"/>
    <x v="3"/>
    <s v="plays"/>
  </r>
  <r>
    <n v="10397"/>
    <n v="185.66071428571428"/>
    <x v="1"/>
    <n v="122"/>
    <n v="85.221311475409834"/>
    <s v="US"/>
    <s v="USD"/>
    <x v="663"/>
    <d v="2013-02-06T06:00:00"/>
    <n v="1359957600"/>
    <n v="1360130400"/>
    <b v="0"/>
    <b v="0"/>
    <s v="film &amp; video/drama"/>
    <x v="4"/>
    <s v="drama"/>
  </r>
  <r>
    <n v="118847"/>
    <n v="412.6631944444444"/>
    <x v="1"/>
    <n v="1071"/>
    <n v="110.96825396825396"/>
    <s v="CA"/>
    <s v="CAD"/>
    <x v="664"/>
    <d v="2015-05-29T05:00:00"/>
    <n v="1432357200"/>
    <n v="1432875600"/>
    <b v="0"/>
    <b v="0"/>
    <s v="technology/wearables"/>
    <x v="2"/>
    <s v="wearables"/>
  </r>
  <r>
    <n v="7220"/>
    <n v="90.25"/>
    <x v="3"/>
    <n v="219"/>
    <n v="32.968036529680369"/>
    <s v="US"/>
    <s v="USD"/>
    <x v="665"/>
    <d v="2017-07-24T05:00:00"/>
    <n v="1500786000"/>
    <n v="1500872400"/>
    <b v="0"/>
    <b v="0"/>
    <s v="technology/web"/>
    <x v="2"/>
    <s v="web"/>
  </r>
  <r>
    <n v="107622"/>
    <n v="91.984615384615381"/>
    <x v="0"/>
    <n v="1121"/>
    <n v="96.005352363960753"/>
    <s v="US"/>
    <s v="USD"/>
    <x v="666"/>
    <d v="2017-04-14T05:00:00"/>
    <n v="1490158800"/>
    <n v="1492146000"/>
    <b v="0"/>
    <b v="1"/>
    <s v="music/rock"/>
    <x v="1"/>
    <s v="rock"/>
  </r>
  <r>
    <n v="83267"/>
    <n v="527.00632911392404"/>
    <x v="1"/>
    <n v="980"/>
    <n v="84.96632653061225"/>
    <s v="US"/>
    <s v="USD"/>
    <x v="43"/>
    <d v="2014-08-06T05:00:00"/>
    <n v="1406178000"/>
    <n v="1407301200"/>
    <b v="0"/>
    <b v="0"/>
    <s v="music/metal"/>
    <x v="1"/>
    <s v="metal"/>
  </r>
  <r>
    <n v="13404"/>
    <n v="319.14285714285711"/>
    <x v="1"/>
    <n v="536"/>
    <n v="25.007462686567163"/>
    <s v="US"/>
    <s v="USD"/>
    <x v="667"/>
    <d v="2017-02-09T06:00:00"/>
    <n v="1485583200"/>
    <n v="1486620000"/>
    <b v="0"/>
    <b v="1"/>
    <s v="theater/plays"/>
    <x v="3"/>
    <s v="plays"/>
  </r>
  <r>
    <n v="131404"/>
    <n v="354.18867924528303"/>
    <x v="1"/>
    <n v="1991"/>
    <n v="65.998995479658461"/>
    <s v="US"/>
    <s v="USD"/>
    <x v="668"/>
    <d v="2016-04-06T05:00:00"/>
    <n v="1459314000"/>
    <n v="1459918800"/>
    <b v="0"/>
    <b v="0"/>
    <s v="photography/photography books"/>
    <x v="7"/>
    <s v="photography books"/>
  </r>
  <r>
    <n v="2533"/>
    <n v="32.896103896103895"/>
    <x v="3"/>
    <n v="29"/>
    <n v="87.34482758620689"/>
    <s v="US"/>
    <s v="USD"/>
    <x v="669"/>
    <d v="2015-02-24T06:00:00"/>
    <n v="1424412000"/>
    <n v="1424757600"/>
    <b v="0"/>
    <b v="0"/>
    <s v="publishing/nonfiction"/>
    <x v="5"/>
    <s v="nonfiction"/>
  </r>
  <r>
    <n v="5028"/>
    <n v="135.8918918918919"/>
    <x v="1"/>
    <n v="180"/>
    <n v="27.933333333333334"/>
    <s v="US"/>
    <s v="USD"/>
    <x v="670"/>
    <d v="2016-11-23T06:00:00"/>
    <n v="1478844000"/>
    <n v="1479880800"/>
    <b v="0"/>
    <b v="0"/>
    <s v="music/indie rock"/>
    <x v="1"/>
    <s v="indie rock"/>
  </r>
  <r>
    <n v="1557"/>
    <n v="2.0843373493975905"/>
    <x v="0"/>
    <n v="15"/>
    <n v="103.8"/>
    <s v="US"/>
    <s v="USD"/>
    <x v="671"/>
    <d v="2014-12-08T06:00:00"/>
    <n v="1416117600"/>
    <n v="1418018400"/>
    <b v="0"/>
    <b v="1"/>
    <s v="theater/plays"/>
    <x v="3"/>
    <s v="plays"/>
  </r>
  <r>
    <n v="6100"/>
    <n v="61"/>
    <x v="0"/>
    <n v="191"/>
    <n v="31.937172774869111"/>
    <s v="US"/>
    <s v="USD"/>
    <x v="672"/>
    <d v="2012-06-30T05:00:00"/>
    <n v="1340946000"/>
    <n v="1341032400"/>
    <b v="0"/>
    <b v="0"/>
    <s v="music/indie rock"/>
    <x v="1"/>
    <s v="indie rock"/>
  </r>
  <r>
    <n v="1592"/>
    <n v="30.037735849056602"/>
    <x v="0"/>
    <n v="16"/>
    <n v="99.5"/>
    <s v="US"/>
    <s v="USD"/>
    <x v="673"/>
    <d v="2017-02-06T06:00:00"/>
    <n v="1486101600"/>
    <n v="1486360800"/>
    <b v="0"/>
    <b v="0"/>
    <s v="theater/plays"/>
    <x v="3"/>
    <s v="plays"/>
  </r>
  <r>
    <n v="14150"/>
    <n v="1179.1666666666665"/>
    <x v="1"/>
    <n v="130"/>
    <n v="108.84615384615384"/>
    <s v="US"/>
    <s v="USD"/>
    <x v="674"/>
    <d v="2010-05-24T05:00:00"/>
    <n v="1274590800"/>
    <n v="1274677200"/>
    <b v="0"/>
    <b v="0"/>
    <s v="theater/plays"/>
    <x v="3"/>
    <s v="plays"/>
  </r>
  <r>
    <n v="13513"/>
    <n v="1126.0833333333335"/>
    <x v="1"/>
    <n v="122"/>
    <n v="110.76229508196721"/>
    <s v="US"/>
    <s v="USD"/>
    <x v="675"/>
    <d v="2010-03-02T06:00:00"/>
    <n v="1263880800"/>
    <n v="1267509600"/>
    <b v="0"/>
    <b v="0"/>
    <s v="music/electric music"/>
    <x v="1"/>
    <s v="electric music"/>
  </r>
  <r>
    <n v="504"/>
    <n v="12.923076923076923"/>
    <x v="0"/>
    <n v="17"/>
    <n v="29.647058823529413"/>
    <s v="US"/>
    <s v="USD"/>
    <x v="676"/>
    <d v="2015-10-27T05:00:00"/>
    <n v="1445403600"/>
    <n v="1445922000"/>
    <b v="0"/>
    <b v="1"/>
    <s v="theater/plays"/>
    <x v="3"/>
    <s v="plays"/>
  </r>
  <r>
    <n v="14240"/>
    <n v="712"/>
    <x v="1"/>
    <n v="140"/>
    <n v="101.71428571428571"/>
    <s v="US"/>
    <s v="USD"/>
    <x v="342"/>
    <d v="2018-08-12T05:00:00"/>
    <n v="1533877200"/>
    <n v="1534050000"/>
    <b v="0"/>
    <b v="1"/>
    <s v="theater/plays"/>
    <x v="3"/>
    <s v="plays"/>
  </r>
  <r>
    <n v="2091"/>
    <n v="30.304347826086957"/>
    <x v="0"/>
    <n v="34"/>
    <n v="61.5"/>
    <s v="US"/>
    <s v="USD"/>
    <x v="677"/>
    <d v="2010-06-26T05:00:00"/>
    <n v="1275195600"/>
    <n v="1277528400"/>
    <b v="0"/>
    <b v="0"/>
    <s v="technology/wearables"/>
    <x v="2"/>
    <s v="wearables"/>
  </r>
  <r>
    <n v="118580"/>
    <n v="212.50896057347671"/>
    <x v="1"/>
    <n v="3388"/>
    <n v="35"/>
    <s v="US"/>
    <s v="USD"/>
    <x v="678"/>
    <d v="2011-10-14T05:00:00"/>
    <n v="1318136400"/>
    <n v="1318568400"/>
    <b v="0"/>
    <b v="0"/>
    <s v="technology/web"/>
    <x v="2"/>
    <s v="web"/>
  </r>
  <r>
    <n v="11214"/>
    <n v="228.85714285714286"/>
    <x v="1"/>
    <n v="280"/>
    <n v="40.049999999999997"/>
    <s v="US"/>
    <s v="USD"/>
    <x v="679"/>
    <d v="2010-09-13T05:00:00"/>
    <n v="1283403600"/>
    <n v="1284354000"/>
    <b v="0"/>
    <b v="0"/>
    <s v="theater/plays"/>
    <x v="3"/>
    <s v="plays"/>
  </r>
  <r>
    <n v="68137"/>
    <n v="34.959979476654695"/>
    <x v="3"/>
    <n v="614"/>
    <n v="110.97231270358306"/>
    <s v="US"/>
    <s v="USD"/>
    <x v="680"/>
    <d v="2010-03-26T05:00:00"/>
    <n v="1267423200"/>
    <n v="1269579600"/>
    <b v="0"/>
    <b v="1"/>
    <s v="film &amp; video/animation"/>
    <x v="4"/>
    <s v="animation"/>
  </r>
  <r>
    <n v="13527"/>
    <n v="157.29069767441862"/>
    <x v="1"/>
    <n v="366"/>
    <n v="36.959016393442624"/>
    <s v="IT"/>
    <s v="EUR"/>
    <x v="681"/>
    <d v="2014-10-20T05:00:00"/>
    <n v="1412744400"/>
    <n v="1413781200"/>
    <b v="0"/>
    <b v="1"/>
    <s v="technology/wearables"/>
    <x v="2"/>
    <s v="wearables"/>
  </r>
  <r>
    <n v="1"/>
    <n v="1"/>
    <x v="0"/>
    <n v="1"/>
    <n v="1"/>
    <s v="GB"/>
    <s v="GBP"/>
    <x v="682"/>
    <d v="2010-07-26T05:00:00"/>
    <n v="1277960400"/>
    <n v="1280120400"/>
    <b v="0"/>
    <b v="0"/>
    <s v="music/electric music"/>
    <x v="1"/>
    <s v="electric music"/>
  </r>
  <r>
    <n v="8363"/>
    <n v="232.30555555555554"/>
    <x v="1"/>
    <n v="270"/>
    <n v="30.974074074074075"/>
    <s v="US"/>
    <s v="USD"/>
    <x v="683"/>
    <d v="2016-04-01T05:00:00"/>
    <n v="1458190800"/>
    <n v="1459486800"/>
    <b v="1"/>
    <b v="1"/>
    <s v="publishing/nonfiction"/>
    <x v="5"/>
    <s v="nonfiction"/>
  </r>
  <r>
    <n v="5362"/>
    <n v="92.448275862068968"/>
    <x v="3"/>
    <n v="114"/>
    <n v="47.035087719298247"/>
    <s v="US"/>
    <s v="USD"/>
    <x v="684"/>
    <d v="2010-08-23T05:00:00"/>
    <n v="1280984400"/>
    <n v="1282539600"/>
    <b v="0"/>
    <b v="1"/>
    <s v="theater/plays"/>
    <x v="3"/>
    <s v="plays"/>
  </r>
  <r>
    <n v="12065"/>
    <n v="256.70212765957444"/>
    <x v="1"/>
    <n v="137"/>
    <n v="88.065693430656935"/>
    <s v="US"/>
    <s v="USD"/>
    <x v="674"/>
    <d v="2010-06-07T05:00:00"/>
    <n v="1274590800"/>
    <n v="1275886800"/>
    <b v="0"/>
    <b v="0"/>
    <s v="photography/photography books"/>
    <x v="7"/>
    <s v="photography books"/>
  </r>
  <r>
    <n v="118603"/>
    <n v="168.47017045454547"/>
    <x v="1"/>
    <n v="3205"/>
    <n v="37.005616224648989"/>
    <s v="US"/>
    <s v="USD"/>
    <x v="685"/>
    <d v="2012-12-20T06:00:00"/>
    <n v="1351400400"/>
    <n v="1355983200"/>
    <b v="0"/>
    <b v="0"/>
    <s v="theater/plays"/>
    <x v="3"/>
    <s v="plays"/>
  </r>
  <r>
    <n v="7496"/>
    <n v="166.57777777777778"/>
    <x v="1"/>
    <n v="288"/>
    <n v="26.027777777777779"/>
    <s v="DK"/>
    <s v="DKK"/>
    <x v="605"/>
    <d v="2018-01-08T06:00:00"/>
    <n v="1514354400"/>
    <n v="1515391200"/>
    <b v="0"/>
    <b v="1"/>
    <s v="theater/plays"/>
    <x v="3"/>
    <s v="plays"/>
  </r>
  <r>
    <n v="10037"/>
    <n v="772.07692307692309"/>
    <x v="1"/>
    <n v="148"/>
    <n v="67.817567567567565"/>
    <s v="US"/>
    <s v="USD"/>
    <x v="686"/>
    <d v="2015-01-26T06:00:00"/>
    <n v="1421733600"/>
    <n v="1422252000"/>
    <b v="0"/>
    <b v="0"/>
    <s v="theater/plays"/>
    <x v="3"/>
    <s v="plays"/>
  </r>
  <r>
    <n v="5696"/>
    <n v="406.85714285714283"/>
    <x v="1"/>
    <n v="114"/>
    <n v="49.964912280701753"/>
    <s v="US"/>
    <s v="USD"/>
    <x v="687"/>
    <d v="2011-05-16T05:00:00"/>
    <n v="1305176400"/>
    <n v="1305522000"/>
    <b v="0"/>
    <b v="0"/>
    <s v="film &amp; video/drama"/>
    <x v="4"/>
    <s v="drama"/>
  </r>
  <r>
    <n v="167005"/>
    <n v="564.20608108108115"/>
    <x v="1"/>
    <n v="1518"/>
    <n v="110.01646903820817"/>
    <s v="CA"/>
    <s v="CAD"/>
    <x v="688"/>
    <d v="2014-11-02T05:00:00"/>
    <n v="1414126800"/>
    <n v="1414904400"/>
    <b v="0"/>
    <b v="0"/>
    <s v="music/rock"/>
    <x v="1"/>
    <s v="rock"/>
  </r>
  <r>
    <n v="114615"/>
    <n v="68.426865671641792"/>
    <x v="0"/>
    <n v="1274"/>
    <n v="89.964678178963894"/>
    <s v="US"/>
    <s v="USD"/>
    <x v="689"/>
    <d v="2018-03-07T06:00:00"/>
    <n v="1517810400"/>
    <n v="1520402400"/>
    <b v="0"/>
    <b v="0"/>
    <s v="music/electric music"/>
    <x v="1"/>
    <s v="electric music"/>
  </r>
  <r>
    <n v="16592"/>
    <n v="34.351966873706004"/>
    <x v="0"/>
    <n v="210"/>
    <n v="79.009523809523813"/>
    <s v="IT"/>
    <s v="EUR"/>
    <x v="690"/>
    <d v="2019-08-30T05:00:00"/>
    <n v="1564635600"/>
    <n v="1567141200"/>
    <b v="0"/>
    <b v="1"/>
    <s v="games/video games"/>
    <x v="6"/>
    <s v="video games"/>
  </r>
  <r>
    <n v="14420"/>
    <n v="655.4545454545455"/>
    <x v="1"/>
    <n v="166"/>
    <n v="86.867469879518069"/>
    <s v="US"/>
    <s v="USD"/>
    <x v="691"/>
    <d v="2017-07-27T05:00:00"/>
    <n v="1500699600"/>
    <n v="1501131600"/>
    <b v="0"/>
    <b v="0"/>
    <s v="music/rock"/>
    <x v="1"/>
    <s v="rock"/>
  </r>
  <r>
    <n v="6204"/>
    <n v="177.25714285714284"/>
    <x v="1"/>
    <n v="100"/>
    <n v="62.04"/>
    <s v="AU"/>
    <s v="AUD"/>
    <x v="692"/>
    <d v="2012-12-09T06:00:00"/>
    <n v="1354082400"/>
    <n v="1355032800"/>
    <b v="0"/>
    <b v="0"/>
    <s v="music/jazz"/>
    <x v="1"/>
    <s v="jazz"/>
  </r>
  <r>
    <n v="6338"/>
    <n v="113.17857142857144"/>
    <x v="1"/>
    <n v="235"/>
    <n v="26.970212765957445"/>
    <s v="US"/>
    <s v="USD"/>
    <x v="693"/>
    <d v="2012-06-12T05:00:00"/>
    <n v="1336453200"/>
    <n v="1339477200"/>
    <b v="0"/>
    <b v="1"/>
    <s v="theater/plays"/>
    <x v="3"/>
    <s v="plays"/>
  </r>
  <r>
    <n v="8010"/>
    <n v="728.18181818181824"/>
    <x v="1"/>
    <n v="148"/>
    <n v="54.121621621621621"/>
    <s v="US"/>
    <s v="USD"/>
    <x v="694"/>
    <d v="2011-05-21T05:00:00"/>
    <n v="1305262800"/>
    <n v="1305954000"/>
    <b v="0"/>
    <b v="0"/>
    <s v="music/rock"/>
    <x v="1"/>
    <s v="rock"/>
  </r>
  <r>
    <n v="8125"/>
    <n v="208.33333333333334"/>
    <x v="1"/>
    <n v="198"/>
    <n v="41.035353535353536"/>
    <s v="US"/>
    <s v="USD"/>
    <x v="695"/>
    <d v="2017-05-10T05:00:00"/>
    <n v="1492232400"/>
    <n v="1494392400"/>
    <b v="1"/>
    <b v="1"/>
    <s v="music/indie rock"/>
    <x v="1"/>
    <s v="indie rock"/>
  </r>
  <r>
    <n v="13653"/>
    <n v="31.171232876712331"/>
    <x v="0"/>
    <n v="248"/>
    <n v="55.052419354838712"/>
    <s v="AU"/>
    <s v="AUD"/>
    <x v="123"/>
    <d v="2018-09-20T05:00:00"/>
    <n v="1537333200"/>
    <n v="1537419600"/>
    <b v="0"/>
    <b v="0"/>
    <s v="film &amp; video/science fiction"/>
    <x v="4"/>
    <s v="science fiction"/>
  </r>
  <r>
    <n v="55372"/>
    <n v="56.967078189300416"/>
    <x v="0"/>
    <n v="513"/>
    <n v="107.93762183235867"/>
    <s v="US"/>
    <s v="USD"/>
    <x v="696"/>
    <d v="2015-11-20T06:00:00"/>
    <n v="1444107600"/>
    <n v="1447999200"/>
    <b v="0"/>
    <b v="0"/>
    <s v="publishing/translations"/>
    <x v="5"/>
    <s v="translations"/>
  </r>
  <r>
    <n v="11088"/>
    <n v="231"/>
    <x v="1"/>
    <n v="150"/>
    <n v="73.92"/>
    <s v="US"/>
    <s v="USD"/>
    <x v="626"/>
    <d v="2013-12-26T06:00:00"/>
    <n v="1386741600"/>
    <n v="1388037600"/>
    <b v="0"/>
    <b v="0"/>
    <s v="theater/plays"/>
    <x v="3"/>
    <s v="plays"/>
  </r>
  <r>
    <n v="109106"/>
    <n v="86.867834394904463"/>
    <x v="0"/>
    <n v="3410"/>
    <n v="31.995894428152493"/>
    <s v="US"/>
    <s v="USD"/>
    <x v="697"/>
    <d v="2013-09-10T05:00:00"/>
    <n v="1376542800"/>
    <n v="1378789200"/>
    <b v="0"/>
    <b v="0"/>
    <s v="games/video games"/>
    <x v="6"/>
    <s v="video games"/>
  </r>
  <r>
    <n v="11642"/>
    <n v="270.74418604651163"/>
    <x v="1"/>
    <n v="216"/>
    <n v="53.898148148148145"/>
    <s v="IT"/>
    <s v="EUR"/>
    <x v="698"/>
    <d v="2014-04-21T05:00:00"/>
    <n v="1397451600"/>
    <n v="1398056400"/>
    <b v="0"/>
    <b v="1"/>
    <s v="theater/plays"/>
    <x v="3"/>
    <s v="plays"/>
  </r>
  <r>
    <n v="2769"/>
    <n v="49.446428571428569"/>
    <x v="3"/>
    <n v="26"/>
    <n v="106.5"/>
    <s v="US"/>
    <s v="USD"/>
    <x v="699"/>
    <d v="2019-02-22T06:00:00"/>
    <n v="1548482400"/>
    <n v="1550815200"/>
    <b v="0"/>
    <b v="0"/>
    <s v="theater/plays"/>
    <x v="3"/>
    <s v="plays"/>
  </r>
  <r>
    <n v="169586"/>
    <n v="113.3596256684492"/>
    <x v="1"/>
    <n v="5139"/>
    <n v="32.999805409612762"/>
    <s v="US"/>
    <s v="USD"/>
    <x v="700"/>
    <d v="2019-02-13T06:00:00"/>
    <n v="1549692000"/>
    <n v="1550037600"/>
    <b v="0"/>
    <b v="0"/>
    <s v="music/indie rock"/>
    <x v="1"/>
    <s v="indie rock"/>
  </r>
  <r>
    <n v="101185"/>
    <n v="190.55555555555554"/>
    <x v="1"/>
    <n v="2353"/>
    <n v="43.00254993625159"/>
    <s v="US"/>
    <s v="USD"/>
    <x v="701"/>
    <d v="2017-04-23T05:00:00"/>
    <n v="1492059600"/>
    <n v="1492923600"/>
    <b v="0"/>
    <b v="0"/>
    <s v="theater/plays"/>
    <x v="3"/>
    <s v="plays"/>
  </r>
  <r>
    <n v="6775"/>
    <n v="135.5"/>
    <x v="1"/>
    <n v="78"/>
    <n v="86.858974358974365"/>
    <s v="IT"/>
    <s v="EUR"/>
    <x v="702"/>
    <d v="2016-07-03T05:00:00"/>
    <n v="1463979600"/>
    <n v="1467522000"/>
    <b v="0"/>
    <b v="0"/>
    <s v="technology/web"/>
    <x v="2"/>
    <s v="web"/>
  </r>
  <r>
    <n v="968"/>
    <n v="10.297872340425531"/>
    <x v="0"/>
    <n v="10"/>
    <n v="96.8"/>
    <s v="US"/>
    <s v="USD"/>
    <x v="703"/>
    <d v="2014-11-16T06:00:00"/>
    <n v="1415253600"/>
    <n v="1416117600"/>
    <b v="0"/>
    <b v="0"/>
    <s v="music/rock"/>
    <x v="1"/>
    <s v="rock"/>
  </r>
  <r>
    <n v="72623"/>
    <n v="65.544223826714799"/>
    <x v="0"/>
    <n v="2201"/>
    <n v="32.995456610631528"/>
    <s v="US"/>
    <s v="USD"/>
    <x v="704"/>
    <d v="2019-07-22T05:00:00"/>
    <n v="1562216400"/>
    <n v="1563771600"/>
    <b v="0"/>
    <b v="0"/>
    <s v="theater/plays"/>
    <x v="3"/>
    <s v="plays"/>
  </r>
  <r>
    <n v="45987"/>
    <n v="49.026652452025587"/>
    <x v="0"/>
    <n v="676"/>
    <n v="68.028106508875737"/>
    <s v="US"/>
    <s v="USD"/>
    <x v="431"/>
    <d v="2011-10-22T05:00:00"/>
    <n v="1316754000"/>
    <n v="1319259600"/>
    <b v="0"/>
    <b v="0"/>
    <s v="theater/plays"/>
    <x v="3"/>
    <s v="plays"/>
  </r>
  <r>
    <n v="10243"/>
    <n v="787.92307692307691"/>
    <x v="1"/>
    <n v="174"/>
    <n v="58.867816091954026"/>
    <s v="CH"/>
    <s v="CHF"/>
    <x v="705"/>
    <d v="2011-08-18T05:00:00"/>
    <n v="1313211600"/>
    <n v="1313643600"/>
    <b v="0"/>
    <b v="0"/>
    <s v="film &amp; video/animation"/>
    <x v="4"/>
    <s v="animation"/>
  </r>
  <r>
    <n v="87293"/>
    <n v="80.306347746090154"/>
    <x v="0"/>
    <n v="831"/>
    <n v="105.04572803850782"/>
    <s v="US"/>
    <s v="USD"/>
    <x v="706"/>
    <d v="2015-08-23T05:00:00"/>
    <n v="1439528400"/>
    <n v="1440306000"/>
    <b v="0"/>
    <b v="1"/>
    <s v="theater/plays"/>
    <x v="3"/>
    <s v="plays"/>
  </r>
  <r>
    <n v="5421"/>
    <n v="106.29411764705883"/>
    <x v="1"/>
    <n v="164"/>
    <n v="33.054878048780488"/>
    <s v="US"/>
    <s v="USD"/>
    <x v="707"/>
    <d v="2016-08-10T05:00:00"/>
    <n v="1469163600"/>
    <n v="1470805200"/>
    <b v="0"/>
    <b v="1"/>
    <s v="film &amp; video/drama"/>
    <x v="4"/>
    <s v="drama"/>
  </r>
  <r>
    <n v="4414"/>
    <n v="50.735632183908038"/>
    <x v="3"/>
    <n v="56"/>
    <n v="78.821428571428569"/>
    <s v="CH"/>
    <s v="CHF"/>
    <x v="708"/>
    <d v="2010-12-21T06:00:00"/>
    <n v="1288501200"/>
    <n v="1292911200"/>
    <b v="0"/>
    <b v="0"/>
    <s v="theater/plays"/>
    <x v="3"/>
    <s v="plays"/>
  </r>
  <r>
    <n v="10981"/>
    <n v="215.31372549019611"/>
    <x v="1"/>
    <n v="161"/>
    <n v="68.204968944099377"/>
    <s v="US"/>
    <s v="USD"/>
    <x v="709"/>
    <d v="2011-03-29T05:00:00"/>
    <n v="1298959200"/>
    <n v="1301374800"/>
    <b v="0"/>
    <b v="1"/>
    <s v="film &amp; video/animation"/>
    <x v="4"/>
    <s v="animation"/>
  </r>
  <r>
    <n v="10451"/>
    <n v="141.22972972972974"/>
    <x v="1"/>
    <n v="138"/>
    <n v="75.731884057971016"/>
    <s v="US"/>
    <s v="USD"/>
    <x v="710"/>
    <d v="2013-12-24T06:00:00"/>
    <n v="1387260000"/>
    <n v="1387864800"/>
    <b v="0"/>
    <b v="0"/>
    <s v="music/rock"/>
    <x v="1"/>
    <s v="rock"/>
  </r>
  <r>
    <n v="102535"/>
    <n v="115.33745781777279"/>
    <x v="1"/>
    <n v="3308"/>
    <n v="30.996070133010882"/>
    <s v="US"/>
    <s v="USD"/>
    <x v="711"/>
    <d v="2016-03-17T05:00:00"/>
    <n v="1457244000"/>
    <n v="1458190800"/>
    <b v="0"/>
    <b v="0"/>
    <s v="technology/web"/>
    <x v="2"/>
    <s v="web"/>
  </r>
  <r>
    <n v="12939"/>
    <n v="193.11940298507463"/>
    <x v="1"/>
    <n v="127"/>
    <n v="101.88188976377953"/>
    <s v="AU"/>
    <s v="AUD"/>
    <x v="157"/>
    <d v="2019-05-31T05:00:00"/>
    <n v="1556341200"/>
    <n v="1559278800"/>
    <b v="0"/>
    <b v="1"/>
    <s v="film &amp; video/animation"/>
    <x v="4"/>
    <s v="animation"/>
  </r>
  <r>
    <n v="10946"/>
    <n v="729.73333333333335"/>
    <x v="1"/>
    <n v="207"/>
    <n v="52.879227053140099"/>
    <s v="IT"/>
    <s v="EUR"/>
    <x v="630"/>
    <d v="2018-04-03T05:00:00"/>
    <n v="1522126800"/>
    <n v="1522731600"/>
    <b v="0"/>
    <b v="1"/>
    <s v="music/jazz"/>
    <x v="1"/>
    <s v="jazz"/>
  </r>
  <r>
    <n v="60994"/>
    <n v="99.66339869281046"/>
    <x v="0"/>
    <n v="859"/>
    <n v="71.005820721769496"/>
    <s v="CA"/>
    <s v="CAD"/>
    <x v="712"/>
    <d v="2011-05-30T05:00:00"/>
    <n v="1305954000"/>
    <n v="1306731600"/>
    <b v="0"/>
    <b v="0"/>
    <s v="music/rock"/>
    <x v="1"/>
    <s v="rock"/>
  </r>
  <r>
    <n v="3174"/>
    <n v="88.166666666666671"/>
    <x v="2"/>
    <n v="31"/>
    <n v="102.38709677419355"/>
    <s v="US"/>
    <s v="USD"/>
    <x v="93"/>
    <d v="2012-11-10T06:00:00"/>
    <n v="1350709200"/>
    <n v="1352527200"/>
    <b v="0"/>
    <b v="0"/>
    <s v="film &amp; video/animation"/>
    <x v="4"/>
    <s v="animation"/>
  </r>
  <r>
    <n v="3351"/>
    <n v="37.233333333333334"/>
    <x v="0"/>
    <n v="45"/>
    <n v="74.466666666666669"/>
    <s v="US"/>
    <s v="USD"/>
    <x v="713"/>
    <d v="2014-07-03T05:00:00"/>
    <n v="1401166800"/>
    <n v="1404363600"/>
    <b v="0"/>
    <b v="0"/>
    <s v="theater/plays"/>
    <x v="3"/>
    <s v="plays"/>
  </r>
  <r>
    <n v="56774"/>
    <n v="30.540075309306079"/>
    <x v="3"/>
    <n v="1113"/>
    <n v="51.009883198562441"/>
    <s v="US"/>
    <s v="USD"/>
    <x v="714"/>
    <d v="2010-02-20T06:00:00"/>
    <n v="1266127200"/>
    <n v="1266645600"/>
    <b v="0"/>
    <b v="0"/>
    <s v="theater/plays"/>
    <x v="3"/>
    <s v="plays"/>
  </r>
  <r>
    <n v="540"/>
    <n v="25.714285714285712"/>
    <x v="0"/>
    <n v="6"/>
    <n v="90"/>
    <s v="US"/>
    <s v="USD"/>
    <x v="715"/>
    <d v="2016-12-27T06:00:00"/>
    <n v="1481436000"/>
    <n v="1482818400"/>
    <b v="0"/>
    <b v="0"/>
    <s v="food/food trucks"/>
    <x v="0"/>
    <s v="food trucks"/>
  </r>
  <r>
    <n v="680"/>
    <n v="34"/>
    <x v="0"/>
    <n v="7"/>
    <n v="97.142857142857139"/>
    <s v="US"/>
    <s v="USD"/>
    <x v="716"/>
    <d v="2013-07-24T05:00:00"/>
    <n v="1372222800"/>
    <n v="1374642000"/>
    <b v="0"/>
    <b v="1"/>
    <s v="theater/plays"/>
    <x v="3"/>
    <s v="plays"/>
  </r>
  <r>
    <n v="13045"/>
    <n v="1185.909090909091"/>
    <x v="1"/>
    <n v="181"/>
    <n v="72.071823204419886"/>
    <s v="CH"/>
    <s v="CHF"/>
    <x v="448"/>
    <d v="2013-06-29T05:00:00"/>
    <n v="1372136400"/>
    <n v="1372482000"/>
    <b v="0"/>
    <b v="0"/>
    <s v="publishing/nonfiction"/>
    <x v="5"/>
    <s v="nonfiction"/>
  </r>
  <r>
    <n v="8276"/>
    <n v="125.39393939393939"/>
    <x v="1"/>
    <n v="110"/>
    <n v="75.236363636363635"/>
    <s v="US"/>
    <s v="USD"/>
    <x v="717"/>
    <d v="2018-01-03T06:00:00"/>
    <n v="1513922400"/>
    <n v="1514959200"/>
    <b v="0"/>
    <b v="0"/>
    <s v="music/rock"/>
    <x v="1"/>
    <s v="rock"/>
  </r>
  <r>
    <n v="1022"/>
    <n v="14.394366197183098"/>
    <x v="0"/>
    <n v="31"/>
    <n v="32.967741935483872"/>
    <s v="US"/>
    <s v="USD"/>
    <x v="718"/>
    <d v="2016-11-04T05:00:00"/>
    <n v="1477976400"/>
    <n v="1478235600"/>
    <b v="0"/>
    <b v="0"/>
    <s v="film &amp; video/drama"/>
    <x v="4"/>
    <s v="drama"/>
  </r>
  <r>
    <n v="4275"/>
    <n v="54.807692307692314"/>
    <x v="0"/>
    <n v="78"/>
    <n v="54.807692307692307"/>
    <s v="US"/>
    <s v="USD"/>
    <x v="719"/>
    <d v="2014-08-15T05:00:00"/>
    <n v="1407474000"/>
    <n v="1408078800"/>
    <b v="0"/>
    <b v="1"/>
    <s v="games/mobile games"/>
    <x v="6"/>
    <s v="mobile games"/>
  </r>
  <r>
    <n v="8332"/>
    <n v="109.63157894736841"/>
    <x v="1"/>
    <n v="185"/>
    <n v="45.037837837837834"/>
    <s v="US"/>
    <s v="USD"/>
    <x v="720"/>
    <d v="2019-01-22T06:00:00"/>
    <n v="1546149600"/>
    <n v="1548136800"/>
    <b v="0"/>
    <b v="0"/>
    <s v="technology/web"/>
    <x v="2"/>
    <s v="web"/>
  </r>
  <r>
    <n v="6408"/>
    <n v="188.47058823529412"/>
    <x v="1"/>
    <n v="121"/>
    <n v="52.958677685950413"/>
    <s v="US"/>
    <s v="USD"/>
    <x v="721"/>
    <d v="2012-06-28T05:00:00"/>
    <n v="1338440400"/>
    <n v="1340859600"/>
    <b v="0"/>
    <b v="1"/>
    <s v="theater/plays"/>
    <x v="3"/>
    <s v="plays"/>
  </r>
  <r>
    <n v="73522"/>
    <n v="87.008284023668637"/>
    <x v="0"/>
    <n v="1225"/>
    <n v="60.017959183673469"/>
    <s v="GB"/>
    <s v="GBP"/>
    <x v="722"/>
    <d v="2016-02-03T06:00:00"/>
    <n v="1454133600"/>
    <n v="1454479200"/>
    <b v="0"/>
    <b v="0"/>
    <s v="theater/plays"/>
    <x v="3"/>
    <s v="plays"/>
  </r>
  <r>
    <n v="1"/>
    <n v="1"/>
    <x v="0"/>
    <n v="1"/>
    <n v="1"/>
    <s v="CH"/>
    <s v="CHF"/>
    <x v="139"/>
    <d v="2015-06-16T05:00:00"/>
    <n v="1434085200"/>
    <n v="1434430800"/>
    <b v="0"/>
    <b v="0"/>
    <s v="music/rock"/>
    <x v="1"/>
    <s v="rock"/>
  </r>
  <r>
    <n v="4667"/>
    <n v="202.9130434782609"/>
    <x v="1"/>
    <n v="106"/>
    <n v="44.028301886792455"/>
    <s v="US"/>
    <s v="USD"/>
    <x v="723"/>
    <d v="2020-01-22T06:00:00"/>
    <n v="1577772000"/>
    <n v="1579672800"/>
    <b v="0"/>
    <b v="1"/>
    <s v="photography/photography books"/>
    <x v="7"/>
    <s v="photography books"/>
  </r>
  <r>
    <n v="12216"/>
    <n v="197.03225806451613"/>
    <x v="1"/>
    <n v="142"/>
    <n v="86.028169014084511"/>
    <s v="US"/>
    <s v="USD"/>
    <x v="704"/>
    <d v="2019-07-06T05:00:00"/>
    <n v="1562216400"/>
    <n v="1562389200"/>
    <b v="0"/>
    <b v="0"/>
    <s v="photography/photography books"/>
    <x v="7"/>
    <s v="photography books"/>
  </r>
  <r>
    <n v="6527"/>
    <n v="107"/>
    <x v="1"/>
    <n v="233"/>
    <n v="28.012875536480685"/>
    <s v="US"/>
    <s v="USD"/>
    <x v="724"/>
    <d v="2019-03-02T06:00:00"/>
    <n v="1548568800"/>
    <n v="1551506400"/>
    <b v="0"/>
    <b v="0"/>
    <s v="theater/plays"/>
    <x v="3"/>
    <s v="plays"/>
  </r>
  <r>
    <n v="6987"/>
    <n v="268.73076923076923"/>
    <x v="1"/>
    <n v="218"/>
    <n v="32.050458715596328"/>
    <s v="US"/>
    <s v="USD"/>
    <x v="725"/>
    <d v="2018-01-22T06:00:00"/>
    <n v="1514872800"/>
    <n v="1516600800"/>
    <b v="0"/>
    <b v="0"/>
    <s v="music/rock"/>
    <x v="1"/>
    <s v="rock"/>
  </r>
  <r>
    <n v="4932"/>
    <n v="50.845360824742272"/>
    <x v="0"/>
    <n v="67"/>
    <n v="73.611940298507463"/>
    <s v="AU"/>
    <s v="AUD"/>
    <x v="660"/>
    <d v="2015-01-05T06:00:00"/>
    <n v="1416031200"/>
    <n v="1420437600"/>
    <b v="0"/>
    <b v="0"/>
    <s v="film &amp; video/documentary"/>
    <x v="4"/>
    <s v="documentary"/>
  </r>
  <r>
    <n v="8262"/>
    <n v="1180.2857142857142"/>
    <x v="1"/>
    <n v="76"/>
    <n v="108.71052631578948"/>
    <s v="US"/>
    <s v="USD"/>
    <x v="726"/>
    <d v="2012-03-29T05:00:00"/>
    <n v="1330927200"/>
    <n v="1332997200"/>
    <b v="0"/>
    <b v="1"/>
    <s v="film &amp; video/drama"/>
    <x v="4"/>
    <s v="drama"/>
  </r>
  <r>
    <n v="1848"/>
    <n v="264"/>
    <x v="1"/>
    <n v="43"/>
    <n v="42.97674418604651"/>
    <s v="US"/>
    <s v="USD"/>
    <x v="727"/>
    <d v="2019-11-28T06:00:00"/>
    <n v="1571115600"/>
    <n v="1574920800"/>
    <b v="0"/>
    <b v="1"/>
    <s v="theater/plays"/>
    <x v="3"/>
    <s v="plays"/>
  </r>
  <r>
    <n v="1583"/>
    <n v="30.44230769230769"/>
    <x v="0"/>
    <n v="19"/>
    <n v="83.315789473684205"/>
    <s v="US"/>
    <s v="USD"/>
    <x v="728"/>
    <d v="2016-06-03T05:00:00"/>
    <n v="1463461200"/>
    <n v="1464930000"/>
    <b v="0"/>
    <b v="0"/>
    <s v="food/food trucks"/>
    <x v="0"/>
    <s v="food trucks"/>
  </r>
  <r>
    <n v="88536"/>
    <n v="62.880681818181813"/>
    <x v="0"/>
    <n v="2108"/>
    <n v="42"/>
    <s v="CH"/>
    <s v="CHF"/>
    <x v="729"/>
    <d v="2012-08-15T05:00:00"/>
    <n v="1344920400"/>
    <n v="1345006800"/>
    <b v="0"/>
    <b v="0"/>
    <s v="film &amp; video/documentary"/>
    <x v="4"/>
    <s v="documentary"/>
  </r>
  <r>
    <n v="12360"/>
    <n v="193.125"/>
    <x v="1"/>
    <n v="221"/>
    <n v="55.927601809954751"/>
    <s v="US"/>
    <s v="USD"/>
    <x v="730"/>
    <d v="2017-12-08T06:00:00"/>
    <n v="1511848800"/>
    <n v="1512712800"/>
    <b v="0"/>
    <b v="1"/>
    <s v="theater/plays"/>
    <x v="3"/>
    <s v="plays"/>
  </r>
  <r>
    <n v="71320"/>
    <n v="77.102702702702715"/>
    <x v="0"/>
    <n v="679"/>
    <n v="105.03681885125184"/>
    <s v="US"/>
    <s v="USD"/>
    <x v="731"/>
    <d v="2016-01-11T06:00:00"/>
    <n v="1452319200"/>
    <n v="1452492000"/>
    <b v="0"/>
    <b v="1"/>
    <s v="games/video games"/>
    <x v="6"/>
    <s v="video games"/>
  </r>
  <r>
    <n v="134640"/>
    <n v="225.52763819095478"/>
    <x v="1"/>
    <n v="2805"/>
    <n v="48"/>
    <s v="CA"/>
    <s v="CAD"/>
    <x v="78"/>
    <d v="2018-04-21T05:00:00"/>
    <n v="1523854800"/>
    <n v="1524286800"/>
    <b v="0"/>
    <b v="0"/>
    <s v="publishing/nonfiction"/>
    <x v="5"/>
    <s v="nonfiction"/>
  </r>
  <r>
    <n v="7661"/>
    <n v="239.40625"/>
    <x v="1"/>
    <n v="68"/>
    <n v="112.66176470588235"/>
    <s v="US"/>
    <s v="USD"/>
    <x v="732"/>
    <d v="2012-09-06T05:00:00"/>
    <n v="1346043600"/>
    <n v="1346907600"/>
    <b v="0"/>
    <b v="0"/>
    <s v="games/video games"/>
    <x v="6"/>
    <s v="video games"/>
  </r>
  <r>
    <n v="2950"/>
    <n v="92.1875"/>
    <x v="0"/>
    <n v="36"/>
    <n v="81.944444444444443"/>
    <s v="DK"/>
    <s v="DKK"/>
    <x v="733"/>
    <d v="2016-05-29T05:00:00"/>
    <n v="1464325200"/>
    <n v="1464498000"/>
    <b v="0"/>
    <b v="1"/>
    <s v="music/rock"/>
    <x v="1"/>
    <s v="rock"/>
  </r>
  <r>
    <n v="11721"/>
    <n v="130.23333333333335"/>
    <x v="1"/>
    <n v="183"/>
    <n v="64.049180327868854"/>
    <s v="CA"/>
    <s v="CAD"/>
    <x v="734"/>
    <d v="2017-12-25T06:00:00"/>
    <n v="1511935200"/>
    <n v="1514181600"/>
    <b v="0"/>
    <b v="0"/>
    <s v="music/rock"/>
    <x v="1"/>
    <s v="rock"/>
  </r>
  <r>
    <n v="14150"/>
    <n v="615.21739130434787"/>
    <x v="1"/>
    <n v="133"/>
    <n v="106.39097744360902"/>
    <s v="US"/>
    <s v="USD"/>
    <x v="406"/>
    <d v="2014-02-12T06:00:00"/>
    <n v="1392012000"/>
    <n v="1392184800"/>
    <b v="1"/>
    <b v="1"/>
    <s v="theater/plays"/>
    <x v="3"/>
    <s v="plays"/>
  </r>
  <r>
    <n v="189192"/>
    <n v="368.79532163742692"/>
    <x v="1"/>
    <n v="2489"/>
    <n v="76.011249497790274"/>
    <s v="IT"/>
    <s v="EUR"/>
    <x v="735"/>
    <d v="2019-06-01T05:00:00"/>
    <n v="1556946000"/>
    <n v="1559365200"/>
    <b v="0"/>
    <b v="1"/>
    <s v="publishing/nonfiction"/>
    <x v="5"/>
    <s v="nonfiction"/>
  </r>
  <r>
    <n v="7664"/>
    <n v="1094.8571428571429"/>
    <x v="1"/>
    <n v="69"/>
    <n v="111.07246376811594"/>
    <s v="US"/>
    <s v="USD"/>
    <x v="736"/>
    <d v="2019-02-03T06:00:00"/>
    <n v="1548050400"/>
    <n v="1549173600"/>
    <b v="0"/>
    <b v="1"/>
    <s v="theater/plays"/>
    <x v="3"/>
    <s v="plays"/>
  </r>
  <r>
    <n v="4509"/>
    <n v="50.662921348314605"/>
    <x v="0"/>
    <n v="47"/>
    <n v="95.936170212765958"/>
    <s v="US"/>
    <s v="USD"/>
    <x v="737"/>
    <d v="2012-12-09T06:00:00"/>
    <n v="1353736800"/>
    <n v="1355032800"/>
    <b v="1"/>
    <b v="0"/>
    <s v="games/video games"/>
    <x v="6"/>
    <s v="video games"/>
  </r>
  <r>
    <n v="12009"/>
    <n v="800.6"/>
    <x v="1"/>
    <n v="279"/>
    <n v="43.043010752688176"/>
    <s v="GB"/>
    <s v="GBP"/>
    <x v="192"/>
    <d v="2018-08-11T05:00:00"/>
    <n v="1532840400"/>
    <n v="1533963600"/>
    <b v="0"/>
    <b v="1"/>
    <s v="music/rock"/>
    <x v="1"/>
    <s v="rock"/>
  </r>
  <r>
    <n v="14273"/>
    <n v="291.28571428571428"/>
    <x v="1"/>
    <n v="210"/>
    <n v="67.966666666666669"/>
    <s v="US"/>
    <s v="USD"/>
    <x v="738"/>
    <d v="2017-03-13T05:00:00"/>
    <n v="1488261600"/>
    <n v="1489381200"/>
    <b v="0"/>
    <b v="0"/>
    <s v="film &amp; video/documentary"/>
    <x v="4"/>
    <s v="documentary"/>
  </r>
  <r>
    <n v="188982"/>
    <n v="349.9666666666667"/>
    <x v="1"/>
    <n v="2100"/>
    <n v="89.991428571428571"/>
    <s v="US"/>
    <s v="USD"/>
    <x v="739"/>
    <d v="2014-03-17T05:00:00"/>
    <n v="1393567200"/>
    <n v="1395032400"/>
    <b v="0"/>
    <b v="0"/>
    <s v="music/rock"/>
    <x v="1"/>
    <s v="rock"/>
  </r>
  <r>
    <n v="14640"/>
    <n v="357.07317073170731"/>
    <x v="1"/>
    <n v="252"/>
    <n v="58.095238095238095"/>
    <s v="US"/>
    <s v="USD"/>
    <x v="613"/>
    <d v="2014-10-05T05:00:00"/>
    <n v="1410325200"/>
    <n v="1412485200"/>
    <b v="1"/>
    <b v="1"/>
    <s v="music/rock"/>
    <x v="1"/>
    <s v="rock"/>
  </r>
  <r>
    <n v="107516"/>
    <n v="126.48941176470588"/>
    <x v="1"/>
    <n v="1280"/>
    <n v="83.996875000000003"/>
    <s v="US"/>
    <s v="USD"/>
    <x v="740"/>
    <d v="2010-07-21T05:00:00"/>
    <n v="1276923600"/>
    <n v="1279688400"/>
    <b v="0"/>
    <b v="1"/>
    <s v="publishing/nonfiction"/>
    <x v="5"/>
    <s v="nonfiction"/>
  </r>
  <r>
    <n v="13950"/>
    <n v="387.5"/>
    <x v="1"/>
    <n v="157"/>
    <n v="88.853503184713375"/>
    <s v="GB"/>
    <s v="GBP"/>
    <x v="145"/>
    <d v="2017-08-06T05:00:00"/>
    <n v="1500958800"/>
    <n v="1501995600"/>
    <b v="0"/>
    <b v="0"/>
    <s v="film &amp; video/shorts"/>
    <x v="4"/>
    <s v="shorts"/>
  </r>
  <r>
    <n v="12797"/>
    <n v="457.03571428571428"/>
    <x v="1"/>
    <n v="194"/>
    <n v="65.963917525773198"/>
    <s v="US"/>
    <s v="USD"/>
    <x v="741"/>
    <d v="2011-01-10T06:00:00"/>
    <n v="1292220000"/>
    <n v="1294639200"/>
    <b v="0"/>
    <b v="1"/>
    <s v="theater/plays"/>
    <x v="3"/>
    <s v="plays"/>
  </r>
  <r>
    <n v="6134"/>
    <n v="266.69565217391306"/>
    <x v="1"/>
    <n v="82"/>
    <n v="74.804878048780495"/>
    <s v="AU"/>
    <s v="AUD"/>
    <x v="742"/>
    <d v="2011-05-15T05:00:00"/>
    <n v="1304398800"/>
    <n v="1305435600"/>
    <b v="0"/>
    <b v="1"/>
    <s v="film &amp; video/drama"/>
    <x v="4"/>
    <s v="drama"/>
  </r>
  <r>
    <n v="4899"/>
    <n v="69"/>
    <x v="0"/>
    <n v="70"/>
    <n v="69.98571428571428"/>
    <s v="US"/>
    <s v="USD"/>
    <x v="202"/>
    <d v="2018-09-22T05:00:00"/>
    <n v="1535432400"/>
    <n v="1537592400"/>
    <b v="0"/>
    <b v="0"/>
    <s v="theater/plays"/>
    <x v="3"/>
    <s v="plays"/>
  </r>
  <r>
    <n v="4929"/>
    <n v="51.34375"/>
    <x v="0"/>
    <n v="154"/>
    <n v="32.006493506493506"/>
    <s v="US"/>
    <s v="USD"/>
    <x v="743"/>
    <d v="2015-06-24T05:00:00"/>
    <n v="1433826000"/>
    <n v="1435122000"/>
    <b v="0"/>
    <b v="0"/>
    <s v="theater/plays"/>
    <x v="3"/>
    <s v="plays"/>
  </r>
  <r>
    <n v="1424"/>
    <n v="1.1710526315789473"/>
    <x v="0"/>
    <n v="22"/>
    <n v="64.727272727272734"/>
    <s v="US"/>
    <s v="USD"/>
    <x v="744"/>
    <d v="2018-03-03T06:00:00"/>
    <n v="1514959200"/>
    <n v="1520056800"/>
    <b v="0"/>
    <b v="0"/>
    <s v="theater/plays"/>
    <x v="3"/>
    <s v="plays"/>
  </r>
  <r>
    <n v="105817"/>
    <n v="108.97734294541709"/>
    <x v="1"/>
    <n v="4233"/>
    <n v="24.998110087408456"/>
    <s v="US"/>
    <s v="USD"/>
    <x v="745"/>
    <d v="2012-04-29T05:00:00"/>
    <n v="1332738000"/>
    <n v="1335675600"/>
    <b v="0"/>
    <b v="0"/>
    <s v="photography/photography books"/>
    <x v="7"/>
    <s v="photography books"/>
  </r>
  <r>
    <n v="136156"/>
    <n v="315.17592592592592"/>
    <x v="1"/>
    <n v="1297"/>
    <n v="104.97764070932922"/>
    <s v="DK"/>
    <s v="DKK"/>
    <x v="746"/>
    <d v="2015-11-25T06:00:00"/>
    <n v="1445490000"/>
    <n v="1448431200"/>
    <b v="1"/>
    <b v="0"/>
    <s v="publishing/translations"/>
    <x v="5"/>
    <s v="translations"/>
  </r>
  <r>
    <n v="10723"/>
    <n v="157.69117647058823"/>
    <x v="1"/>
    <n v="165"/>
    <n v="64.987878787878785"/>
    <s v="DK"/>
    <s v="DKK"/>
    <x v="747"/>
    <d v="2011-02-25T06:00:00"/>
    <n v="1297663200"/>
    <n v="1298613600"/>
    <b v="0"/>
    <b v="0"/>
    <s v="publishing/translations"/>
    <x v="5"/>
    <s v="translations"/>
  </r>
  <r>
    <n v="11228"/>
    <n v="153.8082191780822"/>
    <x v="1"/>
    <n v="119"/>
    <n v="94.352941176470594"/>
    <s v="US"/>
    <s v="USD"/>
    <x v="362"/>
    <d v="2013-06-29T05:00:00"/>
    <n v="1371963600"/>
    <n v="1372482000"/>
    <b v="0"/>
    <b v="0"/>
    <s v="theater/plays"/>
    <x v="3"/>
    <s v="plays"/>
  </r>
  <r>
    <n v="77355"/>
    <n v="89.738979118329468"/>
    <x v="0"/>
    <n v="1758"/>
    <n v="44.001706484641637"/>
    <s v="US"/>
    <s v="USD"/>
    <x v="748"/>
    <d v="2015-03-06T06:00:00"/>
    <n v="1425103200"/>
    <n v="1425621600"/>
    <b v="0"/>
    <b v="0"/>
    <s v="technology/web"/>
    <x v="2"/>
    <s v="web"/>
  </r>
  <r>
    <n v="6086"/>
    <n v="75.135802469135797"/>
    <x v="0"/>
    <n v="94"/>
    <n v="64.744680851063833"/>
    <s v="US"/>
    <s v="USD"/>
    <x v="749"/>
    <d v="2010-02-16T06:00:00"/>
    <n v="1265349600"/>
    <n v="1266300000"/>
    <b v="0"/>
    <b v="0"/>
    <s v="music/indie rock"/>
    <x v="1"/>
    <s v="indie rock"/>
  </r>
  <r>
    <n v="150960"/>
    <n v="852.88135593220341"/>
    <x v="1"/>
    <n v="1797"/>
    <n v="84.00667779632721"/>
    <s v="US"/>
    <s v="USD"/>
    <x v="643"/>
    <d v="2011-05-20T05:00:00"/>
    <n v="1301202000"/>
    <n v="1305867600"/>
    <b v="0"/>
    <b v="0"/>
    <s v="music/jazz"/>
    <x v="1"/>
    <s v="jazz"/>
  </r>
  <r>
    <n v="8890"/>
    <n v="138.90625"/>
    <x v="1"/>
    <n v="261"/>
    <n v="34.061302681992338"/>
    <s v="US"/>
    <s v="USD"/>
    <x v="750"/>
    <d v="2018-10-06T05:00:00"/>
    <n v="1538024400"/>
    <n v="1538802000"/>
    <b v="0"/>
    <b v="0"/>
    <s v="theater/plays"/>
    <x v="3"/>
    <s v="plays"/>
  </r>
  <r>
    <n v="14644"/>
    <n v="190.18181818181819"/>
    <x v="1"/>
    <n v="157"/>
    <n v="93.273885350318466"/>
    <s v="US"/>
    <s v="USD"/>
    <x v="751"/>
    <d v="2014-05-01T05:00:00"/>
    <n v="1395032400"/>
    <n v="1398920400"/>
    <b v="0"/>
    <b v="1"/>
    <s v="film &amp; video/documentary"/>
    <x v="4"/>
    <s v="documentary"/>
  </r>
  <r>
    <n v="116583"/>
    <n v="100.24333619948409"/>
    <x v="1"/>
    <n v="3533"/>
    <n v="32.998301726577978"/>
    <s v="US"/>
    <s v="USD"/>
    <x v="752"/>
    <d v="2014-07-18T05:00:00"/>
    <n v="1405486800"/>
    <n v="1405659600"/>
    <b v="0"/>
    <b v="1"/>
    <s v="theater/plays"/>
    <x v="3"/>
    <s v="plays"/>
  </r>
  <r>
    <n v="12991"/>
    <n v="142.75824175824175"/>
    <x v="1"/>
    <n v="155"/>
    <n v="83.812903225806451"/>
    <s v="US"/>
    <s v="USD"/>
    <x v="753"/>
    <d v="2016-03-06T06:00:00"/>
    <n v="1455861600"/>
    <n v="1457244000"/>
    <b v="0"/>
    <b v="0"/>
    <s v="technology/web"/>
    <x v="2"/>
    <s v="web"/>
  </r>
  <r>
    <n v="8447"/>
    <n v="563.13333333333333"/>
    <x v="1"/>
    <n v="132"/>
    <n v="63.992424242424242"/>
    <s v="IT"/>
    <s v="EUR"/>
    <x v="754"/>
    <d v="2018-06-18T05:00:00"/>
    <n v="1529038800"/>
    <n v="1529298000"/>
    <b v="0"/>
    <b v="0"/>
    <s v="technology/wearables"/>
    <x v="2"/>
    <s v="wearables"/>
  </r>
  <r>
    <n v="2703"/>
    <n v="30.715909090909086"/>
    <x v="0"/>
    <n v="33"/>
    <n v="81.909090909090907"/>
    <s v="US"/>
    <s v="USD"/>
    <x v="755"/>
    <d v="2018-09-01T05:00:00"/>
    <n v="1535259600"/>
    <n v="1535778000"/>
    <b v="0"/>
    <b v="0"/>
    <s v="photography/photography books"/>
    <x v="7"/>
    <s v="photography books"/>
  </r>
  <r>
    <n v="8747"/>
    <n v="99.39772727272728"/>
    <x v="3"/>
    <n v="94"/>
    <n v="93.053191489361708"/>
    <s v="US"/>
    <s v="USD"/>
    <x v="756"/>
    <d v="2012-01-25T06:00:00"/>
    <n v="1327212000"/>
    <n v="1327471200"/>
    <b v="0"/>
    <b v="0"/>
    <s v="film &amp; video/documentary"/>
    <x v="4"/>
    <s v="documentary"/>
  </r>
  <r>
    <n v="138087"/>
    <n v="197.54935622317598"/>
    <x v="1"/>
    <n v="1354"/>
    <n v="101.98449039881831"/>
    <s v="GB"/>
    <s v="GBP"/>
    <x v="757"/>
    <d v="2018-06-21T05:00:00"/>
    <n v="1526360400"/>
    <n v="1529557200"/>
    <b v="0"/>
    <b v="0"/>
    <s v="technology/web"/>
    <x v="2"/>
    <s v="web"/>
  </r>
  <r>
    <n v="5085"/>
    <n v="508.5"/>
    <x v="1"/>
    <n v="48"/>
    <n v="105.9375"/>
    <s v="US"/>
    <s v="USD"/>
    <x v="758"/>
    <d v="2018-08-26T05:00:00"/>
    <n v="1532149200"/>
    <n v="1535259600"/>
    <b v="1"/>
    <b v="1"/>
    <s v="technology/web"/>
    <x v="2"/>
    <s v="web"/>
  </r>
  <r>
    <n v="11174"/>
    <n v="237.74468085106383"/>
    <x v="1"/>
    <n v="110"/>
    <n v="101.58181818181818"/>
    <s v="US"/>
    <s v="USD"/>
    <x v="759"/>
    <d v="2018-01-10T06:00:00"/>
    <n v="1515304800"/>
    <n v="1515564000"/>
    <b v="0"/>
    <b v="0"/>
    <s v="food/food trucks"/>
    <x v="0"/>
    <s v="food trucks"/>
  </r>
  <r>
    <n v="10831"/>
    <n v="338.46875"/>
    <x v="1"/>
    <n v="172"/>
    <n v="62.970930232558139"/>
    <s v="US"/>
    <s v="USD"/>
    <x v="760"/>
    <d v="2010-06-21T05:00:00"/>
    <n v="1276318800"/>
    <n v="1277096400"/>
    <b v="0"/>
    <b v="0"/>
    <s v="film &amp; video/drama"/>
    <x v="4"/>
    <s v="drama"/>
  </r>
  <r>
    <n v="8917"/>
    <n v="133.08955223880596"/>
    <x v="1"/>
    <n v="307"/>
    <n v="29.045602605863191"/>
    <s v="US"/>
    <s v="USD"/>
    <x v="761"/>
    <d v="2012-02-12T06:00:00"/>
    <n v="1328767200"/>
    <n v="1329026400"/>
    <b v="0"/>
    <b v="1"/>
    <s v="music/indie rock"/>
    <x v="1"/>
    <s v="indie rock"/>
  </r>
  <r>
    <n v="1"/>
    <n v="1"/>
    <x v="0"/>
    <n v="1"/>
    <n v="1"/>
    <s v="US"/>
    <s v="USD"/>
    <x v="762"/>
    <d v="2011-12-04T06:00:00"/>
    <n v="1321682400"/>
    <n v="1322978400"/>
    <b v="1"/>
    <b v="0"/>
    <s v="music/rock"/>
    <x v="1"/>
    <s v="rock"/>
  </r>
  <r>
    <n v="12468"/>
    <n v="207.79999999999998"/>
    <x v="1"/>
    <n v="160"/>
    <n v="77.924999999999997"/>
    <s v="US"/>
    <s v="USD"/>
    <x v="444"/>
    <d v="2012-06-04T05:00:00"/>
    <n v="1335934800"/>
    <n v="1338786000"/>
    <b v="0"/>
    <b v="0"/>
    <s v="music/electric music"/>
    <x v="1"/>
    <s v="electric music"/>
  </r>
  <r>
    <n v="2505"/>
    <n v="51.122448979591837"/>
    <x v="0"/>
    <n v="31"/>
    <n v="80.806451612903231"/>
    <s v="US"/>
    <s v="USD"/>
    <x v="763"/>
    <d v="2011-07-26T05:00:00"/>
    <n v="1310792400"/>
    <n v="1311656400"/>
    <b v="0"/>
    <b v="1"/>
    <s v="games/video games"/>
    <x v="6"/>
    <s v="video games"/>
  </r>
  <r>
    <n v="111502"/>
    <n v="652.05847953216369"/>
    <x v="1"/>
    <n v="1467"/>
    <n v="76.006816632583508"/>
    <s v="CA"/>
    <s v="CAD"/>
    <x v="764"/>
    <d v="2011-06-25T05:00:00"/>
    <n v="1308546000"/>
    <n v="1308978000"/>
    <b v="0"/>
    <b v="1"/>
    <s v="music/indie rock"/>
    <x v="1"/>
    <s v="indie rock"/>
  </r>
  <r>
    <n v="194309"/>
    <n v="113.63099415204678"/>
    <x v="1"/>
    <n v="2662"/>
    <n v="72.993613824192337"/>
    <s v="CA"/>
    <s v="CAD"/>
    <x v="765"/>
    <d v="2019-12-15T06:00:00"/>
    <n v="1574056800"/>
    <n v="1576389600"/>
    <b v="0"/>
    <b v="0"/>
    <s v="publishing/fiction"/>
    <x v="5"/>
    <s v="fiction"/>
  </r>
  <r>
    <n v="23956"/>
    <n v="102.37606837606839"/>
    <x v="1"/>
    <n v="452"/>
    <n v="53"/>
    <s v="AU"/>
    <s v="AUD"/>
    <x v="766"/>
    <d v="2011-07-19T05:00:00"/>
    <n v="1308373200"/>
    <n v="1311051600"/>
    <b v="0"/>
    <b v="0"/>
    <s v="theater/plays"/>
    <x v="3"/>
    <s v="plays"/>
  </r>
  <r>
    <n v="8558"/>
    <n v="356.58333333333331"/>
    <x v="1"/>
    <n v="158"/>
    <n v="54.164556962025316"/>
    <s v="US"/>
    <s v="USD"/>
    <x v="767"/>
    <d v="2012-05-11T05:00:00"/>
    <n v="1335243600"/>
    <n v="1336712400"/>
    <b v="0"/>
    <b v="0"/>
    <s v="food/food trucks"/>
    <x v="0"/>
    <s v="food trucks"/>
  </r>
  <r>
    <n v="7413"/>
    <n v="139.86792452830187"/>
    <x v="1"/>
    <n v="225"/>
    <n v="32.946666666666665"/>
    <s v="CH"/>
    <s v="CHF"/>
    <x v="768"/>
    <d v="2012-02-28T06:00:00"/>
    <n v="1328421600"/>
    <n v="1330408800"/>
    <b v="1"/>
    <b v="0"/>
    <s v="film &amp; video/shorts"/>
    <x v="4"/>
    <s v="shorts"/>
  </r>
  <r>
    <n v="2778"/>
    <n v="69.45"/>
    <x v="0"/>
    <n v="35"/>
    <n v="79.371428571428567"/>
    <s v="US"/>
    <s v="USD"/>
    <x v="769"/>
    <d v="2018-04-28T05:00:00"/>
    <n v="1524286800"/>
    <n v="1524891600"/>
    <b v="1"/>
    <b v="0"/>
    <s v="food/food trucks"/>
    <x v="0"/>
    <s v="food trucks"/>
  </r>
  <r>
    <n v="2594"/>
    <n v="35.534246575342465"/>
    <x v="0"/>
    <n v="63"/>
    <n v="41.174603174603178"/>
    <s v="US"/>
    <s v="USD"/>
    <x v="770"/>
    <d v="2013-03-19T05:00:00"/>
    <n v="1362117600"/>
    <n v="1363669200"/>
    <b v="0"/>
    <b v="1"/>
    <s v="theater/plays"/>
    <x v="3"/>
    <s v="plays"/>
  </r>
  <r>
    <n v="5033"/>
    <n v="251.65"/>
    <x v="1"/>
    <n v="65"/>
    <n v="77.430769230769229"/>
    <s v="US"/>
    <s v="USD"/>
    <x v="771"/>
    <d v="2019-03-01T06:00:00"/>
    <n v="1550556000"/>
    <n v="1551420000"/>
    <b v="0"/>
    <b v="1"/>
    <s v="technology/wearables"/>
    <x v="2"/>
    <s v="wearables"/>
  </r>
  <r>
    <n v="9317"/>
    <n v="105.87500000000001"/>
    <x v="1"/>
    <n v="163"/>
    <n v="57.159509202453989"/>
    <s v="US"/>
    <s v="USD"/>
    <x v="772"/>
    <d v="2010-03-29T05:00:00"/>
    <n v="1269147600"/>
    <n v="1269838800"/>
    <b v="0"/>
    <b v="0"/>
    <s v="theater/plays"/>
    <x v="3"/>
    <s v="plays"/>
  </r>
  <r>
    <n v="6560"/>
    <n v="187.42857142857144"/>
    <x v="1"/>
    <n v="85"/>
    <n v="77.17647058823529"/>
    <s v="US"/>
    <s v="USD"/>
    <x v="773"/>
    <d v="2011-08-05T05:00:00"/>
    <n v="1312174800"/>
    <n v="1312520400"/>
    <b v="0"/>
    <b v="0"/>
    <s v="theater/plays"/>
    <x v="3"/>
    <s v="plays"/>
  </r>
  <r>
    <n v="5415"/>
    <n v="386.78571428571428"/>
    <x v="1"/>
    <n v="217"/>
    <n v="24.953917050691246"/>
    <s v="US"/>
    <s v="USD"/>
    <x v="774"/>
    <d v="2015-07-10T05:00:00"/>
    <n v="1434517200"/>
    <n v="1436504400"/>
    <b v="0"/>
    <b v="1"/>
    <s v="film &amp; video/television"/>
    <x v="4"/>
    <s v="television"/>
  </r>
  <r>
    <n v="14577"/>
    <n v="347.07142857142856"/>
    <x v="1"/>
    <n v="150"/>
    <n v="97.18"/>
    <s v="US"/>
    <s v="USD"/>
    <x v="775"/>
    <d v="2016-08-24T05:00:00"/>
    <n v="1471582800"/>
    <n v="1472014800"/>
    <b v="0"/>
    <b v="0"/>
    <s v="film &amp; video/shorts"/>
    <x v="4"/>
    <s v="shorts"/>
  </r>
  <r>
    <n v="150515"/>
    <n v="185.82098765432099"/>
    <x v="1"/>
    <n v="3272"/>
    <n v="46.000916870415651"/>
    <s v="US"/>
    <s v="USD"/>
    <x v="776"/>
    <d v="2014-09-24T05:00:00"/>
    <n v="1410757200"/>
    <n v="1411534800"/>
    <b v="0"/>
    <b v="0"/>
    <s v="theater/plays"/>
    <x v="3"/>
    <s v="plays"/>
  </r>
  <r>
    <n v="79045"/>
    <n v="43.241247264770237"/>
    <x v="3"/>
    <n v="898"/>
    <n v="88.023385300668153"/>
    <s v="US"/>
    <s v="USD"/>
    <x v="777"/>
    <d v="2011-05-09T05:00:00"/>
    <n v="1304830800"/>
    <n v="1304917200"/>
    <b v="0"/>
    <b v="0"/>
    <s v="photography/photography books"/>
    <x v="7"/>
    <s v="photography books"/>
  </r>
  <r>
    <n v="7797"/>
    <n v="162.4375"/>
    <x v="1"/>
    <n v="300"/>
    <n v="25.99"/>
    <s v="US"/>
    <s v="USD"/>
    <x v="778"/>
    <d v="2018-10-15T05:00:00"/>
    <n v="1539061200"/>
    <n v="1539579600"/>
    <b v="0"/>
    <b v="0"/>
    <s v="food/food trucks"/>
    <x v="0"/>
    <s v="food trucks"/>
  </r>
  <r>
    <n v="12939"/>
    <n v="184.84285714285716"/>
    <x v="1"/>
    <n v="126"/>
    <n v="102.69047619047619"/>
    <s v="US"/>
    <s v="USD"/>
    <x v="779"/>
    <d v="2013-10-23T05:00:00"/>
    <n v="1381554000"/>
    <n v="1382504400"/>
    <b v="0"/>
    <b v="0"/>
    <s v="theater/plays"/>
    <x v="3"/>
    <s v="plays"/>
  </r>
  <r>
    <n v="38376"/>
    <n v="23.703520691785052"/>
    <x v="0"/>
    <n v="526"/>
    <n v="72.958174904942965"/>
    <s v="US"/>
    <s v="USD"/>
    <x v="780"/>
    <d v="2010-07-05T05:00:00"/>
    <n v="1277096400"/>
    <n v="1278306000"/>
    <b v="0"/>
    <b v="0"/>
    <s v="film &amp; video/drama"/>
    <x v="4"/>
    <s v="drama"/>
  </r>
  <r>
    <n v="6920"/>
    <n v="89.870129870129873"/>
    <x v="0"/>
    <n v="121"/>
    <n v="57.190082644628099"/>
    <s v="US"/>
    <s v="USD"/>
    <x v="335"/>
    <d v="2015-09-18T05:00:00"/>
    <n v="1440392400"/>
    <n v="1442552400"/>
    <b v="0"/>
    <b v="0"/>
    <s v="theater/plays"/>
    <x v="3"/>
    <s v="plays"/>
  </r>
  <r>
    <n v="194912"/>
    <n v="272.6041958041958"/>
    <x v="1"/>
    <n v="2320"/>
    <n v="84.013793103448279"/>
    <s v="US"/>
    <s v="USD"/>
    <x v="535"/>
    <d v="2017-11-19T06:00:00"/>
    <n v="1509512400"/>
    <n v="1511071200"/>
    <b v="0"/>
    <b v="1"/>
    <s v="theater/plays"/>
    <x v="3"/>
    <s v="plays"/>
  </r>
  <r>
    <n v="7992"/>
    <n v="170.04255319148936"/>
    <x v="1"/>
    <n v="81"/>
    <n v="98.666666666666671"/>
    <s v="AU"/>
    <s v="AUD"/>
    <x v="270"/>
    <d v="2018-09-08T05:00:00"/>
    <n v="1535950800"/>
    <n v="1536382800"/>
    <b v="0"/>
    <b v="0"/>
    <s v="film &amp; video/science fiction"/>
    <x v="4"/>
    <s v="science fiction"/>
  </r>
  <r>
    <n v="79268"/>
    <n v="188.28503562945369"/>
    <x v="1"/>
    <n v="1887"/>
    <n v="42.007419183889773"/>
    <s v="US"/>
    <s v="USD"/>
    <x v="781"/>
    <d v="2014-01-13T06:00:00"/>
    <n v="1389160800"/>
    <n v="1389592800"/>
    <b v="0"/>
    <b v="0"/>
    <s v="photography/photography books"/>
    <x v="7"/>
    <s v="photography books"/>
  </r>
  <r>
    <n v="139468"/>
    <n v="346.93532338308455"/>
    <x v="1"/>
    <n v="4358"/>
    <n v="32.002753556677376"/>
    <s v="US"/>
    <s v="USD"/>
    <x v="782"/>
    <d v="2010-05-31T05:00:00"/>
    <n v="1271998800"/>
    <n v="1275282000"/>
    <b v="0"/>
    <b v="1"/>
    <s v="photography/photography books"/>
    <x v="7"/>
    <s v="photography books"/>
  </r>
  <r>
    <n v="5465"/>
    <n v="69.177215189873422"/>
    <x v="0"/>
    <n v="67"/>
    <n v="81.567164179104481"/>
    <s v="US"/>
    <s v="USD"/>
    <x v="783"/>
    <d v="2011-01-14T06:00:00"/>
    <n v="1294898400"/>
    <n v="1294984800"/>
    <b v="0"/>
    <b v="0"/>
    <s v="music/rock"/>
    <x v="1"/>
    <s v="rock"/>
  </r>
  <r>
    <n v="2111"/>
    <n v="25.433734939759034"/>
    <x v="0"/>
    <n v="57"/>
    <n v="37.035087719298247"/>
    <s v="CA"/>
    <s v="CAD"/>
    <x v="784"/>
    <d v="2019-07-02T05:00:00"/>
    <n v="1559970000"/>
    <n v="1562043600"/>
    <b v="0"/>
    <b v="0"/>
    <s v="photography/photography books"/>
    <x v="7"/>
    <s v="photography books"/>
  </r>
  <r>
    <n v="126628"/>
    <n v="77.400977995110026"/>
    <x v="0"/>
    <n v="1229"/>
    <n v="103.033360455655"/>
    <s v="US"/>
    <s v="USD"/>
    <x v="785"/>
    <d v="2016-07-27T05:00:00"/>
    <n v="1469509200"/>
    <n v="1469595600"/>
    <b v="0"/>
    <b v="0"/>
    <s v="food/food trucks"/>
    <x v="0"/>
    <s v="food trucks"/>
  </r>
  <r>
    <n v="1012"/>
    <n v="37.481481481481481"/>
    <x v="0"/>
    <n v="12"/>
    <n v="84.333333333333329"/>
    <s v="IT"/>
    <s v="EUR"/>
    <x v="786"/>
    <d v="2020-02-08T06:00:00"/>
    <n v="1579068000"/>
    <n v="1581141600"/>
    <b v="0"/>
    <b v="0"/>
    <s v="music/metal"/>
    <x v="1"/>
    <s v="metal"/>
  </r>
  <r>
    <n v="5438"/>
    <n v="543.79999999999995"/>
    <x v="1"/>
    <n v="53"/>
    <n v="102.60377358490567"/>
    <s v="US"/>
    <s v="USD"/>
    <x v="787"/>
    <d v="2017-03-03T06:00:00"/>
    <n v="1487743200"/>
    <n v="1488520800"/>
    <b v="0"/>
    <b v="0"/>
    <s v="publishing/nonfiction"/>
    <x v="5"/>
    <s v="nonfiction"/>
  </r>
  <r>
    <n v="193101"/>
    <n v="228.52189349112427"/>
    <x v="1"/>
    <n v="2414"/>
    <n v="79.992129246064621"/>
    <s v="US"/>
    <s v="USD"/>
    <x v="788"/>
    <d v="2019-07-23T05:00:00"/>
    <n v="1563685200"/>
    <n v="1563858000"/>
    <b v="0"/>
    <b v="0"/>
    <s v="music/electric music"/>
    <x v="1"/>
    <s v="electric music"/>
  </r>
  <r>
    <n v="31665"/>
    <n v="38.948339483394832"/>
    <x v="0"/>
    <n v="452"/>
    <n v="70.055309734513273"/>
    <s v="US"/>
    <s v="USD"/>
    <x v="330"/>
    <d v="2015-08-07T05:00:00"/>
    <n v="1436418000"/>
    <n v="1438923600"/>
    <b v="0"/>
    <b v="1"/>
    <s v="theater/plays"/>
    <x v="3"/>
    <s v="plays"/>
  </r>
  <r>
    <n v="2960"/>
    <n v="370"/>
    <x v="1"/>
    <n v="80"/>
    <n v="37"/>
    <s v="US"/>
    <s v="USD"/>
    <x v="789"/>
    <d v="2015-01-25T06:00:00"/>
    <n v="1421820000"/>
    <n v="1422165600"/>
    <b v="0"/>
    <b v="0"/>
    <s v="theater/plays"/>
    <x v="3"/>
    <s v="plays"/>
  </r>
  <r>
    <n v="8089"/>
    <n v="237.91176470588232"/>
    <x v="1"/>
    <n v="193"/>
    <n v="41.911917098445599"/>
    <s v="US"/>
    <s v="USD"/>
    <x v="790"/>
    <d v="2010-06-30T05:00:00"/>
    <n v="1274763600"/>
    <n v="1277874000"/>
    <b v="0"/>
    <b v="0"/>
    <s v="film &amp; video/shorts"/>
    <x v="4"/>
    <s v="shorts"/>
  </r>
  <r>
    <n v="109374"/>
    <n v="64.036299765807954"/>
    <x v="0"/>
    <n v="1886"/>
    <n v="57.992576882290564"/>
    <s v="US"/>
    <s v="USD"/>
    <x v="791"/>
    <d v="2014-05-06T05:00:00"/>
    <n v="1399179600"/>
    <n v="1399352400"/>
    <b v="0"/>
    <b v="1"/>
    <s v="theater/plays"/>
    <x v="3"/>
    <s v="plays"/>
  </r>
  <r>
    <n v="2129"/>
    <n v="118.27777777777777"/>
    <x v="1"/>
    <n v="52"/>
    <n v="40.942307692307693"/>
    <s v="US"/>
    <s v="USD"/>
    <x v="792"/>
    <d v="2010-07-14T05:00:00"/>
    <n v="1275800400"/>
    <n v="1279083600"/>
    <b v="0"/>
    <b v="0"/>
    <s v="theater/plays"/>
    <x v="3"/>
    <s v="plays"/>
  </r>
  <r>
    <n v="127745"/>
    <n v="84.824037184594957"/>
    <x v="0"/>
    <n v="1825"/>
    <n v="69.9972602739726"/>
    <s v="US"/>
    <s v="USD"/>
    <x v="793"/>
    <d v="2010-09-13T05:00:00"/>
    <n v="1282798800"/>
    <n v="1284354000"/>
    <b v="0"/>
    <b v="0"/>
    <s v="music/indie rock"/>
    <x v="1"/>
    <s v="indie rock"/>
  </r>
  <r>
    <n v="2289"/>
    <n v="29.346153846153843"/>
    <x v="0"/>
    <n v="31"/>
    <n v="73.838709677419359"/>
    <s v="US"/>
    <s v="USD"/>
    <x v="794"/>
    <d v="2015-09-02T05:00:00"/>
    <n v="1437109200"/>
    <n v="1441170000"/>
    <b v="0"/>
    <b v="1"/>
    <s v="theater/plays"/>
    <x v="3"/>
    <s v="plays"/>
  </r>
  <r>
    <n v="12174"/>
    <n v="209.89655172413794"/>
    <x v="1"/>
    <n v="290"/>
    <n v="41.979310344827589"/>
    <s v="US"/>
    <s v="USD"/>
    <x v="795"/>
    <d v="2017-04-30T05:00:00"/>
    <n v="1491886800"/>
    <n v="1493528400"/>
    <b v="0"/>
    <b v="0"/>
    <s v="theater/plays"/>
    <x v="3"/>
    <s v="plays"/>
  </r>
  <r>
    <n v="9508"/>
    <n v="169.78571428571431"/>
    <x v="1"/>
    <n v="122"/>
    <n v="77.93442622950819"/>
    <s v="US"/>
    <s v="USD"/>
    <x v="796"/>
    <d v="2014-03-19T05:00:00"/>
    <n v="1394600400"/>
    <n v="1395205200"/>
    <b v="0"/>
    <b v="1"/>
    <s v="music/electric music"/>
    <x v="1"/>
    <s v="electric music"/>
  </r>
  <r>
    <n v="155849"/>
    <n v="115.95907738095239"/>
    <x v="1"/>
    <n v="1470"/>
    <n v="106.01972789115646"/>
    <s v="US"/>
    <s v="USD"/>
    <x v="797"/>
    <d v="2019-06-25T05:00:00"/>
    <n v="1561352400"/>
    <n v="1561438800"/>
    <b v="0"/>
    <b v="0"/>
    <s v="music/indie rock"/>
    <x v="1"/>
    <s v="indie rock"/>
  </r>
  <r>
    <n v="7758"/>
    <n v="258.59999999999997"/>
    <x v="1"/>
    <n v="165"/>
    <n v="47.018181818181816"/>
    <s v="CA"/>
    <s v="CAD"/>
    <x v="798"/>
    <d v="2012-01-16T06:00:00"/>
    <n v="1322892000"/>
    <n v="1326693600"/>
    <b v="0"/>
    <b v="0"/>
    <s v="film &amp; video/documentary"/>
    <x v="4"/>
    <s v="documentary"/>
  </r>
  <r>
    <n v="13835"/>
    <n v="230.58333333333331"/>
    <x v="1"/>
    <n v="182"/>
    <n v="76.016483516483518"/>
    <s v="US"/>
    <s v="USD"/>
    <x v="799"/>
    <d v="2010-07-01T05:00:00"/>
    <n v="1274418000"/>
    <n v="1277960400"/>
    <b v="0"/>
    <b v="0"/>
    <s v="publishing/translations"/>
    <x v="5"/>
    <s v="translations"/>
  </r>
  <r>
    <n v="10770"/>
    <n v="128.21428571428572"/>
    <x v="1"/>
    <n v="199"/>
    <n v="54.120603015075375"/>
    <s v="IT"/>
    <s v="EUR"/>
    <x v="800"/>
    <d v="2015-06-19T05:00:00"/>
    <n v="1434344400"/>
    <n v="1434690000"/>
    <b v="0"/>
    <b v="1"/>
    <s v="film &amp; video/documentary"/>
    <x v="4"/>
    <s v="documentary"/>
  </r>
  <r>
    <n v="3208"/>
    <n v="188.70588235294116"/>
    <x v="1"/>
    <n v="56"/>
    <n v="57.285714285714285"/>
    <s v="GB"/>
    <s v="GBP"/>
    <x v="801"/>
    <d v="2013-08-10T05:00:00"/>
    <n v="1373518800"/>
    <n v="1376110800"/>
    <b v="0"/>
    <b v="1"/>
    <s v="film &amp; video/television"/>
    <x v="4"/>
    <s v="television"/>
  </r>
  <r>
    <n v="11108"/>
    <n v="6.9511889862327907"/>
    <x v="0"/>
    <n v="107"/>
    <n v="103.81308411214954"/>
    <s v="US"/>
    <s v="USD"/>
    <x v="802"/>
    <d v="2018-02-12T06:00:00"/>
    <n v="1517637600"/>
    <n v="1518415200"/>
    <b v="0"/>
    <b v="0"/>
    <s v="theater/plays"/>
    <x v="3"/>
    <s v="plays"/>
  </r>
  <r>
    <n v="153338"/>
    <n v="774.43434343434342"/>
    <x v="1"/>
    <n v="1460"/>
    <n v="105.02602739726028"/>
    <s v="AU"/>
    <s v="AUD"/>
    <x v="803"/>
    <d v="2011-07-17T05:00:00"/>
    <n v="1310619600"/>
    <n v="1310878800"/>
    <b v="0"/>
    <b v="1"/>
    <s v="food/food trucks"/>
    <x v="0"/>
    <s v="food trucks"/>
  </r>
  <r>
    <n v="2437"/>
    <n v="27.693181818181817"/>
    <x v="0"/>
    <n v="27"/>
    <n v="90.259259259259252"/>
    <s v="US"/>
    <s v="USD"/>
    <x v="212"/>
    <d v="2019-04-30T05:00:00"/>
    <n v="1556427600"/>
    <n v="1556600400"/>
    <b v="0"/>
    <b v="0"/>
    <s v="theater/plays"/>
    <x v="3"/>
    <s v="plays"/>
  </r>
  <r>
    <n v="93991"/>
    <n v="52.479620323841424"/>
    <x v="0"/>
    <n v="1221"/>
    <n v="76.978705978705975"/>
    <s v="US"/>
    <s v="USD"/>
    <x v="804"/>
    <d v="2019-12-22T06:00:00"/>
    <n v="1576476000"/>
    <n v="1576994400"/>
    <b v="0"/>
    <b v="0"/>
    <s v="film &amp; video/documentary"/>
    <x v="4"/>
    <s v="documentary"/>
  </r>
  <r>
    <n v="12620"/>
    <n v="407.09677419354841"/>
    <x v="1"/>
    <n v="123"/>
    <n v="102.60162601626017"/>
    <s v="CH"/>
    <s v="CHF"/>
    <x v="805"/>
    <d v="2013-10-25T05:00:00"/>
    <n v="1381122000"/>
    <n v="1382677200"/>
    <b v="0"/>
    <b v="0"/>
    <s v="music/jazz"/>
    <x v="1"/>
    <s v="jazz"/>
  </r>
  <r>
    <n v="2"/>
    <n v="2"/>
    <x v="0"/>
    <n v="1"/>
    <n v="2"/>
    <s v="US"/>
    <s v="USD"/>
    <x v="806"/>
    <d v="2014-09-20T05:00:00"/>
    <n v="1411102800"/>
    <n v="1411189200"/>
    <b v="0"/>
    <b v="1"/>
    <s v="technology/web"/>
    <x v="2"/>
    <s v="web"/>
  </r>
  <r>
    <n v="8746"/>
    <n v="156.17857142857144"/>
    <x v="1"/>
    <n v="159"/>
    <n v="55.0062893081761"/>
    <s v="US"/>
    <s v="USD"/>
    <x v="807"/>
    <d v="2018-08-19T05:00:00"/>
    <n v="1531803600"/>
    <n v="1534654800"/>
    <b v="0"/>
    <b v="1"/>
    <s v="music/rock"/>
    <x v="1"/>
    <s v="rock"/>
  </r>
  <r>
    <n v="3534"/>
    <n v="252.42857142857144"/>
    <x v="1"/>
    <n v="110"/>
    <n v="32.127272727272725"/>
    <s v="US"/>
    <s v="USD"/>
    <x v="722"/>
    <d v="2016-03-12T06:00:00"/>
    <n v="1454133600"/>
    <n v="1457762400"/>
    <b v="0"/>
    <b v="0"/>
    <s v="technology/web"/>
    <x v="2"/>
    <s v="web"/>
  </r>
  <r>
    <n v="709"/>
    <n v="1.729268292682927"/>
    <x v="2"/>
    <n v="14"/>
    <n v="50.642857142857146"/>
    <s v="US"/>
    <s v="USD"/>
    <x v="477"/>
    <d v="2012-05-20T05:00:00"/>
    <n v="1336194000"/>
    <n v="1337490000"/>
    <b v="0"/>
    <b v="1"/>
    <s v="publishing/nonfiction"/>
    <x v="5"/>
    <s v="nonfiction"/>
  </r>
  <r>
    <n v="795"/>
    <n v="12.230769230769232"/>
    <x v="0"/>
    <n v="16"/>
    <n v="49.6875"/>
    <s v="US"/>
    <s v="USD"/>
    <x v="259"/>
    <d v="2012-10-08T05:00:00"/>
    <n v="1349326800"/>
    <n v="1349672400"/>
    <b v="0"/>
    <b v="0"/>
    <s v="publishing/radio &amp; podcasts"/>
    <x v="5"/>
    <s v="radio &amp; podcasts"/>
  </r>
  <r>
    <n v="12955"/>
    <n v="163.98734177215189"/>
    <x v="1"/>
    <n v="236"/>
    <n v="54.894067796610166"/>
    <s v="US"/>
    <s v="USD"/>
    <x v="9"/>
    <d v="2013-09-22T05:00:00"/>
    <n v="1379566800"/>
    <n v="1379826000"/>
    <b v="0"/>
    <b v="0"/>
    <s v="theater/plays"/>
    <x v="3"/>
    <s v="plays"/>
  </r>
  <r>
    <n v="8964"/>
    <n v="162.98181818181817"/>
    <x v="1"/>
    <n v="191"/>
    <n v="46.931937172774866"/>
    <s v="US"/>
    <s v="USD"/>
    <x v="808"/>
    <d v="2017-06-18T05:00:00"/>
    <n v="1494651600"/>
    <n v="1497762000"/>
    <b v="1"/>
    <b v="1"/>
    <s v="film &amp; video/documentary"/>
    <x v="4"/>
    <s v="documentary"/>
  </r>
  <r>
    <n v="1843"/>
    <n v="20.252747252747252"/>
    <x v="0"/>
    <n v="41"/>
    <n v="44.951219512195124"/>
    <s v="US"/>
    <s v="USD"/>
    <x v="809"/>
    <d v="2011-05-04T05:00:00"/>
    <n v="1303880400"/>
    <n v="1304485200"/>
    <b v="0"/>
    <b v="0"/>
    <s v="theater/plays"/>
    <x v="3"/>
    <s v="plays"/>
  </r>
  <r>
    <n v="121950"/>
    <n v="319.24083769633506"/>
    <x v="1"/>
    <n v="3934"/>
    <n v="30.99898322318251"/>
    <s v="US"/>
    <s v="USD"/>
    <x v="444"/>
    <d v="2012-05-13T05:00:00"/>
    <n v="1335934800"/>
    <n v="1336885200"/>
    <b v="0"/>
    <b v="0"/>
    <s v="games/video games"/>
    <x v="6"/>
    <s v="video games"/>
  </r>
  <r>
    <n v="8621"/>
    <n v="478.94444444444446"/>
    <x v="1"/>
    <n v="80"/>
    <n v="107.7625"/>
    <s v="CA"/>
    <s v="CAD"/>
    <x v="384"/>
    <d v="2018-07-01T05:00:00"/>
    <n v="1528088400"/>
    <n v="1530421200"/>
    <b v="0"/>
    <b v="1"/>
    <s v="theater/plays"/>
    <x v="3"/>
    <s v="plays"/>
  </r>
  <r>
    <n v="30215"/>
    <n v="19.556634304207122"/>
    <x v="3"/>
    <n v="296"/>
    <n v="102.07770270270271"/>
    <s v="US"/>
    <s v="USD"/>
    <x v="810"/>
    <d v="2015-01-23T06:00:00"/>
    <n v="1421906400"/>
    <n v="1421992800"/>
    <b v="0"/>
    <b v="0"/>
    <s v="theater/plays"/>
    <x v="3"/>
    <s v="plays"/>
  </r>
  <r>
    <n v="11539"/>
    <n v="198.94827586206895"/>
    <x v="1"/>
    <n v="462"/>
    <n v="24.976190476190474"/>
    <s v="US"/>
    <s v="USD"/>
    <x v="811"/>
    <d v="2019-09-11T05:00:00"/>
    <n v="1568005200"/>
    <n v="1568178000"/>
    <b v="1"/>
    <b v="0"/>
    <s v="technology/web"/>
    <x v="2"/>
    <s v="web"/>
  </r>
  <r>
    <n v="14310"/>
    <n v="795"/>
    <x v="1"/>
    <n v="179"/>
    <n v="79.944134078212286"/>
    <s v="US"/>
    <s v="USD"/>
    <x v="812"/>
    <d v="2012-09-18T05:00:00"/>
    <n v="1346821200"/>
    <n v="1347944400"/>
    <b v="1"/>
    <b v="0"/>
    <s v="film &amp; video/drama"/>
    <x v="4"/>
    <s v="drama"/>
  </r>
  <r>
    <n v="35536"/>
    <n v="50.621082621082621"/>
    <x v="0"/>
    <n v="523"/>
    <n v="67.946462715105156"/>
    <s v="AU"/>
    <s v="AUD"/>
    <x v="813"/>
    <d v="2019-05-25T05:00:00"/>
    <n v="1557637200"/>
    <n v="1558760400"/>
    <b v="0"/>
    <b v="0"/>
    <s v="film &amp; video/drama"/>
    <x v="4"/>
    <s v="drama"/>
  </r>
  <r>
    <n v="3676"/>
    <n v="57.4375"/>
    <x v="0"/>
    <n v="141"/>
    <n v="26.070921985815602"/>
    <s v="GB"/>
    <s v="GBP"/>
    <x v="814"/>
    <d v="2013-08-16T05:00:00"/>
    <n v="1375592400"/>
    <n v="1376629200"/>
    <b v="0"/>
    <b v="0"/>
    <s v="theater/plays"/>
    <x v="3"/>
    <s v="plays"/>
  </r>
  <r>
    <n v="195936"/>
    <n v="155.62827640984909"/>
    <x v="1"/>
    <n v="1866"/>
    <n v="105.0032154340836"/>
    <s v="GB"/>
    <s v="GBP"/>
    <x v="80"/>
    <d v="2017-09-07T05:00:00"/>
    <n v="1503982800"/>
    <n v="1504760400"/>
    <b v="0"/>
    <b v="0"/>
    <s v="film &amp; video/television"/>
    <x v="4"/>
    <s v="television"/>
  </r>
  <r>
    <n v="1343"/>
    <n v="36.297297297297298"/>
    <x v="0"/>
    <n v="52"/>
    <n v="25.826923076923077"/>
    <s v="US"/>
    <s v="USD"/>
    <x v="815"/>
    <d v="2014-12-27T06:00:00"/>
    <n v="1418882400"/>
    <n v="1419660000"/>
    <b v="0"/>
    <b v="0"/>
    <s v="photography/photography books"/>
    <x v="7"/>
    <s v="photography books"/>
  </r>
  <r>
    <n v="2097"/>
    <n v="58.25"/>
    <x v="2"/>
    <n v="27"/>
    <n v="77.666666666666671"/>
    <s v="GB"/>
    <s v="GBP"/>
    <x v="816"/>
    <d v="2011-07-22T05:00:00"/>
    <n v="1309237200"/>
    <n v="1311310800"/>
    <b v="0"/>
    <b v="1"/>
    <s v="film &amp; video/shorts"/>
    <x v="4"/>
    <s v="shorts"/>
  </r>
  <r>
    <n v="9021"/>
    <n v="237.39473684210526"/>
    <x v="1"/>
    <n v="156"/>
    <n v="57.82692307692308"/>
    <s v="CH"/>
    <s v="CHF"/>
    <x v="474"/>
    <d v="2012-08-07T05:00:00"/>
    <n v="1343365200"/>
    <n v="1344315600"/>
    <b v="0"/>
    <b v="0"/>
    <s v="publishing/radio &amp; podcasts"/>
    <x v="5"/>
    <s v="radio &amp; podcasts"/>
  </r>
  <r>
    <n v="20915"/>
    <n v="58.75"/>
    <x v="0"/>
    <n v="225"/>
    <n v="92.955555555555549"/>
    <s v="AU"/>
    <s v="AUD"/>
    <x v="817"/>
    <d v="2017-11-15T06:00:00"/>
    <n v="1507957200"/>
    <n v="1510725600"/>
    <b v="0"/>
    <b v="1"/>
    <s v="theater/plays"/>
    <x v="3"/>
    <s v="plays"/>
  </r>
  <r>
    <n v="9676"/>
    <n v="182.56603773584905"/>
    <x v="1"/>
    <n v="255"/>
    <n v="37.945098039215686"/>
    <s v="US"/>
    <s v="USD"/>
    <x v="818"/>
    <d v="2019-02-27T06:00:00"/>
    <n v="1549519200"/>
    <n v="1551247200"/>
    <b v="1"/>
    <b v="0"/>
    <s v="film &amp; video/animation"/>
    <x v="4"/>
    <s v="animation"/>
  </r>
  <r>
    <n v="1210"/>
    <n v="0.75436408977556113"/>
    <x v="0"/>
    <n v="38"/>
    <n v="31.842105263157894"/>
    <s v="US"/>
    <s v="USD"/>
    <x v="819"/>
    <d v="2012-02-26T06:00:00"/>
    <n v="1329026400"/>
    <n v="1330236000"/>
    <b v="0"/>
    <b v="0"/>
    <s v="technology/web"/>
    <x v="2"/>
    <s v="web"/>
  </r>
  <r>
    <n v="90440"/>
    <n v="175.95330739299609"/>
    <x v="1"/>
    <n v="2261"/>
    <n v="40"/>
    <s v="US"/>
    <s v="USD"/>
    <x v="609"/>
    <d v="2018-12-18T06:00:00"/>
    <n v="1544335200"/>
    <n v="1545112800"/>
    <b v="0"/>
    <b v="1"/>
    <s v="music/world music"/>
    <x v="1"/>
    <s v="world music"/>
  </r>
  <r>
    <n v="4044"/>
    <n v="237.88235294117646"/>
    <x v="1"/>
    <n v="40"/>
    <n v="101.1"/>
    <s v="US"/>
    <s v="USD"/>
    <x v="547"/>
    <d v="2010-07-15T05:00:00"/>
    <n v="1279083600"/>
    <n v="1279170000"/>
    <b v="0"/>
    <b v="0"/>
    <s v="theater/plays"/>
    <x v="3"/>
    <s v="plays"/>
  </r>
  <r>
    <n v="192292"/>
    <n v="488.05076142131981"/>
    <x v="1"/>
    <n v="2289"/>
    <n v="84.006989951944078"/>
    <s v="IT"/>
    <s v="EUR"/>
    <x v="820"/>
    <d v="2019-11-11T06:00:00"/>
    <n v="1572498000"/>
    <n v="1573452000"/>
    <b v="0"/>
    <b v="0"/>
    <s v="theater/plays"/>
    <x v="3"/>
    <s v="plays"/>
  </r>
  <r>
    <n v="6722"/>
    <n v="224.06666666666669"/>
    <x v="1"/>
    <n v="65"/>
    <n v="103.41538461538461"/>
    <s v="US"/>
    <s v="USD"/>
    <x v="821"/>
    <d v="2017-10-04T05:00:00"/>
    <n v="1506056400"/>
    <n v="1507093200"/>
    <b v="0"/>
    <b v="0"/>
    <s v="theater/plays"/>
    <x v="3"/>
    <s v="plays"/>
  </r>
  <r>
    <n v="1577"/>
    <n v="18.126436781609197"/>
    <x v="0"/>
    <n v="15"/>
    <n v="105.13333333333334"/>
    <s v="US"/>
    <s v="USD"/>
    <x v="151"/>
    <d v="2016-05-16T05:00:00"/>
    <n v="1463029200"/>
    <n v="1463374800"/>
    <b v="0"/>
    <b v="0"/>
    <s v="food/food trucks"/>
    <x v="0"/>
    <s v="food trucks"/>
  </r>
  <r>
    <n v="3301"/>
    <n v="45.847222222222221"/>
    <x v="0"/>
    <n v="37"/>
    <n v="89.21621621621621"/>
    <s v="US"/>
    <s v="USD"/>
    <x v="822"/>
    <d v="2012-08-10T05:00:00"/>
    <n v="1342069200"/>
    <n v="1344574800"/>
    <b v="0"/>
    <b v="0"/>
    <s v="theater/plays"/>
    <x v="3"/>
    <s v="plays"/>
  </r>
  <r>
    <n v="196386"/>
    <n v="117.31541218637993"/>
    <x v="1"/>
    <n v="3777"/>
    <n v="51.995234312946785"/>
    <s v="IT"/>
    <s v="EUR"/>
    <x v="823"/>
    <d v="2014-01-07T06:00:00"/>
    <n v="1388296800"/>
    <n v="1389074400"/>
    <b v="0"/>
    <b v="0"/>
    <s v="technology/web"/>
    <x v="2"/>
    <s v="web"/>
  </r>
  <r>
    <n v="11952"/>
    <n v="217.30909090909088"/>
    <x v="1"/>
    <n v="184"/>
    <n v="64.956521739130437"/>
    <s v="GB"/>
    <s v="GBP"/>
    <x v="824"/>
    <d v="2017-05-17T05:00:00"/>
    <n v="1493787600"/>
    <n v="1494997200"/>
    <b v="0"/>
    <b v="0"/>
    <s v="theater/plays"/>
    <x v="3"/>
    <s v="plays"/>
  </r>
  <r>
    <n v="3930"/>
    <n v="112.28571428571428"/>
    <x v="1"/>
    <n v="85"/>
    <n v="46.235294117647058"/>
    <s v="US"/>
    <s v="USD"/>
    <x v="825"/>
    <d v="2015-03-04T06:00:00"/>
    <n v="1424844000"/>
    <n v="1425448800"/>
    <b v="0"/>
    <b v="1"/>
    <s v="theater/plays"/>
    <x v="3"/>
    <s v="plays"/>
  </r>
  <r>
    <n v="5729"/>
    <n v="72.51898734177216"/>
    <x v="0"/>
    <n v="112"/>
    <n v="51.151785714285715"/>
    <s v="US"/>
    <s v="USD"/>
    <x v="826"/>
    <d v="2014-06-30T05:00:00"/>
    <n v="1403931600"/>
    <n v="1404104400"/>
    <b v="0"/>
    <b v="1"/>
    <s v="theater/plays"/>
    <x v="3"/>
    <s v="plays"/>
  </r>
  <r>
    <n v="4883"/>
    <n v="212.30434782608697"/>
    <x v="1"/>
    <n v="144"/>
    <n v="33.909722222222221"/>
    <s v="US"/>
    <s v="USD"/>
    <x v="827"/>
    <d v="2014-03-14T05:00:00"/>
    <n v="1394514000"/>
    <n v="1394773200"/>
    <b v="0"/>
    <b v="0"/>
    <s v="music/rock"/>
    <x v="1"/>
    <s v="rock"/>
  </r>
  <r>
    <n v="175015"/>
    <n v="239.74657534246577"/>
    <x v="1"/>
    <n v="1902"/>
    <n v="92.016298633017882"/>
    <s v="US"/>
    <s v="USD"/>
    <x v="828"/>
    <d v="2013-04-21T05:00:00"/>
    <n v="1365397200"/>
    <n v="1366520400"/>
    <b v="0"/>
    <b v="0"/>
    <s v="theater/plays"/>
    <x v="3"/>
    <s v="plays"/>
  </r>
  <r>
    <n v="11280"/>
    <n v="181.93548387096774"/>
    <x v="1"/>
    <n v="105"/>
    <n v="107.42857142857143"/>
    <s v="US"/>
    <s v="USD"/>
    <x v="829"/>
    <d v="2016-02-28T06:00:00"/>
    <n v="1456120800"/>
    <n v="1456639200"/>
    <b v="0"/>
    <b v="0"/>
    <s v="theater/plays"/>
    <x v="3"/>
    <s v="plays"/>
  </r>
  <r>
    <n v="10012"/>
    <n v="164.13114754098362"/>
    <x v="1"/>
    <n v="132"/>
    <n v="75.848484848484844"/>
    <s v="US"/>
    <s v="USD"/>
    <x v="830"/>
    <d v="2015-07-31T05:00:00"/>
    <n v="1437714000"/>
    <n v="1438318800"/>
    <b v="0"/>
    <b v="0"/>
    <s v="theater/plays"/>
    <x v="3"/>
    <s v="plays"/>
  </r>
  <r>
    <n v="1690"/>
    <n v="1.6375968992248062"/>
    <x v="0"/>
    <n v="21"/>
    <n v="80.476190476190482"/>
    <s v="US"/>
    <s v="USD"/>
    <x v="831"/>
    <d v="2019-07-25T05:00:00"/>
    <n v="1563771600"/>
    <n v="1564030800"/>
    <b v="1"/>
    <b v="0"/>
    <s v="theater/plays"/>
    <x v="3"/>
    <s v="plays"/>
  </r>
  <r>
    <n v="84891"/>
    <n v="49.64385964912281"/>
    <x v="3"/>
    <n v="976"/>
    <n v="86.978483606557376"/>
    <s v="US"/>
    <s v="USD"/>
    <x v="832"/>
    <d v="2015-12-05T06:00:00"/>
    <n v="1448517600"/>
    <n v="1449295200"/>
    <b v="0"/>
    <b v="0"/>
    <s v="film &amp; video/documentary"/>
    <x v="4"/>
    <s v="documentary"/>
  </r>
  <r>
    <n v="10093"/>
    <n v="109.70652173913042"/>
    <x v="1"/>
    <n v="96"/>
    <n v="105.13541666666667"/>
    <s v="US"/>
    <s v="USD"/>
    <x v="833"/>
    <d v="2018-07-18T05:00:00"/>
    <n v="1528779600"/>
    <n v="1531890000"/>
    <b v="0"/>
    <b v="1"/>
    <s v="publishing/fiction"/>
    <x v="5"/>
    <s v="fiction"/>
  </r>
  <r>
    <n v="3839"/>
    <n v="49.217948717948715"/>
    <x v="0"/>
    <n v="67"/>
    <n v="57.298507462686565"/>
    <s v="US"/>
    <s v="USD"/>
    <x v="834"/>
    <d v="2011-05-24T05:00:00"/>
    <n v="1304744400"/>
    <n v="1306213200"/>
    <b v="0"/>
    <b v="1"/>
    <s v="games/video games"/>
    <x v="6"/>
    <s v="video games"/>
  </r>
  <r>
    <n v="6161"/>
    <n v="62.232323232323225"/>
    <x v="2"/>
    <n v="66"/>
    <n v="93.348484848484844"/>
    <s v="CA"/>
    <s v="CAD"/>
    <x v="835"/>
    <d v="2012-12-23T06:00:00"/>
    <n v="1354341600"/>
    <n v="1356242400"/>
    <b v="0"/>
    <b v="0"/>
    <s v="technology/web"/>
    <x v="2"/>
    <s v="web"/>
  </r>
  <r>
    <n v="5615"/>
    <n v="13.05813953488372"/>
    <x v="0"/>
    <n v="78"/>
    <n v="71.987179487179489"/>
    <s v="US"/>
    <s v="USD"/>
    <x v="836"/>
    <d v="2011-02-13T06:00:00"/>
    <n v="1294552800"/>
    <n v="1297576800"/>
    <b v="1"/>
    <b v="0"/>
    <s v="theater/plays"/>
    <x v="3"/>
    <s v="plays"/>
  </r>
  <r>
    <n v="6205"/>
    <n v="64.635416666666671"/>
    <x v="0"/>
    <n v="67"/>
    <n v="92.611940298507463"/>
    <s v="AU"/>
    <s v="AUD"/>
    <x v="837"/>
    <d v="2011-01-28T06:00:00"/>
    <n v="1295935200"/>
    <n v="1296194400"/>
    <b v="0"/>
    <b v="0"/>
    <s v="theater/plays"/>
    <x v="3"/>
    <s v="plays"/>
  </r>
  <r>
    <n v="11969"/>
    <n v="159.58666666666667"/>
    <x v="1"/>
    <n v="114"/>
    <n v="104.99122807017544"/>
    <s v="US"/>
    <s v="USD"/>
    <x v="219"/>
    <d v="2014-10-29T05:00:00"/>
    <n v="1411534800"/>
    <n v="1414558800"/>
    <b v="0"/>
    <b v="0"/>
    <s v="food/food trucks"/>
    <x v="0"/>
    <s v="food trucks"/>
  </r>
  <r>
    <n v="8142"/>
    <n v="81.42"/>
    <x v="0"/>
    <n v="263"/>
    <n v="30.958174904942965"/>
    <s v="AU"/>
    <s v="AUD"/>
    <x v="365"/>
    <d v="2017-03-01T06:00:00"/>
    <n v="1486706400"/>
    <n v="1488348000"/>
    <b v="0"/>
    <b v="0"/>
    <s v="photography/photography books"/>
    <x v="7"/>
    <s v="photography books"/>
  </r>
  <r>
    <n v="55805"/>
    <n v="32.444767441860463"/>
    <x v="0"/>
    <n v="1691"/>
    <n v="33.001182732111175"/>
    <s v="US"/>
    <s v="USD"/>
    <x v="838"/>
    <d v="2012-04-20T05:00:00"/>
    <n v="1333602000"/>
    <n v="1334898000"/>
    <b v="1"/>
    <b v="0"/>
    <s v="photography/photography books"/>
    <x v="7"/>
    <s v="photography books"/>
  </r>
  <r>
    <n v="15238"/>
    <n v="9.9141184124918666"/>
    <x v="0"/>
    <n v="181"/>
    <n v="84.187845303867405"/>
    <s v="US"/>
    <s v="USD"/>
    <x v="839"/>
    <d v="2011-06-18T05:00:00"/>
    <n v="1308200400"/>
    <n v="1308373200"/>
    <b v="0"/>
    <b v="0"/>
    <s v="theater/plays"/>
    <x v="3"/>
    <s v="plays"/>
  </r>
  <r>
    <n v="961"/>
    <n v="26.694444444444443"/>
    <x v="0"/>
    <n v="13"/>
    <n v="73.92307692307692"/>
    <s v="US"/>
    <s v="USD"/>
    <x v="840"/>
    <d v="2014-10-03T05:00:00"/>
    <n v="1411707600"/>
    <n v="1412312400"/>
    <b v="0"/>
    <b v="0"/>
    <s v="theater/plays"/>
    <x v="3"/>
    <s v="plays"/>
  </r>
  <r>
    <n v="5918"/>
    <n v="62.957446808510639"/>
    <x v="3"/>
    <n v="160"/>
    <n v="36.987499999999997"/>
    <s v="US"/>
    <s v="USD"/>
    <x v="841"/>
    <d v="2014-12-22T06:00:00"/>
    <n v="1418364000"/>
    <n v="1419228000"/>
    <b v="1"/>
    <b v="1"/>
    <s v="film &amp; video/documentary"/>
    <x v="4"/>
    <s v="documentary"/>
  </r>
  <r>
    <n v="9520"/>
    <n v="161.35593220338984"/>
    <x v="1"/>
    <n v="203"/>
    <n v="46.896551724137929"/>
    <s v="US"/>
    <s v="USD"/>
    <x v="842"/>
    <d v="2015-05-07T05:00:00"/>
    <n v="1429333200"/>
    <n v="1430974800"/>
    <b v="0"/>
    <b v="0"/>
    <s v="technology/web"/>
    <x v="2"/>
    <s v="web"/>
  </r>
  <r>
    <n v="5"/>
    <n v="5"/>
    <x v="0"/>
    <n v="1"/>
    <n v="5"/>
    <s v="US"/>
    <s v="USD"/>
    <x v="843"/>
    <d v="2019-04-21T05:00:00"/>
    <n v="1555390800"/>
    <n v="1555822800"/>
    <b v="0"/>
    <b v="1"/>
    <s v="theater/plays"/>
    <x v="3"/>
    <s v="plays"/>
  </r>
  <r>
    <n v="159056"/>
    <n v="1096.9379310344827"/>
    <x v="1"/>
    <n v="1559"/>
    <n v="102.02437459910199"/>
    <s v="US"/>
    <s v="USD"/>
    <x v="844"/>
    <d v="2016-12-27T06:00:00"/>
    <n v="1482732000"/>
    <n v="1482818400"/>
    <b v="0"/>
    <b v="1"/>
    <s v="music/rock"/>
    <x v="1"/>
    <s v="rock"/>
  </r>
  <r>
    <n v="101987"/>
    <n v="70.094158075601371"/>
    <x v="3"/>
    <n v="2266"/>
    <n v="45.007502206531335"/>
    <s v="US"/>
    <s v="USD"/>
    <x v="845"/>
    <d v="2016-08-23T05:00:00"/>
    <n v="1470718800"/>
    <n v="1471928400"/>
    <b v="0"/>
    <b v="0"/>
    <s v="film &amp; video/documentary"/>
    <x v="4"/>
    <s v="documentary"/>
  </r>
  <r>
    <n v="1980"/>
    <n v="60"/>
    <x v="0"/>
    <n v="21"/>
    <n v="94.285714285714292"/>
    <s v="US"/>
    <s v="USD"/>
    <x v="846"/>
    <d v="2016-01-25T06:00:00"/>
    <n v="1450591200"/>
    <n v="1453701600"/>
    <b v="0"/>
    <b v="1"/>
    <s v="film &amp; video/science fiction"/>
    <x v="4"/>
    <s v="science fiction"/>
  </r>
  <r>
    <n v="156384"/>
    <n v="367.0985915492958"/>
    <x v="1"/>
    <n v="1548"/>
    <n v="101.02325581395348"/>
    <s v="AU"/>
    <s v="AUD"/>
    <x v="110"/>
    <d v="2012-10-16T05:00:00"/>
    <n v="1348290000"/>
    <n v="1350363600"/>
    <b v="0"/>
    <b v="0"/>
    <s v="technology/web"/>
    <x v="2"/>
    <s v="web"/>
  </r>
  <r>
    <n v="7763"/>
    <n v="1109"/>
    <x v="1"/>
    <n v="80"/>
    <n v="97.037499999999994"/>
    <s v="US"/>
    <s v="USD"/>
    <x v="847"/>
    <d v="2012-11-27T06:00:00"/>
    <n v="1353823200"/>
    <n v="1353996000"/>
    <b v="0"/>
    <b v="0"/>
    <s v="theater/plays"/>
    <x v="3"/>
    <s v="plays"/>
  </r>
  <r>
    <n v="35698"/>
    <n v="19.028784648187631"/>
    <x v="0"/>
    <n v="830"/>
    <n v="43.00963855421687"/>
    <s v="US"/>
    <s v="USD"/>
    <x v="848"/>
    <d v="2015-12-26T06:00:00"/>
    <n v="1450764000"/>
    <n v="1451109600"/>
    <b v="0"/>
    <b v="0"/>
    <s v="film &amp; video/science fiction"/>
    <x v="4"/>
    <s v="science fiction"/>
  </r>
  <r>
    <n v="12434"/>
    <n v="126.87755102040816"/>
    <x v="1"/>
    <n v="131"/>
    <n v="94.916030534351151"/>
    <s v="US"/>
    <s v="USD"/>
    <x v="849"/>
    <d v="2012-02-19T06:00:00"/>
    <n v="1329372000"/>
    <n v="1329631200"/>
    <b v="0"/>
    <b v="0"/>
    <s v="theater/plays"/>
    <x v="3"/>
    <s v="plays"/>
  </r>
  <r>
    <n v="8081"/>
    <n v="734.63636363636363"/>
    <x v="1"/>
    <n v="112"/>
    <n v="72.151785714285708"/>
    <s v="US"/>
    <s v="USD"/>
    <x v="780"/>
    <d v="2010-07-13T05:00:00"/>
    <n v="1277096400"/>
    <n v="1278997200"/>
    <b v="0"/>
    <b v="0"/>
    <s v="film &amp; video/animation"/>
    <x v="4"/>
    <s v="animation"/>
  </r>
  <r>
    <n v="6631"/>
    <n v="4.5731034482758623"/>
    <x v="0"/>
    <n v="130"/>
    <n v="51.007692307692309"/>
    <s v="US"/>
    <s v="USD"/>
    <x v="140"/>
    <d v="2010-07-26T05:00:00"/>
    <n v="1277701200"/>
    <n v="1280120400"/>
    <b v="0"/>
    <b v="0"/>
    <s v="publishing/translations"/>
    <x v="5"/>
    <s v="translations"/>
  </r>
  <r>
    <n v="4678"/>
    <n v="85.054545454545448"/>
    <x v="0"/>
    <n v="55"/>
    <n v="85.054545454545448"/>
    <s v="US"/>
    <s v="USD"/>
    <x v="850"/>
    <d v="2016-03-16T05:00:00"/>
    <n v="1454911200"/>
    <n v="1458104400"/>
    <b v="0"/>
    <b v="0"/>
    <s v="technology/web"/>
    <x v="2"/>
    <s v="web"/>
  </r>
  <r>
    <n v="6800"/>
    <n v="119.29824561403508"/>
    <x v="1"/>
    <n v="155"/>
    <n v="43.87096774193548"/>
    <s v="US"/>
    <s v="USD"/>
    <x v="851"/>
    <d v="2011-02-21T06:00:00"/>
    <n v="1297922400"/>
    <n v="1298268000"/>
    <b v="0"/>
    <b v="0"/>
    <s v="publishing/translations"/>
    <x v="5"/>
    <s v="translations"/>
  </r>
  <r>
    <n v="10657"/>
    <n v="296.02777777777777"/>
    <x v="1"/>
    <n v="266"/>
    <n v="40.063909774436091"/>
    <s v="US"/>
    <s v="USD"/>
    <x v="852"/>
    <d v="2013-12-05T06:00:00"/>
    <n v="1384408800"/>
    <n v="1386223200"/>
    <b v="0"/>
    <b v="0"/>
    <s v="food/food trucks"/>
    <x v="0"/>
    <s v="food trucks"/>
  </r>
  <r>
    <n v="4997"/>
    <n v="84.694915254237287"/>
    <x v="0"/>
    <n v="114"/>
    <n v="43.833333333333336"/>
    <s v="IT"/>
    <s v="EUR"/>
    <x v="853"/>
    <d v="2011-03-11T06:00:00"/>
    <n v="1299304800"/>
    <n v="1299823200"/>
    <b v="0"/>
    <b v="1"/>
    <s v="photography/photography books"/>
    <x v="7"/>
    <s v="photography books"/>
  </r>
  <r>
    <n v="13164"/>
    <n v="355.7837837837838"/>
    <x v="1"/>
    <n v="155"/>
    <n v="84.92903225806451"/>
    <s v="US"/>
    <s v="USD"/>
    <x v="854"/>
    <d v="2015-05-16T05:00:00"/>
    <n v="1431320400"/>
    <n v="1431752400"/>
    <b v="0"/>
    <b v="0"/>
    <s v="theater/plays"/>
    <x v="3"/>
    <s v="plays"/>
  </r>
  <r>
    <n v="8501"/>
    <n v="386.40909090909093"/>
    <x v="1"/>
    <n v="207"/>
    <n v="41.067632850241544"/>
    <s v="GB"/>
    <s v="GBP"/>
    <x v="67"/>
    <d v="2010-03-06T06:00:00"/>
    <n v="1264399200"/>
    <n v="1267855200"/>
    <b v="0"/>
    <b v="0"/>
    <s v="music/rock"/>
    <x v="1"/>
    <s v="rock"/>
  </r>
  <r>
    <n v="13468"/>
    <n v="792.23529411764707"/>
    <x v="1"/>
    <n v="245"/>
    <n v="54.971428571428568"/>
    <s v="US"/>
    <s v="USD"/>
    <x v="855"/>
    <d v="2017-06-17T05:00:00"/>
    <n v="1497502800"/>
    <n v="1497675600"/>
    <b v="0"/>
    <b v="0"/>
    <s v="theater/plays"/>
    <x v="3"/>
    <s v="plays"/>
  </r>
  <r>
    <n v="121138"/>
    <n v="137.03393665158373"/>
    <x v="1"/>
    <n v="1573"/>
    <n v="77.010807374443743"/>
    <s v="US"/>
    <s v="USD"/>
    <x v="107"/>
    <d v="2012-05-13T05:00:00"/>
    <n v="1333688400"/>
    <n v="1336885200"/>
    <b v="0"/>
    <b v="0"/>
    <s v="music/world music"/>
    <x v="1"/>
    <s v="world music"/>
  </r>
  <r>
    <n v="8117"/>
    <n v="338.20833333333337"/>
    <x v="1"/>
    <n v="114"/>
    <n v="71.201754385964918"/>
    <s v="US"/>
    <s v="USD"/>
    <x v="344"/>
    <d v="2011-01-16T06:00:00"/>
    <n v="1293861600"/>
    <n v="1295157600"/>
    <b v="0"/>
    <b v="0"/>
    <s v="food/food trucks"/>
    <x v="0"/>
    <s v="food trucks"/>
  </r>
  <r>
    <n v="8550"/>
    <n v="108.22784810126582"/>
    <x v="1"/>
    <n v="93"/>
    <n v="91.935483870967744"/>
    <s v="US"/>
    <s v="USD"/>
    <x v="856"/>
    <d v="2019-12-29T06:00:00"/>
    <n v="1576994400"/>
    <n v="1577599200"/>
    <b v="0"/>
    <b v="0"/>
    <s v="theater/plays"/>
    <x v="3"/>
    <s v="plays"/>
  </r>
  <r>
    <n v="57659"/>
    <n v="60.757639620653315"/>
    <x v="0"/>
    <n v="594"/>
    <n v="97.069023569023571"/>
    <s v="US"/>
    <s v="USD"/>
    <x v="857"/>
    <d v="2011-05-10T05:00:00"/>
    <n v="1304917200"/>
    <n v="1305003600"/>
    <b v="0"/>
    <b v="0"/>
    <s v="theater/plays"/>
    <x v="3"/>
    <s v="plays"/>
  </r>
  <r>
    <n v="1414"/>
    <n v="27.725490196078432"/>
    <x v="0"/>
    <n v="24"/>
    <n v="58.916666666666664"/>
    <s v="US"/>
    <s v="USD"/>
    <x v="858"/>
    <d v="2013-10-14T05:00:00"/>
    <n v="1381208400"/>
    <n v="1381726800"/>
    <b v="0"/>
    <b v="0"/>
    <s v="film &amp; video/television"/>
    <x v="4"/>
    <s v="television"/>
  </r>
  <r>
    <n v="97524"/>
    <n v="228.3934426229508"/>
    <x v="1"/>
    <n v="1681"/>
    <n v="58.015466983938133"/>
    <s v="US"/>
    <s v="USD"/>
    <x v="859"/>
    <d v="2014-06-11T05:00:00"/>
    <n v="1401685200"/>
    <n v="1402462800"/>
    <b v="0"/>
    <b v="1"/>
    <s v="technology/web"/>
    <x v="2"/>
    <s v="web"/>
  </r>
  <r>
    <n v="26176"/>
    <n v="21.615194054500414"/>
    <x v="0"/>
    <n v="252"/>
    <n v="103.87301587301587"/>
    <s v="US"/>
    <s v="USD"/>
    <x v="860"/>
    <d v="2010-12-12T06:00:00"/>
    <n v="1291960800"/>
    <n v="1292133600"/>
    <b v="0"/>
    <b v="1"/>
    <s v="theater/plays"/>
    <x v="3"/>
    <s v="plays"/>
  </r>
  <r>
    <n v="2991"/>
    <n v="373.875"/>
    <x v="1"/>
    <n v="32"/>
    <n v="93.46875"/>
    <s v="US"/>
    <s v="USD"/>
    <x v="170"/>
    <d v="2013-05-19T05:00:00"/>
    <n v="1368853200"/>
    <n v="1368939600"/>
    <b v="0"/>
    <b v="0"/>
    <s v="music/indie rock"/>
    <x v="1"/>
    <s v="indie rock"/>
  </r>
  <r>
    <n v="8366"/>
    <n v="154.92592592592592"/>
    <x v="1"/>
    <n v="135"/>
    <n v="61.970370370370368"/>
    <s v="US"/>
    <s v="USD"/>
    <x v="861"/>
    <d v="2016-01-07T06:00:00"/>
    <n v="1448776800"/>
    <n v="1452146400"/>
    <b v="0"/>
    <b v="1"/>
    <s v="theater/plays"/>
    <x v="3"/>
    <s v="plays"/>
  </r>
  <r>
    <n v="12886"/>
    <n v="322.14999999999998"/>
    <x v="1"/>
    <n v="140"/>
    <n v="92.042857142857144"/>
    <s v="US"/>
    <s v="USD"/>
    <x v="862"/>
    <d v="2011-02-03T06:00:00"/>
    <n v="1296194400"/>
    <n v="1296712800"/>
    <b v="0"/>
    <b v="1"/>
    <s v="theater/plays"/>
    <x v="3"/>
    <s v="plays"/>
  </r>
  <r>
    <n v="5177"/>
    <n v="73.957142857142856"/>
    <x v="0"/>
    <n v="67"/>
    <n v="77.268656716417908"/>
    <s v="US"/>
    <s v="USD"/>
    <x v="863"/>
    <d v="2018-03-11T06:00:00"/>
    <n v="1517983200"/>
    <n v="1520748000"/>
    <b v="0"/>
    <b v="0"/>
    <s v="food/food trucks"/>
    <x v="0"/>
    <s v="food trucks"/>
  </r>
  <r>
    <n v="8641"/>
    <n v="864.1"/>
    <x v="1"/>
    <n v="92"/>
    <n v="93.923913043478265"/>
    <s v="US"/>
    <s v="USD"/>
    <x v="864"/>
    <d v="2016-12-04T06:00:00"/>
    <n v="1478930400"/>
    <n v="1480831200"/>
    <b v="0"/>
    <b v="0"/>
    <s v="games/video games"/>
    <x v="6"/>
    <s v="video games"/>
  </r>
  <r>
    <n v="86244"/>
    <n v="143.26245847176079"/>
    <x v="1"/>
    <n v="1015"/>
    <n v="84.969458128078813"/>
    <s v="GB"/>
    <s v="GBP"/>
    <x v="527"/>
    <d v="2015-03-21T05:00:00"/>
    <n v="1426395600"/>
    <n v="1426914000"/>
    <b v="0"/>
    <b v="0"/>
    <s v="theater/plays"/>
    <x v="3"/>
    <s v="plays"/>
  </r>
  <r>
    <n v="78630"/>
    <n v="40.281762295081968"/>
    <x v="0"/>
    <n v="742"/>
    <n v="105.97035040431267"/>
    <s v="US"/>
    <s v="USD"/>
    <x v="865"/>
    <d v="2015-11-04T06:00:00"/>
    <n v="1446181200"/>
    <n v="1446616800"/>
    <b v="1"/>
    <b v="0"/>
    <s v="publishing/nonfiction"/>
    <x v="5"/>
    <s v="nonfiction"/>
  </r>
  <r>
    <n v="11941"/>
    <n v="178.22388059701493"/>
    <x v="1"/>
    <n v="323"/>
    <n v="36.969040247678016"/>
    <s v="US"/>
    <s v="USD"/>
    <x v="866"/>
    <d v="2018-01-27T06:00:00"/>
    <n v="1514181600"/>
    <n v="1517032800"/>
    <b v="0"/>
    <b v="0"/>
    <s v="technology/web"/>
    <x v="2"/>
    <s v="web"/>
  </r>
  <r>
    <n v="6115"/>
    <n v="84.930555555555557"/>
    <x v="0"/>
    <n v="75"/>
    <n v="81.533333333333331"/>
    <s v="US"/>
    <s v="USD"/>
    <x v="867"/>
    <d v="2011-07-21T05:00:00"/>
    <n v="1311051600"/>
    <n v="1311224400"/>
    <b v="0"/>
    <b v="1"/>
    <s v="film &amp; video/documentary"/>
    <x v="4"/>
    <s v="documentary"/>
  </r>
  <r>
    <n v="188404"/>
    <n v="145.93648334624322"/>
    <x v="1"/>
    <n v="2326"/>
    <n v="80.999140154772135"/>
    <s v="US"/>
    <s v="USD"/>
    <x v="868"/>
    <d v="2019-08-19T05:00:00"/>
    <n v="1564894800"/>
    <n v="1566190800"/>
    <b v="0"/>
    <b v="0"/>
    <s v="film &amp; video/documentary"/>
    <x v="4"/>
    <s v="documentary"/>
  </r>
  <r>
    <n v="9910"/>
    <n v="152.46153846153848"/>
    <x v="1"/>
    <n v="381"/>
    <n v="26.010498687664043"/>
    <s v="US"/>
    <s v="USD"/>
    <x v="105"/>
    <d v="2019-10-04T05:00:00"/>
    <n v="1567918800"/>
    <n v="1570165200"/>
    <b v="0"/>
    <b v="0"/>
    <s v="theater/plays"/>
    <x v="3"/>
    <s v="plays"/>
  </r>
  <r>
    <n v="114523"/>
    <n v="67.129542790152414"/>
    <x v="0"/>
    <n v="4405"/>
    <n v="25.998410896708286"/>
    <s v="US"/>
    <s v="USD"/>
    <x v="481"/>
    <d v="2014-01-01T06:00:00"/>
    <n v="1386309600"/>
    <n v="1388556000"/>
    <b v="0"/>
    <b v="1"/>
    <s v="music/rock"/>
    <x v="1"/>
    <s v="rock"/>
  </r>
  <r>
    <n v="3144"/>
    <n v="40.307692307692307"/>
    <x v="0"/>
    <n v="92"/>
    <n v="34.173913043478258"/>
    <s v="US"/>
    <s v="USD"/>
    <x v="253"/>
    <d v="2011-04-19T05:00:00"/>
    <n v="1301979600"/>
    <n v="1303189200"/>
    <b v="0"/>
    <b v="0"/>
    <s v="music/rock"/>
    <x v="1"/>
    <s v="rock"/>
  </r>
  <r>
    <n v="13441"/>
    <n v="216.79032258064518"/>
    <x v="1"/>
    <n v="480"/>
    <n v="28.002083333333335"/>
    <s v="US"/>
    <s v="USD"/>
    <x v="869"/>
    <d v="2017-05-11T05:00:00"/>
    <n v="1493269200"/>
    <n v="1494478800"/>
    <b v="0"/>
    <b v="0"/>
    <s v="film &amp; video/documentary"/>
    <x v="4"/>
    <s v="documentary"/>
  </r>
  <r>
    <n v="4899"/>
    <n v="52.117021276595743"/>
    <x v="0"/>
    <n v="64"/>
    <n v="76.546875"/>
    <s v="US"/>
    <s v="USD"/>
    <x v="864"/>
    <d v="2016-12-03T06:00:00"/>
    <n v="1478930400"/>
    <n v="1480744800"/>
    <b v="0"/>
    <b v="0"/>
    <s v="publishing/radio &amp; podcasts"/>
    <x v="5"/>
    <s v="radio &amp; podcasts"/>
  </r>
  <r>
    <n v="11990"/>
    <n v="499.58333333333337"/>
    <x v="1"/>
    <n v="226"/>
    <n v="53.053097345132741"/>
    <s v="US"/>
    <s v="USD"/>
    <x v="843"/>
    <d v="2019-04-21T05:00:00"/>
    <n v="1555390800"/>
    <n v="1555822800"/>
    <b v="0"/>
    <b v="0"/>
    <s v="publishing/translations"/>
    <x v="5"/>
    <s v="translations"/>
  </r>
  <r>
    <n v="6839"/>
    <n v="87.679487179487182"/>
    <x v="0"/>
    <n v="64"/>
    <n v="106.859375"/>
    <s v="US"/>
    <s v="USD"/>
    <x v="289"/>
    <d v="2016-03-25T05:00:00"/>
    <n v="1456984800"/>
    <n v="1458882000"/>
    <b v="0"/>
    <b v="1"/>
    <s v="film &amp; video/drama"/>
    <x v="4"/>
    <s v="drama"/>
  </r>
  <r>
    <n v="11091"/>
    <n v="113.17346938775511"/>
    <x v="1"/>
    <n v="241"/>
    <n v="46.020746887966808"/>
    <s v="US"/>
    <s v="USD"/>
    <x v="870"/>
    <d v="2014-09-29T05:00:00"/>
    <n v="1411621200"/>
    <n v="1411966800"/>
    <b v="0"/>
    <b v="1"/>
    <s v="music/rock"/>
    <x v="1"/>
    <s v="rock"/>
  </r>
  <r>
    <n v="13223"/>
    <n v="426.54838709677421"/>
    <x v="1"/>
    <n v="132"/>
    <n v="100.17424242424242"/>
    <s v="US"/>
    <s v="USD"/>
    <x v="871"/>
    <d v="2018-05-21T05:00:00"/>
    <n v="1525669200"/>
    <n v="1526878800"/>
    <b v="0"/>
    <b v="1"/>
    <s v="film &amp; video/drama"/>
    <x v="4"/>
    <s v="drama"/>
  </r>
  <r>
    <n v="7608"/>
    <n v="77.632653061224488"/>
    <x v="3"/>
    <n v="75"/>
    <n v="101.44"/>
    <s v="IT"/>
    <s v="EUR"/>
    <x v="872"/>
    <d v="2016-01-10T06:00:00"/>
    <n v="1450936800"/>
    <n v="1452405600"/>
    <b v="0"/>
    <b v="1"/>
    <s v="photography/photography books"/>
    <x v="7"/>
    <s v="photography books"/>
  </r>
  <r>
    <n v="74073"/>
    <n v="52.496810772501767"/>
    <x v="0"/>
    <n v="842"/>
    <n v="87.972684085510693"/>
    <s v="US"/>
    <s v="USD"/>
    <x v="873"/>
    <d v="2014-10-23T05:00:00"/>
    <n v="1413522000"/>
    <n v="1414040400"/>
    <b v="0"/>
    <b v="1"/>
    <s v="publishing/translations"/>
    <x v="5"/>
    <s v="translations"/>
  </r>
  <r>
    <n v="153216"/>
    <n v="157.46762589928059"/>
    <x v="1"/>
    <n v="2043"/>
    <n v="74.995594713656388"/>
    <s v="US"/>
    <s v="USD"/>
    <x v="874"/>
    <d v="2018-12-03T06:00:00"/>
    <n v="1541307600"/>
    <n v="1543816800"/>
    <b v="0"/>
    <b v="1"/>
    <s v="food/food trucks"/>
    <x v="0"/>
    <s v="food trucks"/>
  </r>
  <r>
    <n v="4814"/>
    <n v="72.939393939393938"/>
    <x v="0"/>
    <n v="112"/>
    <n v="42.982142857142854"/>
    <s v="US"/>
    <s v="USD"/>
    <x v="875"/>
    <d v="2013-02-01T06:00:00"/>
    <n v="1357106400"/>
    <n v="1359698400"/>
    <b v="0"/>
    <b v="0"/>
    <s v="theater/plays"/>
    <x v="3"/>
    <s v="plays"/>
  </r>
  <r>
    <n v="4603"/>
    <n v="60.565789473684205"/>
    <x v="3"/>
    <n v="139"/>
    <n v="33.115107913669064"/>
    <s v="IT"/>
    <s v="EUR"/>
    <x v="876"/>
    <d v="2014-01-25T06:00:00"/>
    <n v="1390197600"/>
    <n v="1390629600"/>
    <b v="0"/>
    <b v="0"/>
    <s v="theater/plays"/>
    <x v="3"/>
    <s v="plays"/>
  </r>
  <r>
    <n v="37823"/>
    <n v="56.791291291291287"/>
    <x v="0"/>
    <n v="374"/>
    <n v="101.13101604278074"/>
    <s v="US"/>
    <s v="USD"/>
    <x v="877"/>
    <d v="2010-02-25T06:00:00"/>
    <n v="1265868000"/>
    <n v="1267077600"/>
    <b v="0"/>
    <b v="1"/>
    <s v="music/indie rock"/>
    <x v="1"/>
    <s v="indie rock"/>
  </r>
  <r>
    <n v="62819"/>
    <n v="56.542754275427541"/>
    <x v="3"/>
    <n v="1122"/>
    <n v="55.98841354723708"/>
    <s v="US"/>
    <s v="USD"/>
    <x v="878"/>
    <d v="2016-07-06T05:00:00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73AF1-CBE9-4778-8C66-D3311AEA06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79D22-952C-478C-B039-FFFADF91A05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3D2E9-8408-40D4-BDD0-85931E61DFD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8"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2">
    <pageField fld="14" hier="-1"/>
    <pageField fld="17" hier="-1"/>
  </pageFields>
  <dataFields count="1">
    <dataField name="Count of outcome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G1003" sqref="G100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625" style="5" bestFit="1" customWidth="1"/>
    <col min="8" max="8" width="13" bestFit="1" customWidth="1"/>
    <col min="9" max="9" width="17.375" style="7" bestFit="1" customWidth="1"/>
    <col min="12" max="12" width="22.375" style="11" bestFit="1" customWidth="1"/>
    <col min="13" max="13" width="21" style="11" bestFit="1" customWidth="1"/>
    <col min="14" max="15" width="11.125" bestFit="1" customWidth="1"/>
    <col min="18" max="18" width="28" bestFit="1" customWidth="1"/>
    <col min="19" max="19" width="14.875" bestFit="1" customWidth="1"/>
    <col min="20" max="20" width="12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0" t="s">
        <v>2071</v>
      </c>
      <c r="M1" s="10" t="s">
        <v>2072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7">
        <f>IFERROR(E2/H2, 0)</f>
        <v>0</v>
      </c>
      <c r="J2" t="s">
        <v>15</v>
      </c>
      <c r="K2" t="s">
        <v>16</v>
      </c>
      <c r="L2" s="11">
        <f>(((N2/60)/60)/24)+DATE(1970,1,1)</f>
        <v>42336.25</v>
      </c>
      <c r="M2" s="11">
        <f>(((O2/60)/60)/24)+DATE(1970,1,1)</f>
        <v>42353.25</v>
      </c>
      <c r="N2">
        <v>1448690400</v>
      </c>
      <c r="O2">
        <v>1450159200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7">
        <f t="shared" ref="I3:I66" si="1">IFERROR(E3/H3, 0)</f>
        <v>92.151898734177209</v>
      </c>
      <c r="J3" t="s">
        <v>21</v>
      </c>
      <c r="K3" t="s">
        <v>22</v>
      </c>
      <c r="L3" s="11">
        <f t="shared" ref="L3:L66" si="2">(((N3/60)/60)/24)+DATE(1970,1,1)</f>
        <v>41870.208333333336</v>
      </c>
      <c r="M3" s="11">
        <f t="shared" ref="M3:M66" si="3">(((O3/60)/60)/24)+DATE(1970,1,1)</f>
        <v>41872.208333333336</v>
      </c>
      <c r="N3">
        <v>1408424400</v>
      </c>
      <c r="O3">
        <v>1408597200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 s="11">
        <f t="shared" si="2"/>
        <v>41595.25</v>
      </c>
      <c r="M4" s="11">
        <f t="shared" si="3"/>
        <v>41597.25</v>
      </c>
      <c r="N4">
        <v>1384668000</v>
      </c>
      <c r="O4">
        <v>1384840800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 s="11">
        <f t="shared" si="2"/>
        <v>43688.208333333328</v>
      </c>
      <c r="M5" s="11">
        <f t="shared" si="3"/>
        <v>43728.208333333328</v>
      </c>
      <c r="N5">
        <v>1565499600</v>
      </c>
      <c r="O5">
        <v>1568955600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 s="11">
        <f t="shared" si="2"/>
        <v>43485.25</v>
      </c>
      <c r="M6" s="11">
        <f t="shared" si="3"/>
        <v>43489.25</v>
      </c>
      <c r="N6">
        <v>1547964000</v>
      </c>
      <c r="O6">
        <v>1548309600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 s="11">
        <f t="shared" si="2"/>
        <v>41149.208333333336</v>
      </c>
      <c r="M7" s="11">
        <f t="shared" si="3"/>
        <v>41160.208333333336</v>
      </c>
      <c r="N7">
        <v>1346130000</v>
      </c>
      <c r="O7">
        <v>1347080400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 s="11">
        <f t="shared" si="2"/>
        <v>42991.208333333328</v>
      </c>
      <c r="M8" s="11">
        <f t="shared" si="3"/>
        <v>42992.208333333328</v>
      </c>
      <c r="N8">
        <v>1505278800</v>
      </c>
      <c r="O8">
        <v>1505365200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 s="11">
        <f t="shared" si="2"/>
        <v>42229.208333333328</v>
      </c>
      <c r="M9" s="11">
        <f t="shared" si="3"/>
        <v>42231.208333333328</v>
      </c>
      <c r="N9">
        <v>1439442000</v>
      </c>
      <c r="O9">
        <v>1439614800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 s="11">
        <f t="shared" si="2"/>
        <v>40399.208333333336</v>
      </c>
      <c r="M10" s="11">
        <f t="shared" si="3"/>
        <v>40401.208333333336</v>
      </c>
      <c r="N10">
        <v>1281330000</v>
      </c>
      <c r="O10">
        <v>1281502800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 s="11">
        <f t="shared" si="2"/>
        <v>41536.208333333336</v>
      </c>
      <c r="M11" s="11">
        <f t="shared" si="3"/>
        <v>41585.25</v>
      </c>
      <c r="N11">
        <v>1379566800</v>
      </c>
      <c r="O11">
        <v>1383804000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 s="11">
        <f t="shared" si="2"/>
        <v>40404.208333333336</v>
      </c>
      <c r="M12" s="11">
        <f t="shared" si="3"/>
        <v>40452.208333333336</v>
      </c>
      <c r="N12">
        <v>1281762000</v>
      </c>
      <c r="O12">
        <v>1285909200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 s="11">
        <f t="shared" si="2"/>
        <v>40442.208333333336</v>
      </c>
      <c r="M13" s="11">
        <f t="shared" si="3"/>
        <v>40448.208333333336</v>
      </c>
      <c r="N13">
        <v>1285045200</v>
      </c>
      <c r="O13">
        <v>1285563600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 s="11">
        <f t="shared" si="2"/>
        <v>43760.208333333328</v>
      </c>
      <c r="M14" s="11">
        <f t="shared" si="3"/>
        <v>43768.208333333328</v>
      </c>
      <c r="N14">
        <v>1571720400</v>
      </c>
      <c r="O14">
        <v>1572411600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 s="11">
        <f t="shared" si="2"/>
        <v>42532.208333333328</v>
      </c>
      <c r="M15" s="11">
        <f t="shared" si="3"/>
        <v>42544.208333333328</v>
      </c>
      <c r="N15">
        <v>1465621200</v>
      </c>
      <c r="O15">
        <v>1466658000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 s="11">
        <f t="shared" si="2"/>
        <v>40974.25</v>
      </c>
      <c r="M16" s="11">
        <f t="shared" si="3"/>
        <v>41001.208333333336</v>
      </c>
      <c r="N16">
        <v>1331013600</v>
      </c>
      <c r="O16">
        <v>1333342800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 s="11">
        <f t="shared" si="2"/>
        <v>43809.25</v>
      </c>
      <c r="M17" s="11">
        <f t="shared" si="3"/>
        <v>43813.25</v>
      </c>
      <c r="N17">
        <v>1575957600</v>
      </c>
      <c r="O17">
        <v>1576303200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 s="11">
        <f t="shared" si="2"/>
        <v>41661.25</v>
      </c>
      <c r="M18" s="11">
        <f t="shared" si="3"/>
        <v>41683.25</v>
      </c>
      <c r="N18">
        <v>1390370400</v>
      </c>
      <c r="O18">
        <v>1392271200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 s="11">
        <f t="shared" si="2"/>
        <v>40555.25</v>
      </c>
      <c r="M19" s="11">
        <f t="shared" si="3"/>
        <v>40556.25</v>
      </c>
      <c r="N19">
        <v>1294812000</v>
      </c>
      <c r="O19">
        <v>1294898400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 s="11">
        <f t="shared" si="2"/>
        <v>43351.208333333328</v>
      </c>
      <c r="M20" s="11">
        <f t="shared" si="3"/>
        <v>43359.208333333328</v>
      </c>
      <c r="N20">
        <v>1536382800</v>
      </c>
      <c r="O20">
        <v>1537074000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 s="11">
        <f t="shared" si="2"/>
        <v>43528.25</v>
      </c>
      <c r="M21" s="11">
        <f t="shared" si="3"/>
        <v>43549.208333333328</v>
      </c>
      <c r="N21">
        <v>1551679200</v>
      </c>
      <c r="O21">
        <v>1553490000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 s="11">
        <f t="shared" si="2"/>
        <v>41848.208333333336</v>
      </c>
      <c r="M22" s="11">
        <f t="shared" si="3"/>
        <v>41848.208333333336</v>
      </c>
      <c r="N22">
        <v>1406523600</v>
      </c>
      <c r="O22">
        <v>1406523600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 s="11">
        <f t="shared" si="2"/>
        <v>40770.208333333336</v>
      </c>
      <c r="M23" s="11">
        <f t="shared" si="3"/>
        <v>40804.208333333336</v>
      </c>
      <c r="N23">
        <v>1313384400</v>
      </c>
      <c r="O23">
        <v>1316322000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 s="11">
        <f t="shared" si="2"/>
        <v>43193.208333333328</v>
      </c>
      <c r="M24" s="11">
        <f t="shared" si="3"/>
        <v>43208.208333333328</v>
      </c>
      <c r="N24">
        <v>1522731600</v>
      </c>
      <c r="O24">
        <v>1524027600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 s="11">
        <f t="shared" si="2"/>
        <v>43510.25</v>
      </c>
      <c r="M25" s="11">
        <f t="shared" si="3"/>
        <v>43563.208333333328</v>
      </c>
      <c r="N25">
        <v>1550124000</v>
      </c>
      <c r="O25">
        <v>1554699600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 s="11">
        <f t="shared" si="2"/>
        <v>41811.208333333336</v>
      </c>
      <c r="M26" s="11">
        <f t="shared" si="3"/>
        <v>41813.208333333336</v>
      </c>
      <c r="N26">
        <v>1403326800</v>
      </c>
      <c r="O26">
        <v>1403499600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 s="11">
        <f t="shared" si="2"/>
        <v>40681.208333333336</v>
      </c>
      <c r="M27" s="11">
        <f t="shared" si="3"/>
        <v>40701.208333333336</v>
      </c>
      <c r="N27">
        <v>1305694800</v>
      </c>
      <c r="O27">
        <v>1307422800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 s="11">
        <f t="shared" si="2"/>
        <v>43312.208333333328</v>
      </c>
      <c r="M28" s="11">
        <f t="shared" si="3"/>
        <v>43339.208333333328</v>
      </c>
      <c r="N28">
        <v>1533013200</v>
      </c>
      <c r="O28">
        <v>1535346000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 s="11">
        <f t="shared" si="2"/>
        <v>42280.208333333328</v>
      </c>
      <c r="M29" s="11">
        <f t="shared" si="3"/>
        <v>42288.208333333328</v>
      </c>
      <c r="N29">
        <v>1443848400</v>
      </c>
      <c r="O29">
        <v>1444539600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 s="11">
        <f t="shared" si="2"/>
        <v>40218.25</v>
      </c>
      <c r="M30" s="11">
        <f t="shared" si="3"/>
        <v>40241.25</v>
      </c>
      <c r="N30">
        <v>1265695200</v>
      </c>
      <c r="O30">
        <v>1267682400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 s="11">
        <f t="shared" si="2"/>
        <v>43301.208333333328</v>
      </c>
      <c r="M31" s="11">
        <f t="shared" si="3"/>
        <v>43341.208333333328</v>
      </c>
      <c r="N31">
        <v>1532062800</v>
      </c>
      <c r="O31">
        <v>1535518800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 s="11">
        <f t="shared" si="2"/>
        <v>43609.208333333328</v>
      </c>
      <c r="M32" s="11">
        <f t="shared" si="3"/>
        <v>43614.208333333328</v>
      </c>
      <c r="N32">
        <v>1558674000</v>
      </c>
      <c r="O32">
        <v>1559106000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 s="11">
        <f t="shared" si="2"/>
        <v>42374.25</v>
      </c>
      <c r="M33" s="11">
        <f t="shared" si="3"/>
        <v>42402.25</v>
      </c>
      <c r="N33">
        <v>1451973600</v>
      </c>
      <c r="O33">
        <v>1454392800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 s="11">
        <f t="shared" si="2"/>
        <v>43110.25</v>
      </c>
      <c r="M34" s="11">
        <f t="shared" si="3"/>
        <v>43137.25</v>
      </c>
      <c r="N34">
        <v>1515564000</v>
      </c>
      <c r="O34">
        <v>1517896800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 s="11">
        <f t="shared" si="2"/>
        <v>41917.208333333336</v>
      </c>
      <c r="M35" s="11">
        <f t="shared" si="3"/>
        <v>41954.25</v>
      </c>
      <c r="N35">
        <v>1412485200</v>
      </c>
      <c r="O35">
        <v>1415685600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 s="11">
        <f t="shared" si="2"/>
        <v>42817.208333333328</v>
      </c>
      <c r="M36" s="11">
        <f t="shared" si="3"/>
        <v>42822.208333333328</v>
      </c>
      <c r="N36">
        <v>1490245200</v>
      </c>
      <c r="O36">
        <v>1490677200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 s="11">
        <f t="shared" si="2"/>
        <v>43484.25</v>
      </c>
      <c r="M37" s="11">
        <f t="shared" si="3"/>
        <v>43526.25</v>
      </c>
      <c r="N37">
        <v>1547877600</v>
      </c>
      <c r="O37">
        <v>1551506400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 s="11">
        <f t="shared" si="2"/>
        <v>40600.25</v>
      </c>
      <c r="M38" s="11">
        <f t="shared" si="3"/>
        <v>40625.208333333336</v>
      </c>
      <c r="N38">
        <v>1298700000</v>
      </c>
      <c r="O38">
        <v>1300856400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 s="11">
        <f t="shared" si="2"/>
        <v>43744.208333333328</v>
      </c>
      <c r="M39" s="11">
        <f t="shared" si="3"/>
        <v>43777.25</v>
      </c>
      <c r="N39">
        <v>1570338000</v>
      </c>
      <c r="O39">
        <v>1573192800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 s="11">
        <f t="shared" si="2"/>
        <v>40469.208333333336</v>
      </c>
      <c r="M40" s="11">
        <f t="shared" si="3"/>
        <v>40474.208333333336</v>
      </c>
      <c r="N40">
        <v>1287378000</v>
      </c>
      <c r="O40">
        <v>1287810000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 s="11">
        <f t="shared" si="2"/>
        <v>41330.25</v>
      </c>
      <c r="M41" s="11">
        <f t="shared" si="3"/>
        <v>41344.208333333336</v>
      </c>
      <c r="N41">
        <v>1361772000</v>
      </c>
      <c r="O41">
        <v>1362978000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 s="11">
        <f t="shared" si="2"/>
        <v>40334.208333333336</v>
      </c>
      <c r="M42" s="11">
        <f t="shared" si="3"/>
        <v>40353.208333333336</v>
      </c>
      <c r="N42">
        <v>1275714000</v>
      </c>
      <c r="O42">
        <v>1277355600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 s="11">
        <f t="shared" si="2"/>
        <v>41156.208333333336</v>
      </c>
      <c r="M43" s="11">
        <f t="shared" si="3"/>
        <v>41182.208333333336</v>
      </c>
      <c r="N43">
        <v>1346734800</v>
      </c>
      <c r="O43">
        <v>1348981200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 s="11">
        <f t="shared" si="2"/>
        <v>40728.208333333336</v>
      </c>
      <c r="M44" s="11">
        <f t="shared" si="3"/>
        <v>40737.208333333336</v>
      </c>
      <c r="N44">
        <v>1309755600</v>
      </c>
      <c r="O44">
        <v>1310533200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 s="11">
        <f t="shared" si="2"/>
        <v>41844.208333333336</v>
      </c>
      <c r="M45" s="11">
        <f t="shared" si="3"/>
        <v>41860.208333333336</v>
      </c>
      <c r="N45">
        <v>1406178000</v>
      </c>
      <c r="O45">
        <v>1407560400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 s="11">
        <f t="shared" si="2"/>
        <v>43541.208333333328</v>
      </c>
      <c r="M46" s="11">
        <f t="shared" si="3"/>
        <v>43542.208333333328</v>
      </c>
      <c r="N46">
        <v>1552798800</v>
      </c>
      <c r="O46">
        <v>1552885200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 s="11">
        <f t="shared" si="2"/>
        <v>42676.208333333328</v>
      </c>
      <c r="M47" s="11">
        <f t="shared" si="3"/>
        <v>42691.25</v>
      </c>
      <c r="N47">
        <v>1478062800</v>
      </c>
      <c r="O47">
        <v>1479362400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 s="11">
        <f t="shared" si="2"/>
        <v>40367.208333333336</v>
      </c>
      <c r="M48" s="11">
        <f t="shared" si="3"/>
        <v>40390.208333333336</v>
      </c>
      <c r="N48">
        <v>1278565200</v>
      </c>
      <c r="O48">
        <v>1280552400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 s="11">
        <f t="shared" si="2"/>
        <v>41727.208333333336</v>
      </c>
      <c r="M49" s="11">
        <f t="shared" si="3"/>
        <v>41757.208333333336</v>
      </c>
      <c r="N49">
        <v>1396069200</v>
      </c>
      <c r="O49">
        <v>1398661200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 s="11">
        <f t="shared" si="2"/>
        <v>42180.208333333328</v>
      </c>
      <c r="M50" s="11">
        <f t="shared" si="3"/>
        <v>42192.208333333328</v>
      </c>
      <c r="N50">
        <v>1435208400</v>
      </c>
      <c r="O50">
        <v>1436245200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 s="11">
        <f t="shared" si="2"/>
        <v>43758.208333333328</v>
      </c>
      <c r="M51" s="11">
        <f t="shared" si="3"/>
        <v>43803.25</v>
      </c>
      <c r="N51">
        <v>1571547600</v>
      </c>
      <c r="O51">
        <v>1575439200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 s="11">
        <f t="shared" si="2"/>
        <v>41487.208333333336</v>
      </c>
      <c r="M52" s="11">
        <f t="shared" si="3"/>
        <v>41515.208333333336</v>
      </c>
      <c r="N52">
        <v>1375333200</v>
      </c>
      <c r="O52">
        <v>1377752400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 s="11">
        <f t="shared" si="2"/>
        <v>40995.208333333336</v>
      </c>
      <c r="M53" s="11">
        <f t="shared" si="3"/>
        <v>41011.208333333336</v>
      </c>
      <c r="N53">
        <v>1332824400</v>
      </c>
      <c r="O53">
        <v>1334206800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 s="11">
        <f t="shared" si="2"/>
        <v>40436.208333333336</v>
      </c>
      <c r="M54" s="11">
        <f t="shared" si="3"/>
        <v>40440.208333333336</v>
      </c>
      <c r="N54">
        <v>1284526800</v>
      </c>
      <c r="O54">
        <v>1284872400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 s="11">
        <f t="shared" si="2"/>
        <v>41779.208333333336</v>
      </c>
      <c r="M55" s="11">
        <f t="shared" si="3"/>
        <v>41818.208333333336</v>
      </c>
      <c r="N55">
        <v>1400562000</v>
      </c>
      <c r="O55">
        <v>1403931600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 s="11">
        <f t="shared" si="2"/>
        <v>43170.25</v>
      </c>
      <c r="M56" s="11">
        <f t="shared" si="3"/>
        <v>43176.208333333328</v>
      </c>
      <c r="N56">
        <v>1520748000</v>
      </c>
      <c r="O56">
        <v>1521262800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 s="11">
        <f t="shared" si="2"/>
        <v>43311.208333333328</v>
      </c>
      <c r="M57" s="11">
        <f t="shared" si="3"/>
        <v>43316.208333333328</v>
      </c>
      <c r="N57">
        <v>1532926800</v>
      </c>
      <c r="O57">
        <v>1533358800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 s="11">
        <f t="shared" si="2"/>
        <v>42014.25</v>
      </c>
      <c r="M58" s="11">
        <f t="shared" si="3"/>
        <v>42021.25</v>
      </c>
      <c r="N58">
        <v>1420869600</v>
      </c>
      <c r="O58">
        <v>1421474400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 s="11">
        <f t="shared" si="2"/>
        <v>42979.208333333328</v>
      </c>
      <c r="M59" s="11">
        <f t="shared" si="3"/>
        <v>42991.208333333328</v>
      </c>
      <c r="N59">
        <v>1504242000</v>
      </c>
      <c r="O59">
        <v>1505278800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 s="11">
        <f t="shared" si="2"/>
        <v>42268.208333333328</v>
      </c>
      <c r="M60" s="11">
        <f t="shared" si="3"/>
        <v>42281.208333333328</v>
      </c>
      <c r="N60">
        <v>1442811600</v>
      </c>
      <c r="O60">
        <v>1443934800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 s="11">
        <f t="shared" si="2"/>
        <v>42898.208333333328</v>
      </c>
      <c r="M61" s="11">
        <f t="shared" si="3"/>
        <v>42913.208333333328</v>
      </c>
      <c r="N61">
        <v>1497243600</v>
      </c>
      <c r="O61">
        <v>1498539600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 s="11">
        <f t="shared" si="2"/>
        <v>41107.208333333336</v>
      </c>
      <c r="M62" s="11">
        <f t="shared" si="3"/>
        <v>41110.208333333336</v>
      </c>
      <c r="N62">
        <v>1342501200</v>
      </c>
      <c r="O62">
        <v>1342760400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 s="11">
        <f t="shared" si="2"/>
        <v>40595.25</v>
      </c>
      <c r="M63" s="11">
        <f t="shared" si="3"/>
        <v>40635.208333333336</v>
      </c>
      <c r="N63">
        <v>1298268000</v>
      </c>
      <c r="O63">
        <v>1301720400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 s="11">
        <f t="shared" si="2"/>
        <v>42160.208333333328</v>
      </c>
      <c r="M64" s="11">
        <f t="shared" si="3"/>
        <v>42161.208333333328</v>
      </c>
      <c r="N64">
        <v>1433480400</v>
      </c>
      <c r="O64">
        <v>1433566800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 s="11">
        <f t="shared" si="2"/>
        <v>42853.208333333328</v>
      </c>
      <c r="M65" s="11">
        <f t="shared" si="3"/>
        <v>42859.208333333328</v>
      </c>
      <c r="N65">
        <v>1493355600</v>
      </c>
      <c r="O65">
        <v>1493874000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 s="11">
        <f t="shared" si="2"/>
        <v>43283.208333333328</v>
      </c>
      <c r="M66" s="11">
        <f t="shared" si="3"/>
        <v>43298.208333333328</v>
      </c>
      <c r="N66">
        <v>1530507600</v>
      </c>
      <c r="O66">
        <v>1531803600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7">
        <f t="shared" ref="I67:I130" si="5">IFERROR(E67/H67, 0)</f>
        <v>61.038135593220339</v>
      </c>
      <c r="J67" t="s">
        <v>21</v>
      </c>
      <c r="K67" t="s">
        <v>22</v>
      </c>
      <c r="L67" s="11">
        <f t="shared" ref="L67:L130" si="6">(((N67/60)/60)/24)+DATE(1970,1,1)</f>
        <v>40570.25</v>
      </c>
      <c r="M67" s="11">
        <f t="shared" ref="M67:M130" si="7">(((O67/60)/60)/24)+DATE(1970,1,1)</f>
        <v>40577.25</v>
      </c>
      <c r="N67">
        <v>1296108000</v>
      </c>
      <c r="O67">
        <v>1296712800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 s="11">
        <f t="shared" si="6"/>
        <v>42102.208333333328</v>
      </c>
      <c r="M68" s="11">
        <f t="shared" si="7"/>
        <v>42107.208333333328</v>
      </c>
      <c r="N68">
        <v>1428469200</v>
      </c>
      <c r="O68">
        <v>1428901200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 s="11">
        <f t="shared" si="6"/>
        <v>40203.25</v>
      </c>
      <c r="M69" s="11">
        <f t="shared" si="7"/>
        <v>40208.25</v>
      </c>
      <c r="N69">
        <v>1264399200</v>
      </c>
      <c r="O69">
        <v>1264831200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 s="11">
        <f t="shared" si="6"/>
        <v>42943.208333333328</v>
      </c>
      <c r="M70" s="11">
        <f t="shared" si="7"/>
        <v>42990.208333333328</v>
      </c>
      <c r="N70">
        <v>1501131600</v>
      </c>
      <c r="O70">
        <v>1505192400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 s="11">
        <f t="shared" si="6"/>
        <v>40531.25</v>
      </c>
      <c r="M71" s="11">
        <f t="shared" si="7"/>
        <v>40565.25</v>
      </c>
      <c r="N71">
        <v>1292738400</v>
      </c>
      <c r="O71">
        <v>1295676000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 s="11">
        <f t="shared" si="6"/>
        <v>40484.208333333336</v>
      </c>
      <c r="M72" s="11">
        <f t="shared" si="7"/>
        <v>40533.25</v>
      </c>
      <c r="N72">
        <v>1288674000</v>
      </c>
      <c r="O72">
        <v>1292911200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 s="11">
        <f t="shared" si="6"/>
        <v>43799.25</v>
      </c>
      <c r="M73" s="11">
        <f t="shared" si="7"/>
        <v>43803.25</v>
      </c>
      <c r="N73">
        <v>1575093600</v>
      </c>
      <c r="O73">
        <v>1575439200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 s="11">
        <f t="shared" si="6"/>
        <v>42186.208333333328</v>
      </c>
      <c r="M74" s="11">
        <f t="shared" si="7"/>
        <v>42222.208333333328</v>
      </c>
      <c r="N74">
        <v>1435726800</v>
      </c>
      <c r="O74">
        <v>1438837200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 s="11">
        <f t="shared" si="6"/>
        <v>42701.25</v>
      </c>
      <c r="M75" s="11">
        <f t="shared" si="7"/>
        <v>42704.25</v>
      </c>
      <c r="N75">
        <v>1480226400</v>
      </c>
      <c r="O75">
        <v>1480485600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 s="11">
        <f t="shared" si="6"/>
        <v>42456.208333333328</v>
      </c>
      <c r="M76" s="11">
        <f t="shared" si="7"/>
        <v>42457.208333333328</v>
      </c>
      <c r="N76">
        <v>1459054800</v>
      </c>
      <c r="O76">
        <v>1459141200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 s="11">
        <f t="shared" si="6"/>
        <v>43296.208333333328</v>
      </c>
      <c r="M77" s="11">
        <f t="shared" si="7"/>
        <v>43304.208333333328</v>
      </c>
      <c r="N77">
        <v>1531630800</v>
      </c>
      <c r="O77">
        <v>1532322000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 s="11">
        <f t="shared" si="6"/>
        <v>42027.25</v>
      </c>
      <c r="M78" s="11">
        <f t="shared" si="7"/>
        <v>42076.208333333328</v>
      </c>
      <c r="N78">
        <v>1421992800</v>
      </c>
      <c r="O78">
        <v>1426222800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 s="11">
        <f t="shared" si="6"/>
        <v>40448.208333333336</v>
      </c>
      <c r="M79" s="11">
        <f t="shared" si="7"/>
        <v>40462.208333333336</v>
      </c>
      <c r="N79">
        <v>1285563600</v>
      </c>
      <c r="O79">
        <v>1286773200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 s="11">
        <f t="shared" si="6"/>
        <v>43206.208333333328</v>
      </c>
      <c r="M80" s="11">
        <f t="shared" si="7"/>
        <v>43207.208333333328</v>
      </c>
      <c r="N80">
        <v>1523854800</v>
      </c>
      <c r="O80">
        <v>1523941200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 s="11">
        <f t="shared" si="6"/>
        <v>43267.208333333328</v>
      </c>
      <c r="M81" s="11">
        <f t="shared" si="7"/>
        <v>43272.208333333328</v>
      </c>
      <c r="N81">
        <v>1529125200</v>
      </c>
      <c r="O81">
        <v>1529557200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 s="11">
        <f t="shared" si="6"/>
        <v>42976.208333333328</v>
      </c>
      <c r="M82" s="11">
        <f t="shared" si="7"/>
        <v>43006.208333333328</v>
      </c>
      <c r="N82">
        <v>1503982800</v>
      </c>
      <c r="O82">
        <v>1506574800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 s="11">
        <f t="shared" si="6"/>
        <v>43062.25</v>
      </c>
      <c r="M83" s="11">
        <f t="shared" si="7"/>
        <v>43087.25</v>
      </c>
      <c r="N83">
        <v>1511416800</v>
      </c>
      <c r="O83">
        <v>1513576800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 s="11">
        <f t="shared" si="6"/>
        <v>43482.25</v>
      </c>
      <c r="M84" s="11">
        <f t="shared" si="7"/>
        <v>43489.25</v>
      </c>
      <c r="N84">
        <v>1547704800</v>
      </c>
      <c r="O84">
        <v>1548309600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 s="11">
        <f t="shared" si="6"/>
        <v>42579.208333333328</v>
      </c>
      <c r="M85" s="11">
        <f t="shared" si="7"/>
        <v>42601.208333333328</v>
      </c>
      <c r="N85">
        <v>1469682000</v>
      </c>
      <c r="O85">
        <v>1471582800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 s="11">
        <f t="shared" si="6"/>
        <v>41118.208333333336</v>
      </c>
      <c r="M86" s="11">
        <f t="shared" si="7"/>
        <v>41128.208333333336</v>
      </c>
      <c r="N86">
        <v>1343451600</v>
      </c>
      <c r="O86">
        <v>1344315600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 s="11">
        <f t="shared" si="6"/>
        <v>40797.208333333336</v>
      </c>
      <c r="M87" s="11">
        <f t="shared" si="7"/>
        <v>40805.208333333336</v>
      </c>
      <c r="N87">
        <v>1315717200</v>
      </c>
      <c r="O87">
        <v>1316408400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 s="11">
        <f t="shared" si="6"/>
        <v>42128.208333333328</v>
      </c>
      <c r="M88" s="11">
        <f t="shared" si="7"/>
        <v>42141.208333333328</v>
      </c>
      <c r="N88">
        <v>1430715600</v>
      </c>
      <c r="O88">
        <v>1431838800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 s="11">
        <f t="shared" si="6"/>
        <v>40610.25</v>
      </c>
      <c r="M89" s="11">
        <f t="shared" si="7"/>
        <v>40621.208333333336</v>
      </c>
      <c r="N89">
        <v>1299564000</v>
      </c>
      <c r="O89">
        <v>1300510800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 s="11">
        <f t="shared" si="6"/>
        <v>42110.208333333328</v>
      </c>
      <c r="M90" s="11">
        <f t="shared" si="7"/>
        <v>42132.208333333328</v>
      </c>
      <c r="N90">
        <v>1429160400</v>
      </c>
      <c r="O90">
        <v>1431061200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 s="11">
        <f t="shared" si="6"/>
        <v>40283.208333333336</v>
      </c>
      <c r="M91" s="11">
        <f t="shared" si="7"/>
        <v>40285.208333333336</v>
      </c>
      <c r="N91">
        <v>1271307600</v>
      </c>
      <c r="O91">
        <v>1271480400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 s="11">
        <f t="shared" si="6"/>
        <v>42425.25</v>
      </c>
      <c r="M92" s="11">
        <f t="shared" si="7"/>
        <v>42425.25</v>
      </c>
      <c r="N92">
        <v>1456380000</v>
      </c>
      <c r="O92">
        <v>1456380000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 s="11">
        <f t="shared" si="6"/>
        <v>42588.208333333328</v>
      </c>
      <c r="M93" s="11">
        <f t="shared" si="7"/>
        <v>42616.208333333328</v>
      </c>
      <c r="N93">
        <v>1470459600</v>
      </c>
      <c r="O93">
        <v>1472878800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 s="11">
        <f t="shared" si="6"/>
        <v>40352.208333333336</v>
      </c>
      <c r="M94" s="11">
        <f t="shared" si="7"/>
        <v>40353.208333333336</v>
      </c>
      <c r="N94">
        <v>1277269200</v>
      </c>
      <c r="O94">
        <v>1277355600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 s="11">
        <f t="shared" si="6"/>
        <v>41202.208333333336</v>
      </c>
      <c r="M95" s="11">
        <f t="shared" si="7"/>
        <v>41206.208333333336</v>
      </c>
      <c r="N95">
        <v>1350709200</v>
      </c>
      <c r="O95">
        <v>1351054800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 s="11">
        <f t="shared" si="6"/>
        <v>43562.208333333328</v>
      </c>
      <c r="M96" s="11">
        <f t="shared" si="7"/>
        <v>43573.208333333328</v>
      </c>
      <c r="N96">
        <v>1554613200</v>
      </c>
      <c r="O96">
        <v>1555563600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 s="11">
        <f t="shared" si="6"/>
        <v>43752.208333333328</v>
      </c>
      <c r="M97" s="11">
        <f t="shared" si="7"/>
        <v>43759.208333333328</v>
      </c>
      <c r="N97">
        <v>1571029200</v>
      </c>
      <c r="O97">
        <v>1571634000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 s="11">
        <f t="shared" si="6"/>
        <v>40612.25</v>
      </c>
      <c r="M98" s="11">
        <f t="shared" si="7"/>
        <v>40625.208333333336</v>
      </c>
      <c r="N98">
        <v>1299736800</v>
      </c>
      <c r="O98">
        <v>1300856400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 s="11">
        <f t="shared" si="6"/>
        <v>42180.208333333328</v>
      </c>
      <c r="M99" s="11">
        <f t="shared" si="7"/>
        <v>42234.208333333328</v>
      </c>
      <c r="N99">
        <v>1435208400</v>
      </c>
      <c r="O99">
        <v>1439874000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 s="11">
        <f t="shared" si="6"/>
        <v>42212.208333333328</v>
      </c>
      <c r="M100" s="11">
        <f t="shared" si="7"/>
        <v>42216.208333333328</v>
      </c>
      <c r="N100">
        <v>1437973200</v>
      </c>
      <c r="O100">
        <v>1438318800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 s="11">
        <f t="shared" si="6"/>
        <v>41968.25</v>
      </c>
      <c r="M101" s="11">
        <f t="shared" si="7"/>
        <v>41997.25</v>
      </c>
      <c r="N101">
        <v>1416895200</v>
      </c>
      <c r="O101">
        <v>1419400800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 s="11">
        <f t="shared" si="6"/>
        <v>40835.208333333336</v>
      </c>
      <c r="M102" s="11">
        <f t="shared" si="7"/>
        <v>40853.208333333336</v>
      </c>
      <c r="N102">
        <v>1319000400</v>
      </c>
      <c r="O102">
        <v>1320555600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 s="11">
        <f t="shared" si="6"/>
        <v>42056.25</v>
      </c>
      <c r="M103" s="11">
        <f t="shared" si="7"/>
        <v>42063.25</v>
      </c>
      <c r="N103">
        <v>1424498400</v>
      </c>
      <c r="O103">
        <v>1425103200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 s="11">
        <f t="shared" si="6"/>
        <v>43234.208333333328</v>
      </c>
      <c r="M104" s="11">
        <f t="shared" si="7"/>
        <v>43241.208333333328</v>
      </c>
      <c r="N104">
        <v>1526274000</v>
      </c>
      <c r="O104">
        <v>1526878800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 s="11">
        <f t="shared" si="6"/>
        <v>40475.208333333336</v>
      </c>
      <c r="M105" s="11">
        <f t="shared" si="7"/>
        <v>40484.208333333336</v>
      </c>
      <c r="N105">
        <v>1287896400</v>
      </c>
      <c r="O105">
        <v>1288674000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 s="11">
        <f t="shared" si="6"/>
        <v>42878.208333333328</v>
      </c>
      <c r="M106" s="11">
        <f t="shared" si="7"/>
        <v>42879.208333333328</v>
      </c>
      <c r="N106">
        <v>1495515600</v>
      </c>
      <c r="O106">
        <v>1495602000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 s="11">
        <f t="shared" si="6"/>
        <v>41366.208333333336</v>
      </c>
      <c r="M107" s="11">
        <f t="shared" si="7"/>
        <v>41384.208333333336</v>
      </c>
      <c r="N107">
        <v>1364878800</v>
      </c>
      <c r="O107">
        <v>1366434000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 s="11">
        <f t="shared" si="6"/>
        <v>43716.208333333328</v>
      </c>
      <c r="M108" s="11">
        <f t="shared" si="7"/>
        <v>43721.208333333328</v>
      </c>
      <c r="N108">
        <v>1567918800</v>
      </c>
      <c r="O108">
        <v>1568350800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 s="11">
        <f t="shared" si="6"/>
        <v>43213.208333333328</v>
      </c>
      <c r="M109" s="11">
        <f t="shared" si="7"/>
        <v>43230.208333333328</v>
      </c>
      <c r="N109">
        <v>1524459600</v>
      </c>
      <c r="O109">
        <v>1525928400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 s="11">
        <f t="shared" si="6"/>
        <v>41005.208333333336</v>
      </c>
      <c r="M110" s="11">
        <f t="shared" si="7"/>
        <v>41042.208333333336</v>
      </c>
      <c r="N110">
        <v>1333688400</v>
      </c>
      <c r="O110">
        <v>1336885200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 s="11">
        <f t="shared" si="6"/>
        <v>41651.25</v>
      </c>
      <c r="M111" s="11">
        <f t="shared" si="7"/>
        <v>41653.25</v>
      </c>
      <c r="N111">
        <v>1389506400</v>
      </c>
      <c r="O111">
        <v>1389679200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 s="11">
        <f t="shared" si="6"/>
        <v>43354.208333333328</v>
      </c>
      <c r="M112" s="11">
        <f t="shared" si="7"/>
        <v>43373.208333333328</v>
      </c>
      <c r="N112">
        <v>1536642000</v>
      </c>
      <c r="O112">
        <v>1538283600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 s="11">
        <f t="shared" si="6"/>
        <v>41174.208333333336</v>
      </c>
      <c r="M113" s="11">
        <f t="shared" si="7"/>
        <v>41180.208333333336</v>
      </c>
      <c r="N113">
        <v>1348290000</v>
      </c>
      <c r="O113">
        <v>1348808400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 s="11">
        <f t="shared" si="6"/>
        <v>41875.208333333336</v>
      </c>
      <c r="M114" s="11">
        <f t="shared" si="7"/>
        <v>41890.208333333336</v>
      </c>
      <c r="N114">
        <v>1408856400</v>
      </c>
      <c r="O114">
        <v>1410152400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 s="11">
        <f t="shared" si="6"/>
        <v>42990.208333333328</v>
      </c>
      <c r="M115" s="11">
        <f t="shared" si="7"/>
        <v>42997.208333333328</v>
      </c>
      <c r="N115">
        <v>1505192400</v>
      </c>
      <c r="O115">
        <v>1505797200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 s="11">
        <f t="shared" si="6"/>
        <v>43564.208333333328</v>
      </c>
      <c r="M116" s="11">
        <f t="shared" si="7"/>
        <v>43565.208333333328</v>
      </c>
      <c r="N116">
        <v>1554786000</v>
      </c>
      <c r="O116">
        <v>1554872400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 s="11">
        <f t="shared" si="6"/>
        <v>43056.25</v>
      </c>
      <c r="M117" s="11">
        <f t="shared" si="7"/>
        <v>43091.25</v>
      </c>
      <c r="N117">
        <v>1510898400</v>
      </c>
      <c r="O117">
        <v>1513922400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 s="11">
        <f t="shared" si="6"/>
        <v>42265.208333333328</v>
      </c>
      <c r="M118" s="11">
        <f t="shared" si="7"/>
        <v>42266.208333333328</v>
      </c>
      <c r="N118">
        <v>1442552400</v>
      </c>
      <c r="O118">
        <v>1442638800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 s="11">
        <f t="shared" si="6"/>
        <v>40808.208333333336</v>
      </c>
      <c r="M119" s="11">
        <f t="shared" si="7"/>
        <v>40814.208333333336</v>
      </c>
      <c r="N119">
        <v>1316667600</v>
      </c>
      <c r="O119">
        <v>1317186000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 s="11">
        <f t="shared" si="6"/>
        <v>41665.25</v>
      </c>
      <c r="M120" s="11">
        <f t="shared" si="7"/>
        <v>41671.25</v>
      </c>
      <c r="N120">
        <v>1390716000</v>
      </c>
      <c r="O120">
        <v>1391234400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 s="11">
        <f t="shared" si="6"/>
        <v>41806.208333333336</v>
      </c>
      <c r="M121" s="11">
        <f t="shared" si="7"/>
        <v>41823.208333333336</v>
      </c>
      <c r="N121">
        <v>1402894800</v>
      </c>
      <c r="O121">
        <v>1404363600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 s="11">
        <f t="shared" si="6"/>
        <v>42111.208333333328</v>
      </c>
      <c r="M122" s="11">
        <f t="shared" si="7"/>
        <v>42115.208333333328</v>
      </c>
      <c r="N122">
        <v>1429246800</v>
      </c>
      <c r="O122">
        <v>1429592400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 s="11">
        <f t="shared" si="6"/>
        <v>41917.208333333336</v>
      </c>
      <c r="M123" s="11">
        <f t="shared" si="7"/>
        <v>41930.208333333336</v>
      </c>
      <c r="N123">
        <v>1412485200</v>
      </c>
      <c r="O123">
        <v>1413608400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 s="11">
        <f t="shared" si="6"/>
        <v>41970.25</v>
      </c>
      <c r="M124" s="11">
        <f t="shared" si="7"/>
        <v>41997.25</v>
      </c>
      <c r="N124">
        <v>1417068000</v>
      </c>
      <c r="O124">
        <v>1419400800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 s="11">
        <f t="shared" si="6"/>
        <v>42332.25</v>
      </c>
      <c r="M125" s="11">
        <f t="shared" si="7"/>
        <v>42335.25</v>
      </c>
      <c r="N125">
        <v>1448344800</v>
      </c>
      <c r="O125">
        <v>1448604000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 s="11">
        <f t="shared" si="6"/>
        <v>43598.208333333328</v>
      </c>
      <c r="M126" s="11">
        <f t="shared" si="7"/>
        <v>43651.208333333328</v>
      </c>
      <c r="N126">
        <v>1557723600</v>
      </c>
      <c r="O126">
        <v>1562302800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 s="11">
        <f t="shared" si="6"/>
        <v>43362.208333333328</v>
      </c>
      <c r="M127" s="11">
        <f t="shared" si="7"/>
        <v>43366.208333333328</v>
      </c>
      <c r="N127">
        <v>1537333200</v>
      </c>
      <c r="O127">
        <v>1537678800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 s="11">
        <f t="shared" si="6"/>
        <v>42596.208333333328</v>
      </c>
      <c r="M128" s="11">
        <f t="shared" si="7"/>
        <v>42624.208333333328</v>
      </c>
      <c r="N128">
        <v>1471150800</v>
      </c>
      <c r="O128">
        <v>1473570000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 s="11">
        <f t="shared" si="6"/>
        <v>40310.208333333336</v>
      </c>
      <c r="M129" s="11">
        <f t="shared" si="7"/>
        <v>40313.208333333336</v>
      </c>
      <c r="N129">
        <v>1273640400</v>
      </c>
      <c r="O129">
        <v>1273899600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 s="11">
        <f t="shared" si="6"/>
        <v>40417.208333333336</v>
      </c>
      <c r="M130" s="11">
        <f t="shared" si="7"/>
        <v>40430.208333333336</v>
      </c>
      <c r="N130">
        <v>1282885200</v>
      </c>
      <c r="O130">
        <v>1284008400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7">
        <f t="shared" ref="I131:I194" si="9">IFERROR(E131/H131, 0)</f>
        <v>86.472727272727269</v>
      </c>
      <c r="J131" t="s">
        <v>26</v>
      </c>
      <c r="K131" t="s">
        <v>27</v>
      </c>
      <c r="L131" s="11">
        <f t="shared" ref="L131:L194" si="10">(((N131/60)/60)/24)+DATE(1970,1,1)</f>
        <v>42038.25</v>
      </c>
      <c r="M131" s="11">
        <f t="shared" ref="M131:M194" si="11">(((O131/60)/60)/24)+DATE(1970,1,1)</f>
        <v>42063.25</v>
      </c>
      <c r="N131">
        <v>1422943200</v>
      </c>
      <c r="O131">
        <v>1425103200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 s="11">
        <f t="shared" si="10"/>
        <v>40842.208333333336</v>
      </c>
      <c r="M132" s="11">
        <f t="shared" si="11"/>
        <v>40858.25</v>
      </c>
      <c r="N132">
        <v>1319605200</v>
      </c>
      <c r="O132">
        <v>1320991200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 s="11">
        <f t="shared" si="10"/>
        <v>41607.25</v>
      </c>
      <c r="M133" s="11">
        <f t="shared" si="11"/>
        <v>41620.25</v>
      </c>
      <c r="N133">
        <v>1385704800</v>
      </c>
      <c r="O133">
        <v>1386828000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 s="11">
        <f t="shared" si="10"/>
        <v>43112.25</v>
      </c>
      <c r="M134" s="11">
        <f t="shared" si="11"/>
        <v>43128.25</v>
      </c>
      <c r="N134">
        <v>1515736800</v>
      </c>
      <c r="O134">
        <v>1517119200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 s="11">
        <f t="shared" si="10"/>
        <v>40767.208333333336</v>
      </c>
      <c r="M135" s="11">
        <f t="shared" si="11"/>
        <v>40789.208333333336</v>
      </c>
      <c r="N135">
        <v>1313125200</v>
      </c>
      <c r="O135">
        <v>1315026000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 s="11">
        <f t="shared" si="10"/>
        <v>40713.208333333336</v>
      </c>
      <c r="M136" s="11">
        <f t="shared" si="11"/>
        <v>40762.208333333336</v>
      </c>
      <c r="N136">
        <v>1308459600</v>
      </c>
      <c r="O136">
        <v>1312693200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 s="11">
        <f t="shared" si="10"/>
        <v>41340.25</v>
      </c>
      <c r="M137" s="11">
        <f t="shared" si="11"/>
        <v>41345.208333333336</v>
      </c>
      <c r="N137">
        <v>1362636000</v>
      </c>
      <c r="O137">
        <v>1363064400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 s="11">
        <f t="shared" si="10"/>
        <v>41797.208333333336</v>
      </c>
      <c r="M138" s="11">
        <f t="shared" si="11"/>
        <v>41809.208333333336</v>
      </c>
      <c r="N138">
        <v>1402117200</v>
      </c>
      <c r="O138">
        <v>1403154000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 s="11">
        <f t="shared" si="10"/>
        <v>40457.208333333336</v>
      </c>
      <c r="M139" s="11">
        <f t="shared" si="11"/>
        <v>40463.208333333336</v>
      </c>
      <c r="N139">
        <v>1286341200</v>
      </c>
      <c r="O139">
        <v>1286859600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 s="11">
        <f t="shared" si="10"/>
        <v>41180.208333333336</v>
      </c>
      <c r="M140" s="11">
        <f t="shared" si="11"/>
        <v>41186.208333333336</v>
      </c>
      <c r="N140">
        <v>1348808400</v>
      </c>
      <c r="O140">
        <v>1349326800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 s="11">
        <f t="shared" si="10"/>
        <v>42115.208333333328</v>
      </c>
      <c r="M141" s="11">
        <f t="shared" si="11"/>
        <v>42131.208333333328</v>
      </c>
      <c r="N141">
        <v>1429592400</v>
      </c>
      <c r="O141">
        <v>1430974800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 s="11">
        <f t="shared" si="10"/>
        <v>43156.25</v>
      </c>
      <c r="M142" s="11">
        <f t="shared" si="11"/>
        <v>43161.25</v>
      </c>
      <c r="N142">
        <v>1519538400</v>
      </c>
      <c r="O142">
        <v>1519970400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 s="11">
        <f t="shared" si="10"/>
        <v>42167.208333333328</v>
      </c>
      <c r="M143" s="11">
        <f t="shared" si="11"/>
        <v>42173.208333333328</v>
      </c>
      <c r="N143">
        <v>1434085200</v>
      </c>
      <c r="O143">
        <v>1434603600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 s="11">
        <f t="shared" si="10"/>
        <v>41005.208333333336</v>
      </c>
      <c r="M144" s="11">
        <f t="shared" si="11"/>
        <v>41046.208333333336</v>
      </c>
      <c r="N144">
        <v>1333688400</v>
      </c>
      <c r="O144">
        <v>1337230800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 s="11">
        <f t="shared" si="10"/>
        <v>40357.208333333336</v>
      </c>
      <c r="M145" s="11">
        <f t="shared" si="11"/>
        <v>40377.208333333336</v>
      </c>
      <c r="N145">
        <v>1277701200</v>
      </c>
      <c r="O145">
        <v>1279429200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 s="11">
        <f t="shared" si="10"/>
        <v>43633.208333333328</v>
      </c>
      <c r="M146" s="11">
        <f t="shared" si="11"/>
        <v>43641.208333333328</v>
      </c>
      <c r="N146">
        <v>1560747600</v>
      </c>
      <c r="O146">
        <v>1561438800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 s="11">
        <f t="shared" si="10"/>
        <v>41889.208333333336</v>
      </c>
      <c r="M147" s="11">
        <f t="shared" si="11"/>
        <v>41894.208333333336</v>
      </c>
      <c r="N147">
        <v>1410066000</v>
      </c>
      <c r="O147">
        <v>1410498000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 s="11">
        <f t="shared" si="10"/>
        <v>40855.25</v>
      </c>
      <c r="M148" s="11">
        <f t="shared" si="11"/>
        <v>40875.25</v>
      </c>
      <c r="N148">
        <v>1320732000</v>
      </c>
      <c r="O148">
        <v>1322460000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 s="11">
        <f t="shared" si="10"/>
        <v>42534.208333333328</v>
      </c>
      <c r="M149" s="11">
        <f t="shared" si="11"/>
        <v>42540.208333333328</v>
      </c>
      <c r="N149">
        <v>1465794000</v>
      </c>
      <c r="O149">
        <v>1466312400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 s="11">
        <f t="shared" si="10"/>
        <v>42941.208333333328</v>
      </c>
      <c r="M150" s="11">
        <f t="shared" si="11"/>
        <v>42950.208333333328</v>
      </c>
      <c r="N150">
        <v>1500958800</v>
      </c>
      <c r="O150">
        <v>1501736400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 s="11">
        <f t="shared" si="10"/>
        <v>41275.25</v>
      </c>
      <c r="M151" s="11">
        <f t="shared" si="11"/>
        <v>41327.25</v>
      </c>
      <c r="N151">
        <v>1357020000</v>
      </c>
      <c r="O151">
        <v>1361512800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 s="11">
        <f t="shared" si="10"/>
        <v>43450.25</v>
      </c>
      <c r="M152" s="11">
        <f t="shared" si="11"/>
        <v>43451.25</v>
      </c>
      <c r="N152">
        <v>1544940000</v>
      </c>
      <c r="O152">
        <v>1545026400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 s="11">
        <f t="shared" si="10"/>
        <v>41799.208333333336</v>
      </c>
      <c r="M153" s="11">
        <f t="shared" si="11"/>
        <v>41850.208333333336</v>
      </c>
      <c r="N153">
        <v>1402290000</v>
      </c>
      <c r="O153">
        <v>1406696400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 s="11">
        <f t="shared" si="10"/>
        <v>42783.25</v>
      </c>
      <c r="M154" s="11">
        <f t="shared" si="11"/>
        <v>42790.25</v>
      </c>
      <c r="N154">
        <v>1487311200</v>
      </c>
      <c r="O154">
        <v>1487916000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 s="11">
        <f t="shared" si="10"/>
        <v>41201.208333333336</v>
      </c>
      <c r="M155" s="11">
        <f t="shared" si="11"/>
        <v>41207.208333333336</v>
      </c>
      <c r="N155">
        <v>1350622800</v>
      </c>
      <c r="O155">
        <v>1351141200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 s="11">
        <f t="shared" si="10"/>
        <v>42502.208333333328</v>
      </c>
      <c r="M156" s="11">
        <f t="shared" si="11"/>
        <v>42525.208333333328</v>
      </c>
      <c r="N156">
        <v>1463029200</v>
      </c>
      <c r="O156">
        <v>1465016400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 s="11">
        <f t="shared" si="10"/>
        <v>40262.208333333336</v>
      </c>
      <c r="M157" s="11">
        <f t="shared" si="11"/>
        <v>40277.208333333336</v>
      </c>
      <c r="N157">
        <v>1269493200</v>
      </c>
      <c r="O157">
        <v>1270789200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 s="11">
        <f t="shared" si="10"/>
        <v>43743.208333333328</v>
      </c>
      <c r="M158" s="11">
        <f t="shared" si="11"/>
        <v>43767.208333333328</v>
      </c>
      <c r="N158">
        <v>1570251600</v>
      </c>
      <c r="O158">
        <v>1572325200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 s="11">
        <f t="shared" si="10"/>
        <v>41638.25</v>
      </c>
      <c r="M159" s="11">
        <f t="shared" si="11"/>
        <v>41650.25</v>
      </c>
      <c r="N159">
        <v>1388383200</v>
      </c>
      <c r="O159">
        <v>1389420000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 s="11">
        <f t="shared" si="10"/>
        <v>42346.25</v>
      </c>
      <c r="M160" s="11">
        <f t="shared" si="11"/>
        <v>42347.25</v>
      </c>
      <c r="N160">
        <v>1449554400</v>
      </c>
      <c r="O160">
        <v>1449640800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 s="11">
        <f t="shared" si="10"/>
        <v>43551.208333333328</v>
      </c>
      <c r="M161" s="11">
        <f t="shared" si="11"/>
        <v>43569.208333333328</v>
      </c>
      <c r="N161">
        <v>1553662800</v>
      </c>
      <c r="O161">
        <v>1555218000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 s="11">
        <f t="shared" si="10"/>
        <v>43582.208333333328</v>
      </c>
      <c r="M162" s="11">
        <f t="shared" si="11"/>
        <v>43598.208333333328</v>
      </c>
      <c r="N162">
        <v>1556341200</v>
      </c>
      <c r="O162">
        <v>1557723600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 s="11">
        <f t="shared" si="10"/>
        <v>42270.208333333328</v>
      </c>
      <c r="M163" s="11">
        <f t="shared" si="11"/>
        <v>42276.208333333328</v>
      </c>
      <c r="N163">
        <v>1442984400</v>
      </c>
      <c r="O163">
        <v>1443502800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 s="11">
        <f t="shared" si="10"/>
        <v>43442.25</v>
      </c>
      <c r="M164" s="11">
        <f t="shared" si="11"/>
        <v>43472.25</v>
      </c>
      <c r="N164">
        <v>1544248800</v>
      </c>
      <c r="O164">
        <v>1546840800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 s="11">
        <f t="shared" si="10"/>
        <v>43028.208333333328</v>
      </c>
      <c r="M165" s="11">
        <f t="shared" si="11"/>
        <v>43077.25</v>
      </c>
      <c r="N165">
        <v>1508475600</v>
      </c>
      <c r="O165">
        <v>1512712800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 s="11">
        <f t="shared" si="10"/>
        <v>43016.208333333328</v>
      </c>
      <c r="M166" s="11">
        <f t="shared" si="11"/>
        <v>43017.208333333328</v>
      </c>
      <c r="N166">
        <v>1507438800</v>
      </c>
      <c r="O166">
        <v>1507525200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 s="11">
        <f t="shared" si="10"/>
        <v>42948.208333333328</v>
      </c>
      <c r="M167" s="11">
        <f t="shared" si="11"/>
        <v>42980.208333333328</v>
      </c>
      <c r="N167">
        <v>1501563600</v>
      </c>
      <c r="O167">
        <v>1504328400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 s="11">
        <f t="shared" si="10"/>
        <v>40534.25</v>
      </c>
      <c r="M168" s="11">
        <f t="shared" si="11"/>
        <v>40538.25</v>
      </c>
      <c r="N168">
        <v>1292997600</v>
      </c>
      <c r="O168">
        <v>1293343200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 s="11">
        <f t="shared" si="10"/>
        <v>41435.208333333336</v>
      </c>
      <c r="M169" s="11">
        <f t="shared" si="11"/>
        <v>41445.208333333336</v>
      </c>
      <c r="N169">
        <v>1370840400</v>
      </c>
      <c r="O169">
        <v>1371704400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 s="11">
        <f t="shared" si="10"/>
        <v>43518.25</v>
      </c>
      <c r="M170" s="11">
        <f t="shared" si="11"/>
        <v>43541.208333333328</v>
      </c>
      <c r="N170">
        <v>1550815200</v>
      </c>
      <c r="O170">
        <v>1552798800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 s="11">
        <f t="shared" si="10"/>
        <v>41077.208333333336</v>
      </c>
      <c r="M171" s="11">
        <f t="shared" si="11"/>
        <v>41105.208333333336</v>
      </c>
      <c r="N171">
        <v>1339909200</v>
      </c>
      <c r="O171">
        <v>1342328400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 s="11">
        <f t="shared" si="10"/>
        <v>42950.208333333328</v>
      </c>
      <c r="M172" s="11">
        <f t="shared" si="11"/>
        <v>42957.208333333328</v>
      </c>
      <c r="N172">
        <v>1501736400</v>
      </c>
      <c r="O172">
        <v>1502341200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 s="11">
        <f t="shared" si="10"/>
        <v>41718.208333333336</v>
      </c>
      <c r="M173" s="11">
        <f t="shared" si="11"/>
        <v>41740.208333333336</v>
      </c>
      <c r="N173">
        <v>1395291600</v>
      </c>
      <c r="O173">
        <v>1397192400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 s="11">
        <f t="shared" si="10"/>
        <v>41839.208333333336</v>
      </c>
      <c r="M174" s="11">
        <f t="shared" si="11"/>
        <v>41854.208333333336</v>
      </c>
      <c r="N174">
        <v>1405746000</v>
      </c>
      <c r="O174">
        <v>1407042000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 s="11">
        <f t="shared" si="10"/>
        <v>41412.208333333336</v>
      </c>
      <c r="M175" s="11">
        <f t="shared" si="11"/>
        <v>41418.208333333336</v>
      </c>
      <c r="N175">
        <v>1368853200</v>
      </c>
      <c r="O175">
        <v>1369371600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 s="11">
        <f t="shared" si="10"/>
        <v>42282.208333333328</v>
      </c>
      <c r="M176" s="11">
        <f t="shared" si="11"/>
        <v>42283.208333333328</v>
      </c>
      <c r="N176">
        <v>1444021200</v>
      </c>
      <c r="O176">
        <v>1444107600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 s="11">
        <f t="shared" si="10"/>
        <v>42613.208333333328</v>
      </c>
      <c r="M177" s="11">
        <f t="shared" si="11"/>
        <v>42632.208333333328</v>
      </c>
      <c r="N177">
        <v>1472619600</v>
      </c>
      <c r="O177">
        <v>1474261200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 s="11">
        <f t="shared" si="10"/>
        <v>42616.208333333328</v>
      </c>
      <c r="M178" s="11">
        <f t="shared" si="11"/>
        <v>42625.208333333328</v>
      </c>
      <c r="N178">
        <v>1472878800</v>
      </c>
      <c r="O178">
        <v>1473656400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 s="11">
        <f t="shared" si="10"/>
        <v>40497.25</v>
      </c>
      <c r="M179" s="11">
        <f t="shared" si="11"/>
        <v>40522.25</v>
      </c>
      <c r="N179">
        <v>1289800800</v>
      </c>
      <c r="O179">
        <v>1291960800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 s="11">
        <f t="shared" si="10"/>
        <v>42999.208333333328</v>
      </c>
      <c r="M180" s="11">
        <f t="shared" si="11"/>
        <v>43008.208333333328</v>
      </c>
      <c r="N180">
        <v>1505970000</v>
      </c>
      <c r="O180">
        <v>1506747600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 s="11">
        <f t="shared" si="10"/>
        <v>41350.208333333336</v>
      </c>
      <c r="M181" s="11">
        <f t="shared" si="11"/>
        <v>41351.208333333336</v>
      </c>
      <c r="N181">
        <v>1363496400</v>
      </c>
      <c r="O181">
        <v>1363582800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 s="11">
        <f t="shared" si="10"/>
        <v>40259.208333333336</v>
      </c>
      <c r="M182" s="11">
        <f t="shared" si="11"/>
        <v>40264.208333333336</v>
      </c>
      <c r="N182">
        <v>1269234000</v>
      </c>
      <c r="O182">
        <v>1269666000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 s="11">
        <f t="shared" si="10"/>
        <v>43012.208333333328</v>
      </c>
      <c r="M183" s="11">
        <f t="shared" si="11"/>
        <v>43030.208333333328</v>
      </c>
      <c r="N183">
        <v>1507093200</v>
      </c>
      <c r="O183">
        <v>1508648400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 s="11">
        <f t="shared" si="10"/>
        <v>43631.208333333328</v>
      </c>
      <c r="M184" s="11">
        <f t="shared" si="11"/>
        <v>43647.208333333328</v>
      </c>
      <c r="N184">
        <v>1560574800</v>
      </c>
      <c r="O184">
        <v>1561957200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 s="11">
        <f t="shared" si="10"/>
        <v>40430.208333333336</v>
      </c>
      <c r="M185" s="11">
        <f t="shared" si="11"/>
        <v>40443.208333333336</v>
      </c>
      <c r="N185">
        <v>1284008400</v>
      </c>
      <c r="O185">
        <v>1285131600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 s="11">
        <f t="shared" si="10"/>
        <v>43588.208333333328</v>
      </c>
      <c r="M186" s="11">
        <f t="shared" si="11"/>
        <v>43589.208333333328</v>
      </c>
      <c r="N186">
        <v>1556859600</v>
      </c>
      <c r="O186">
        <v>1556946000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 s="11">
        <f t="shared" si="10"/>
        <v>43233.208333333328</v>
      </c>
      <c r="M187" s="11">
        <f t="shared" si="11"/>
        <v>43244.208333333328</v>
      </c>
      <c r="N187">
        <v>1526187600</v>
      </c>
      <c r="O187">
        <v>1527138000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 s="11">
        <f t="shared" si="10"/>
        <v>41782.208333333336</v>
      </c>
      <c r="M188" s="11">
        <f t="shared" si="11"/>
        <v>41797.208333333336</v>
      </c>
      <c r="N188">
        <v>1400821200</v>
      </c>
      <c r="O188">
        <v>1402117200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 s="11">
        <f t="shared" si="10"/>
        <v>41328.25</v>
      </c>
      <c r="M189" s="11">
        <f t="shared" si="11"/>
        <v>41356.208333333336</v>
      </c>
      <c r="N189">
        <v>1361599200</v>
      </c>
      <c r="O189">
        <v>1364014800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 s="11">
        <f t="shared" si="10"/>
        <v>41975.25</v>
      </c>
      <c r="M190" s="11">
        <f t="shared" si="11"/>
        <v>41976.25</v>
      </c>
      <c r="N190">
        <v>1417500000</v>
      </c>
      <c r="O190">
        <v>1417586400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 s="11">
        <f t="shared" si="10"/>
        <v>42433.25</v>
      </c>
      <c r="M191" s="11">
        <f t="shared" si="11"/>
        <v>42433.25</v>
      </c>
      <c r="N191">
        <v>1457071200</v>
      </c>
      <c r="O191">
        <v>1457071200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 s="11">
        <f t="shared" si="10"/>
        <v>41429.208333333336</v>
      </c>
      <c r="M192" s="11">
        <f t="shared" si="11"/>
        <v>41430.208333333336</v>
      </c>
      <c r="N192">
        <v>1370322000</v>
      </c>
      <c r="O192">
        <v>1370408400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 s="11">
        <f t="shared" si="10"/>
        <v>43536.208333333328</v>
      </c>
      <c r="M193" s="11">
        <f t="shared" si="11"/>
        <v>43539.208333333328</v>
      </c>
      <c r="N193">
        <v>1552366800</v>
      </c>
      <c r="O193">
        <v>1552626000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 s="11">
        <f t="shared" si="10"/>
        <v>41817.208333333336</v>
      </c>
      <c r="M194" s="11">
        <f t="shared" si="11"/>
        <v>41821.208333333336</v>
      </c>
      <c r="N194">
        <v>1403845200</v>
      </c>
      <c r="O194">
        <v>1404190800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7">
        <f t="shared" ref="I195:I258" si="13">IFERROR(E195/H195, 0)</f>
        <v>46.338461538461537</v>
      </c>
      <c r="J195" t="s">
        <v>21</v>
      </c>
      <c r="K195" t="s">
        <v>22</v>
      </c>
      <c r="L195" s="11">
        <f t="shared" ref="L195:L258" si="14">(((N195/60)/60)/24)+DATE(1970,1,1)</f>
        <v>43198.208333333328</v>
      </c>
      <c r="M195" s="11">
        <f t="shared" ref="M195:M258" si="15">(((O195/60)/60)/24)+DATE(1970,1,1)</f>
        <v>43202.208333333328</v>
      </c>
      <c r="N195">
        <v>1523163600</v>
      </c>
      <c r="O195">
        <v>1523509200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 s="11">
        <f t="shared" si="14"/>
        <v>42261.208333333328</v>
      </c>
      <c r="M196" s="11">
        <f t="shared" si="15"/>
        <v>42277.208333333328</v>
      </c>
      <c r="N196">
        <v>1442206800</v>
      </c>
      <c r="O196">
        <v>1443589200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 s="11">
        <f t="shared" si="14"/>
        <v>43310.208333333328</v>
      </c>
      <c r="M197" s="11">
        <f t="shared" si="15"/>
        <v>43317.208333333328</v>
      </c>
      <c r="N197">
        <v>1532840400</v>
      </c>
      <c r="O197">
        <v>1533445200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 s="11">
        <f t="shared" si="14"/>
        <v>42616.208333333328</v>
      </c>
      <c r="M198" s="11">
        <f t="shared" si="15"/>
        <v>42635.208333333328</v>
      </c>
      <c r="N198">
        <v>1472878800</v>
      </c>
      <c r="O198">
        <v>1474520400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 s="11">
        <f t="shared" si="14"/>
        <v>42909.208333333328</v>
      </c>
      <c r="M199" s="11">
        <f t="shared" si="15"/>
        <v>42923.208333333328</v>
      </c>
      <c r="N199">
        <v>1498194000</v>
      </c>
      <c r="O199">
        <v>1499403600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 s="11">
        <f t="shared" si="14"/>
        <v>40396.208333333336</v>
      </c>
      <c r="M200" s="11">
        <f t="shared" si="15"/>
        <v>40425.208333333336</v>
      </c>
      <c r="N200">
        <v>1281070800</v>
      </c>
      <c r="O200">
        <v>1283576400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 s="11">
        <f t="shared" si="14"/>
        <v>42192.208333333328</v>
      </c>
      <c r="M201" s="11">
        <f t="shared" si="15"/>
        <v>42196.208333333328</v>
      </c>
      <c r="N201">
        <v>1436245200</v>
      </c>
      <c r="O201">
        <v>1436590800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 s="11">
        <f t="shared" si="14"/>
        <v>40262.208333333336</v>
      </c>
      <c r="M202" s="11">
        <f t="shared" si="15"/>
        <v>40273.208333333336</v>
      </c>
      <c r="N202">
        <v>1269493200</v>
      </c>
      <c r="O202">
        <v>1270443600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 s="11">
        <f t="shared" si="14"/>
        <v>41845.208333333336</v>
      </c>
      <c r="M203" s="11">
        <f t="shared" si="15"/>
        <v>41863.208333333336</v>
      </c>
      <c r="N203">
        <v>1406264400</v>
      </c>
      <c r="O203">
        <v>1407819600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 s="11">
        <f t="shared" si="14"/>
        <v>40818.208333333336</v>
      </c>
      <c r="M204" s="11">
        <f t="shared" si="15"/>
        <v>40822.208333333336</v>
      </c>
      <c r="N204">
        <v>1317531600</v>
      </c>
      <c r="O204">
        <v>1317877200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 s="11">
        <f t="shared" si="14"/>
        <v>42752.25</v>
      </c>
      <c r="M205" s="11">
        <f t="shared" si="15"/>
        <v>42754.25</v>
      </c>
      <c r="N205">
        <v>1484632800</v>
      </c>
      <c r="O205">
        <v>1484805600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 s="11">
        <f t="shared" si="14"/>
        <v>40636.208333333336</v>
      </c>
      <c r="M206" s="11">
        <f t="shared" si="15"/>
        <v>40646.208333333336</v>
      </c>
      <c r="N206">
        <v>1301806800</v>
      </c>
      <c r="O206">
        <v>1302670800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 s="11">
        <f t="shared" si="14"/>
        <v>43390.208333333328</v>
      </c>
      <c r="M207" s="11">
        <f t="shared" si="15"/>
        <v>43402.208333333328</v>
      </c>
      <c r="N207">
        <v>1539752400</v>
      </c>
      <c r="O207">
        <v>1540789200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 s="11">
        <f t="shared" si="14"/>
        <v>40236.25</v>
      </c>
      <c r="M208" s="11">
        <f t="shared" si="15"/>
        <v>40245.25</v>
      </c>
      <c r="N208">
        <v>1267250400</v>
      </c>
      <c r="O208">
        <v>1268028000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 s="11">
        <f t="shared" si="14"/>
        <v>43340.208333333328</v>
      </c>
      <c r="M209" s="11">
        <f t="shared" si="15"/>
        <v>43360.208333333328</v>
      </c>
      <c r="N209">
        <v>1535432400</v>
      </c>
      <c r="O209">
        <v>1537160400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 s="11">
        <f t="shared" si="14"/>
        <v>43048.25</v>
      </c>
      <c r="M210" s="11">
        <f t="shared" si="15"/>
        <v>43072.25</v>
      </c>
      <c r="N210">
        <v>1510207200</v>
      </c>
      <c r="O210">
        <v>1512280800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 s="11">
        <f t="shared" si="14"/>
        <v>42496.208333333328</v>
      </c>
      <c r="M211" s="11">
        <f t="shared" si="15"/>
        <v>42503.208333333328</v>
      </c>
      <c r="N211">
        <v>1462510800</v>
      </c>
      <c r="O211">
        <v>1463115600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 s="11">
        <f t="shared" si="14"/>
        <v>42797.25</v>
      </c>
      <c r="M212" s="11">
        <f t="shared" si="15"/>
        <v>42824.208333333328</v>
      </c>
      <c r="N212">
        <v>1488520800</v>
      </c>
      <c r="O212">
        <v>1490850000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 s="11">
        <f t="shared" si="14"/>
        <v>41513.208333333336</v>
      </c>
      <c r="M213" s="11">
        <f t="shared" si="15"/>
        <v>41537.208333333336</v>
      </c>
      <c r="N213">
        <v>1377579600</v>
      </c>
      <c r="O213">
        <v>1379653200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 s="11">
        <f t="shared" si="14"/>
        <v>43814.25</v>
      </c>
      <c r="M214" s="11">
        <f t="shared" si="15"/>
        <v>43860.25</v>
      </c>
      <c r="N214">
        <v>1576389600</v>
      </c>
      <c r="O214">
        <v>1580364000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 s="11">
        <f t="shared" si="14"/>
        <v>40488.208333333336</v>
      </c>
      <c r="M215" s="11">
        <f t="shared" si="15"/>
        <v>40496.25</v>
      </c>
      <c r="N215">
        <v>1289019600</v>
      </c>
      <c r="O215">
        <v>1289714400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 s="11">
        <f t="shared" si="14"/>
        <v>40409.208333333336</v>
      </c>
      <c r="M216" s="11">
        <f t="shared" si="15"/>
        <v>40415.208333333336</v>
      </c>
      <c r="N216">
        <v>1282194000</v>
      </c>
      <c r="O216">
        <v>1282712400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 s="11">
        <f t="shared" si="14"/>
        <v>43509.25</v>
      </c>
      <c r="M217" s="11">
        <f t="shared" si="15"/>
        <v>43511.25</v>
      </c>
      <c r="N217">
        <v>1550037600</v>
      </c>
      <c r="O217">
        <v>1550210400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 s="11">
        <f t="shared" si="14"/>
        <v>40869.25</v>
      </c>
      <c r="M218" s="11">
        <f t="shared" si="15"/>
        <v>40871.25</v>
      </c>
      <c r="N218">
        <v>1321941600</v>
      </c>
      <c r="O218">
        <v>1322114400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 s="11">
        <f t="shared" si="14"/>
        <v>43583.208333333328</v>
      </c>
      <c r="M219" s="11">
        <f t="shared" si="15"/>
        <v>43592.208333333328</v>
      </c>
      <c r="N219">
        <v>1556427600</v>
      </c>
      <c r="O219">
        <v>1557205200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 s="11">
        <f t="shared" si="14"/>
        <v>40858.25</v>
      </c>
      <c r="M220" s="11">
        <f t="shared" si="15"/>
        <v>40892.25</v>
      </c>
      <c r="N220">
        <v>1320991200</v>
      </c>
      <c r="O220">
        <v>1323928800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 s="11">
        <f t="shared" si="14"/>
        <v>41137.208333333336</v>
      </c>
      <c r="M221" s="11">
        <f t="shared" si="15"/>
        <v>41149.208333333336</v>
      </c>
      <c r="N221">
        <v>1345093200</v>
      </c>
      <c r="O221">
        <v>1346130000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 s="11">
        <f t="shared" si="14"/>
        <v>40725.208333333336</v>
      </c>
      <c r="M222" s="11">
        <f t="shared" si="15"/>
        <v>40743.208333333336</v>
      </c>
      <c r="N222">
        <v>1309496400</v>
      </c>
      <c r="O222">
        <v>1311051600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 s="11">
        <f t="shared" si="14"/>
        <v>41081.208333333336</v>
      </c>
      <c r="M223" s="11">
        <f t="shared" si="15"/>
        <v>41083.208333333336</v>
      </c>
      <c r="N223">
        <v>1340254800</v>
      </c>
      <c r="O223">
        <v>1340427600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 s="11">
        <f t="shared" si="14"/>
        <v>41914.208333333336</v>
      </c>
      <c r="M224" s="11">
        <f t="shared" si="15"/>
        <v>41915.208333333336</v>
      </c>
      <c r="N224">
        <v>1412226000</v>
      </c>
      <c r="O224">
        <v>1412312400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 s="11">
        <f t="shared" si="14"/>
        <v>42445.208333333328</v>
      </c>
      <c r="M225" s="11">
        <f t="shared" si="15"/>
        <v>42459.208333333328</v>
      </c>
      <c r="N225">
        <v>1458104400</v>
      </c>
      <c r="O225">
        <v>1459314000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 s="11">
        <f t="shared" si="14"/>
        <v>41906.208333333336</v>
      </c>
      <c r="M226" s="11">
        <f t="shared" si="15"/>
        <v>41951.25</v>
      </c>
      <c r="N226">
        <v>1411534800</v>
      </c>
      <c r="O226">
        <v>1415426400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 s="11">
        <f t="shared" si="14"/>
        <v>41762.208333333336</v>
      </c>
      <c r="M227" s="11">
        <f t="shared" si="15"/>
        <v>41762.208333333336</v>
      </c>
      <c r="N227">
        <v>1399093200</v>
      </c>
      <c r="O227">
        <v>1399093200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 s="11">
        <f t="shared" si="14"/>
        <v>40276.208333333336</v>
      </c>
      <c r="M228" s="11">
        <f t="shared" si="15"/>
        <v>40313.208333333336</v>
      </c>
      <c r="N228">
        <v>1270702800</v>
      </c>
      <c r="O228">
        <v>1273899600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 s="11">
        <f t="shared" si="14"/>
        <v>42139.208333333328</v>
      </c>
      <c r="M229" s="11">
        <f t="shared" si="15"/>
        <v>42145.208333333328</v>
      </c>
      <c r="N229">
        <v>1431666000</v>
      </c>
      <c r="O229">
        <v>1432184400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 s="11">
        <f t="shared" si="14"/>
        <v>42613.208333333328</v>
      </c>
      <c r="M230" s="11">
        <f t="shared" si="15"/>
        <v>42638.208333333328</v>
      </c>
      <c r="N230">
        <v>1472619600</v>
      </c>
      <c r="O230">
        <v>1474779600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 s="11">
        <f t="shared" si="14"/>
        <v>42887.208333333328</v>
      </c>
      <c r="M231" s="11">
        <f t="shared" si="15"/>
        <v>42935.208333333328</v>
      </c>
      <c r="N231">
        <v>1496293200</v>
      </c>
      <c r="O231">
        <v>1500440400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 s="11">
        <f t="shared" si="14"/>
        <v>43805.25</v>
      </c>
      <c r="M232" s="11">
        <f t="shared" si="15"/>
        <v>43805.25</v>
      </c>
      <c r="N232">
        <v>1575612000</v>
      </c>
      <c r="O232">
        <v>1575612000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 s="11">
        <f t="shared" si="14"/>
        <v>41415.208333333336</v>
      </c>
      <c r="M233" s="11">
        <f t="shared" si="15"/>
        <v>41473.208333333336</v>
      </c>
      <c r="N233">
        <v>1369112400</v>
      </c>
      <c r="O233">
        <v>1374123600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 s="11">
        <f t="shared" si="14"/>
        <v>42576.208333333328</v>
      </c>
      <c r="M234" s="11">
        <f t="shared" si="15"/>
        <v>42577.208333333328</v>
      </c>
      <c r="N234">
        <v>1469422800</v>
      </c>
      <c r="O234">
        <v>1469509200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 s="11">
        <f t="shared" si="14"/>
        <v>40706.208333333336</v>
      </c>
      <c r="M235" s="11">
        <f t="shared" si="15"/>
        <v>40722.208333333336</v>
      </c>
      <c r="N235">
        <v>1307854800</v>
      </c>
      <c r="O235">
        <v>1309237200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 s="11">
        <f t="shared" si="14"/>
        <v>42969.208333333328</v>
      </c>
      <c r="M236" s="11">
        <f t="shared" si="15"/>
        <v>42976.208333333328</v>
      </c>
      <c r="N236">
        <v>1503378000</v>
      </c>
      <c r="O236">
        <v>1503982800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 s="11">
        <f t="shared" si="14"/>
        <v>42779.25</v>
      </c>
      <c r="M237" s="11">
        <f t="shared" si="15"/>
        <v>42784.25</v>
      </c>
      <c r="N237">
        <v>1486965600</v>
      </c>
      <c r="O237">
        <v>1487397600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 s="11">
        <f t="shared" si="14"/>
        <v>43641.208333333328</v>
      </c>
      <c r="M238" s="11">
        <f t="shared" si="15"/>
        <v>43648.208333333328</v>
      </c>
      <c r="N238">
        <v>1561438800</v>
      </c>
      <c r="O238">
        <v>1562043600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 s="11">
        <f t="shared" si="14"/>
        <v>41754.208333333336</v>
      </c>
      <c r="M239" s="11">
        <f t="shared" si="15"/>
        <v>41756.208333333336</v>
      </c>
      <c r="N239">
        <v>1398402000</v>
      </c>
      <c r="O239">
        <v>1398574800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 s="11">
        <f t="shared" si="14"/>
        <v>43083.25</v>
      </c>
      <c r="M240" s="11">
        <f t="shared" si="15"/>
        <v>43108.25</v>
      </c>
      <c r="N240">
        <v>1513231200</v>
      </c>
      <c r="O240">
        <v>1515391200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 s="11">
        <f t="shared" si="14"/>
        <v>42245.208333333328</v>
      </c>
      <c r="M241" s="11">
        <f t="shared" si="15"/>
        <v>42249.208333333328</v>
      </c>
      <c r="N241">
        <v>1440824400</v>
      </c>
      <c r="O241">
        <v>1441170000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 s="11">
        <f t="shared" si="14"/>
        <v>40396.208333333336</v>
      </c>
      <c r="M242" s="11">
        <f t="shared" si="15"/>
        <v>40397.208333333336</v>
      </c>
      <c r="N242">
        <v>1281070800</v>
      </c>
      <c r="O242">
        <v>1281157200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 s="11">
        <f t="shared" si="14"/>
        <v>41742.208333333336</v>
      </c>
      <c r="M243" s="11">
        <f t="shared" si="15"/>
        <v>41752.208333333336</v>
      </c>
      <c r="N243">
        <v>1397365200</v>
      </c>
      <c r="O243">
        <v>1398229200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 s="11">
        <f t="shared" si="14"/>
        <v>42865.208333333328</v>
      </c>
      <c r="M244" s="11">
        <f t="shared" si="15"/>
        <v>42875.208333333328</v>
      </c>
      <c r="N244">
        <v>1494392400</v>
      </c>
      <c r="O244">
        <v>1495256400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 s="11">
        <f t="shared" si="14"/>
        <v>43163.25</v>
      </c>
      <c r="M245" s="11">
        <f t="shared" si="15"/>
        <v>43166.25</v>
      </c>
      <c r="N245">
        <v>1520143200</v>
      </c>
      <c r="O245">
        <v>1520402400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 s="11">
        <f t="shared" si="14"/>
        <v>41834.208333333336</v>
      </c>
      <c r="M246" s="11">
        <f t="shared" si="15"/>
        <v>41886.208333333336</v>
      </c>
      <c r="N246">
        <v>1405314000</v>
      </c>
      <c r="O246">
        <v>1409806800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 s="11">
        <f t="shared" si="14"/>
        <v>41736.208333333336</v>
      </c>
      <c r="M247" s="11">
        <f t="shared" si="15"/>
        <v>41737.208333333336</v>
      </c>
      <c r="N247">
        <v>1396846800</v>
      </c>
      <c r="O247">
        <v>1396933200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 s="11">
        <f t="shared" si="14"/>
        <v>41491.208333333336</v>
      </c>
      <c r="M248" s="11">
        <f t="shared" si="15"/>
        <v>41495.208333333336</v>
      </c>
      <c r="N248">
        <v>1375678800</v>
      </c>
      <c r="O248">
        <v>1376024400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 s="11">
        <f t="shared" si="14"/>
        <v>42726.25</v>
      </c>
      <c r="M249" s="11">
        <f t="shared" si="15"/>
        <v>42741.25</v>
      </c>
      <c r="N249">
        <v>1482386400</v>
      </c>
      <c r="O249">
        <v>1483682400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 s="11">
        <f t="shared" si="14"/>
        <v>42004.25</v>
      </c>
      <c r="M250" s="11">
        <f t="shared" si="15"/>
        <v>42009.25</v>
      </c>
      <c r="N250">
        <v>1420005600</v>
      </c>
      <c r="O250">
        <v>1420437600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 s="11">
        <f t="shared" si="14"/>
        <v>42006.25</v>
      </c>
      <c r="M251" s="11">
        <f t="shared" si="15"/>
        <v>42013.25</v>
      </c>
      <c r="N251">
        <v>1420178400</v>
      </c>
      <c r="O251">
        <v>1420783200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 s="11">
        <f t="shared" si="14"/>
        <v>40203.25</v>
      </c>
      <c r="M252" s="11">
        <f t="shared" si="15"/>
        <v>40238.25</v>
      </c>
      <c r="N252">
        <v>1264399200</v>
      </c>
      <c r="O252">
        <v>1267423200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 s="11">
        <f t="shared" si="14"/>
        <v>41252.25</v>
      </c>
      <c r="M253" s="11">
        <f t="shared" si="15"/>
        <v>41254.25</v>
      </c>
      <c r="N253">
        <v>1355032800</v>
      </c>
      <c r="O253">
        <v>1355205600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 s="11">
        <f t="shared" si="14"/>
        <v>41572.208333333336</v>
      </c>
      <c r="M254" s="11">
        <f t="shared" si="15"/>
        <v>41577.208333333336</v>
      </c>
      <c r="N254">
        <v>1382677200</v>
      </c>
      <c r="O254">
        <v>1383109200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 s="11">
        <f t="shared" si="14"/>
        <v>40641.208333333336</v>
      </c>
      <c r="M255" s="11">
        <f t="shared" si="15"/>
        <v>40653.208333333336</v>
      </c>
      <c r="N255">
        <v>1302238800</v>
      </c>
      <c r="O255">
        <v>1303275600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 s="11">
        <f t="shared" si="14"/>
        <v>42787.25</v>
      </c>
      <c r="M256" s="11">
        <f t="shared" si="15"/>
        <v>42789.25</v>
      </c>
      <c r="N256">
        <v>1487656800</v>
      </c>
      <c r="O256">
        <v>1487829600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 s="11">
        <f t="shared" si="14"/>
        <v>40590.25</v>
      </c>
      <c r="M257" s="11">
        <f t="shared" si="15"/>
        <v>40595.25</v>
      </c>
      <c r="N257">
        <v>1297836000</v>
      </c>
      <c r="O257">
        <v>1298268000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 s="11">
        <f t="shared" si="14"/>
        <v>42393.25</v>
      </c>
      <c r="M258" s="11">
        <f t="shared" si="15"/>
        <v>42430.25</v>
      </c>
      <c r="N258">
        <v>1453615200</v>
      </c>
      <c r="O258">
        <v>1456812000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7">
        <f t="shared" ref="I259:I322" si="17">IFERROR(E259/H259, 0)</f>
        <v>90.456521739130437</v>
      </c>
      <c r="J259" t="s">
        <v>21</v>
      </c>
      <c r="K259" t="s">
        <v>22</v>
      </c>
      <c r="L259" s="11">
        <f t="shared" ref="L259:L322" si="18">(((N259/60)/60)/24)+DATE(1970,1,1)</f>
        <v>41338.25</v>
      </c>
      <c r="M259" s="11">
        <f t="shared" ref="M259:M322" si="19">(((O259/60)/60)/24)+DATE(1970,1,1)</f>
        <v>41352.208333333336</v>
      </c>
      <c r="N259">
        <v>1362463200</v>
      </c>
      <c r="O259">
        <v>1363669200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 s="11">
        <f t="shared" si="18"/>
        <v>42712.25</v>
      </c>
      <c r="M260" s="11">
        <f t="shared" si="19"/>
        <v>42732.25</v>
      </c>
      <c r="N260">
        <v>1481176800</v>
      </c>
      <c r="O260">
        <v>1482904800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 s="11">
        <f t="shared" si="18"/>
        <v>41251.25</v>
      </c>
      <c r="M261" s="11">
        <f t="shared" si="19"/>
        <v>41270.25</v>
      </c>
      <c r="N261">
        <v>1354946400</v>
      </c>
      <c r="O261">
        <v>1356588000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 s="11">
        <f t="shared" si="18"/>
        <v>41180.208333333336</v>
      </c>
      <c r="M262" s="11">
        <f t="shared" si="19"/>
        <v>41192.208333333336</v>
      </c>
      <c r="N262">
        <v>1348808400</v>
      </c>
      <c r="O262">
        <v>1349845200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 s="11">
        <f t="shared" si="18"/>
        <v>40415.208333333336</v>
      </c>
      <c r="M263" s="11">
        <f t="shared" si="19"/>
        <v>40419.208333333336</v>
      </c>
      <c r="N263">
        <v>1282712400</v>
      </c>
      <c r="O263">
        <v>1283058000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 s="11">
        <f t="shared" si="18"/>
        <v>40638.208333333336</v>
      </c>
      <c r="M264" s="11">
        <f t="shared" si="19"/>
        <v>40664.208333333336</v>
      </c>
      <c r="N264">
        <v>1301979600</v>
      </c>
      <c r="O264">
        <v>1304226000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 s="11">
        <f t="shared" si="18"/>
        <v>40187.25</v>
      </c>
      <c r="M265" s="11">
        <f t="shared" si="19"/>
        <v>40187.25</v>
      </c>
      <c r="N265">
        <v>1263016800</v>
      </c>
      <c r="O265">
        <v>1263016800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 s="11">
        <f t="shared" si="18"/>
        <v>41317.25</v>
      </c>
      <c r="M266" s="11">
        <f t="shared" si="19"/>
        <v>41333.25</v>
      </c>
      <c r="N266">
        <v>1360648800</v>
      </c>
      <c r="O266">
        <v>1362031200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 s="11">
        <f t="shared" si="18"/>
        <v>42372.25</v>
      </c>
      <c r="M267" s="11">
        <f t="shared" si="19"/>
        <v>42416.25</v>
      </c>
      <c r="N267">
        <v>1451800800</v>
      </c>
      <c r="O267">
        <v>1455602400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 s="11">
        <f t="shared" si="18"/>
        <v>41950.25</v>
      </c>
      <c r="M268" s="11">
        <f t="shared" si="19"/>
        <v>41983.25</v>
      </c>
      <c r="N268">
        <v>1415340000</v>
      </c>
      <c r="O268">
        <v>1418191200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 s="11">
        <f t="shared" si="18"/>
        <v>41206.208333333336</v>
      </c>
      <c r="M269" s="11">
        <f t="shared" si="19"/>
        <v>41222.25</v>
      </c>
      <c r="N269">
        <v>1351054800</v>
      </c>
      <c r="O269">
        <v>1352440800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 s="11">
        <f t="shared" si="18"/>
        <v>41186.208333333336</v>
      </c>
      <c r="M270" s="11">
        <f t="shared" si="19"/>
        <v>41232.25</v>
      </c>
      <c r="N270">
        <v>1349326800</v>
      </c>
      <c r="O270">
        <v>1353304800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 s="11">
        <f t="shared" si="18"/>
        <v>43496.25</v>
      </c>
      <c r="M271" s="11">
        <f t="shared" si="19"/>
        <v>43517.25</v>
      </c>
      <c r="N271">
        <v>1548914400</v>
      </c>
      <c r="O271">
        <v>1550728800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 s="11">
        <f t="shared" si="18"/>
        <v>40514.25</v>
      </c>
      <c r="M272" s="11">
        <f t="shared" si="19"/>
        <v>40516.25</v>
      </c>
      <c r="N272">
        <v>1291269600</v>
      </c>
      <c r="O272">
        <v>1291442400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 s="11">
        <f t="shared" si="18"/>
        <v>42345.25</v>
      </c>
      <c r="M273" s="11">
        <f t="shared" si="19"/>
        <v>42376.25</v>
      </c>
      <c r="N273">
        <v>1449468000</v>
      </c>
      <c r="O273">
        <v>1452146400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 s="11">
        <f t="shared" si="18"/>
        <v>43656.208333333328</v>
      </c>
      <c r="M274" s="11">
        <f t="shared" si="19"/>
        <v>43681.208333333328</v>
      </c>
      <c r="N274">
        <v>1562734800</v>
      </c>
      <c r="O274">
        <v>1564894800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 s="11">
        <f t="shared" si="18"/>
        <v>42995.208333333328</v>
      </c>
      <c r="M275" s="11">
        <f t="shared" si="19"/>
        <v>42998.208333333328</v>
      </c>
      <c r="N275">
        <v>1505624400</v>
      </c>
      <c r="O275">
        <v>1505883600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 s="11">
        <f t="shared" si="18"/>
        <v>43045.25</v>
      </c>
      <c r="M276" s="11">
        <f t="shared" si="19"/>
        <v>43050.25</v>
      </c>
      <c r="N276">
        <v>1509948000</v>
      </c>
      <c r="O276">
        <v>1510380000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 s="11">
        <f t="shared" si="18"/>
        <v>43561.208333333328</v>
      </c>
      <c r="M277" s="11">
        <f t="shared" si="19"/>
        <v>43569.208333333328</v>
      </c>
      <c r="N277">
        <v>1554526800</v>
      </c>
      <c r="O277">
        <v>1555218000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 s="11">
        <f t="shared" si="18"/>
        <v>41018.208333333336</v>
      </c>
      <c r="M278" s="11">
        <f t="shared" si="19"/>
        <v>41023.208333333336</v>
      </c>
      <c r="N278">
        <v>1334811600</v>
      </c>
      <c r="O278">
        <v>1335243600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 s="11">
        <f t="shared" si="18"/>
        <v>40378.208333333336</v>
      </c>
      <c r="M279" s="11">
        <f t="shared" si="19"/>
        <v>40380.208333333336</v>
      </c>
      <c r="N279">
        <v>1279515600</v>
      </c>
      <c r="O279">
        <v>1279688400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 s="11">
        <f t="shared" si="18"/>
        <v>41239.25</v>
      </c>
      <c r="M280" s="11">
        <f t="shared" si="19"/>
        <v>41264.25</v>
      </c>
      <c r="N280">
        <v>1353909600</v>
      </c>
      <c r="O280">
        <v>1356069600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 s="11">
        <f t="shared" si="18"/>
        <v>43346.208333333328</v>
      </c>
      <c r="M281" s="11">
        <f t="shared" si="19"/>
        <v>43349.208333333328</v>
      </c>
      <c r="N281">
        <v>1535950800</v>
      </c>
      <c r="O281">
        <v>1536210000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 s="11">
        <f t="shared" si="18"/>
        <v>43060.25</v>
      </c>
      <c r="M282" s="11">
        <f t="shared" si="19"/>
        <v>43066.25</v>
      </c>
      <c r="N282">
        <v>1511244000</v>
      </c>
      <c r="O282">
        <v>1511762400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 s="11">
        <f t="shared" si="18"/>
        <v>40979.25</v>
      </c>
      <c r="M283" s="11">
        <f t="shared" si="19"/>
        <v>41000.208333333336</v>
      </c>
      <c r="N283">
        <v>1331445600</v>
      </c>
      <c r="O283">
        <v>1333256400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 s="11">
        <f t="shared" si="18"/>
        <v>42701.25</v>
      </c>
      <c r="M284" s="11">
        <f t="shared" si="19"/>
        <v>42707.25</v>
      </c>
      <c r="N284">
        <v>1480226400</v>
      </c>
      <c r="O284">
        <v>1480744800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 s="11">
        <f t="shared" si="18"/>
        <v>42520.208333333328</v>
      </c>
      <c r="M285" s="11">
        <f t="shared" si="19"/>
        <v>42525.208333333328</v>
      </c>
      <c r="N285">
        <v>1464584400</v>
      </c>
      <c r="O285">
        <v>1465016400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 s="11">
        <f t="shared" si="18"/>
        <v>41030.208333333336</v>
      </c>
      <c r="M286" s="11">
        <f t="shared" si="19"/>
        <v>41035.208333333336</v>
      </c>
      <c r="N286">
        <v>1335848400</v>
      </c>
      <c r="O286">
        <v>1336280400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 s="11">
        <f t="shared" si="18"/>
        <v>42623.208333333328</v>
      </c>
      <c r="M287" s="11">
        <f t="shared" si="19"/>
        <v>42661.208333333328</v>
      </c>
      <c r="N287">
        <v>1473483600</v>
      </c>
      <c r="O287">
        <v>1476766800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 s="11">
        <f t="shared" si="18"/>
        <v>42697.25</v>
      </c>
      <c r="M288" s="11">
        <f t="shared" si="19"/>
        <v>42704.25</v>
      </c>
      <c r="N288">
        <v>1479880800</v>
      </c>
      <c r="O288">
        <v>1480485600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 s="11">
        <f t="shared" si="18"/>
        <v>42122.208333333328</v>
      </c>
      <c r="M289" s="11">
        <f t="shared" si="19"/>
        <v>42122.208333333328</v>
      </c>
      <c r="N289">
        <v>1430197200</v>
      </c>
      <c r="O289">
        <v>1430197200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 s="11">
        <f t="shared" si="18"/>
        <v>40982.208333333336</v>
      </c>
      <c r="M290" s="11">
        <f t="shared" si="19"/>
        <v>40983.208333333336</v>
      </c>
      <c r="N290">
        <v>1331701200</v>
      </c>
      <c r="O290">
        <v>1331787600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 s="11">
        <f t="shared" si="18"/>
        <v>42219.208333333328</v>
      </c>
      <c r="M291" s="11">
        <f t="shared" si="19"/>
        <v>42222.208333333328</v>
      </c>
      <c r="N291">
        <v>1438578000</v>
      </c>
      <c r="O291">
        <v>1438837200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 s="11">
        <f t="shared" si="18"/>
        <v>41404.208333333336</v>
      </c>
      <c r="M292" s="11">
        <f t="shared" si="19"/>
        <v>41436.208333333336</v>
      </c>
      <c r="N292">
        <v>1368162000</v>
      </c>
      <c r="O292">
        <v>1370926800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 s="11">
        <f t="shared" si="18"/>
        <v>40831.208333333336</v>
      </c>
      <c r="M293" s="11">
        <f t="shared" si="19"/>
        <v>40835.208333333336</v>
      </c>
      <c r="N293">
        <v>1318654800</v>
      </c>
      <c r="O293">
        <v>1319000400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 s="11">
        <f t="shared" si="18"/>
        <v>40984.208333333336</v>
      </c>
      <c r="M294" s="11">
        <f t="shared" si="19"/>
        <v>41002.208333333336</v>
      </c>
      <c r="N294">
        <v>1331874000</v>
      </c>
      <c r="O294">
        <v>1333429200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 s="11">
        <f t="shared" si="18"/>
        <v>40456.208333333336</v>
      </c>
      <c r="M295" s="11">
        <f t="shared" si="19"/>
        <v>40465.208333333336</v>
      </c>
      <c r="N295">
        <v>1286254800</v>
      </c>
      <c r="O295">
        <v>1287032400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 s="11">
        <f t="shared" si="18"/>
        <v>43399.208333333328</v>
      </c>
      <c r="M296" s="11">
        <f t="shared" si="19"/>
        <v>43411.25</v>
      </c>
      <c r="N296">
        <v>1540530000</v>
      </c>
      <c r="O296">
        <v>1541570400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 s="11">
        <f t="shared" si="18"/>
        <v>41562.208333333336</v>
      </c>
      <c r="M297" s="11">
        <f t="shared" si="19"/>
        <v>41587.25</v>
      </c>
      <c r="N297">
        <v>1381813200</v>
      </c>
      <c r="O297">
        <v>1383976800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 s="11">
        <f t="shared" si="18"/>
        <v>43493.25</v>
      </c>
      <c r="M298" s="11">
        <f t="shared" si="19"/>
        <v>43515.25</v>
      </c>
      <c r="N298">
        <v>1548655200</v>
      </c>
      <c r="O298">
        <v>1550556000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 s="11">
        <f t="shared" si="18"/>
        <v>41653.25</v>
      </c>
      <c r="M299" s="11">
        <f t="shared" si="19"/>
        <v>41662.25</v>
      </c>
      <c r="N299">
        <v>1389679200</v>
      </c>
      <c r="O299">
        <v>1390456800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 s="11">
        <f t="shared" si="18"/>
        <v>42426.25</v>
      </c>
      <c r="M300" s="11">
        <f t="shared" si="19"/>
        <v>42444.208333333328</v>
      </c>
      <c r="N300">
        <v>1456466400</v>
      </c>
      <c r="O300">
        <v>1458018000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 s="11">
        <f t="shared" si="18"/>
        <v>42432.25</v>
      </c>
      <c r="M301" s="11">
        <f t="shared" si="19"/>
        <v>42488.208333333328</v>
      </c>
      <c r="N301">
        <v>1456984800</v>
      </c>
      <c r="O301">
        <v>1461819600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 s="11">
        <f t="shared" si="18"/>
        <v>42977.208333333328</v>
      </c>
      <c r="M302" s="11">
        <f t="shared" si="19"/>
        <v>42978.208333333328</v>
      </c>
      <c r="N302">
        <v>1504069200</v>
      </c>
      <c r="O302">
        <v>1504155600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 s="11">
        <f t="shared" si="18"/>
        <v>42061.25</v>
      </c>
      <c r="M303" s="11">
        <f t="shared" si="19"/>
        <v>42078.208333333328</v>
      </c>
      <c r="N303">
        <v>1424930400</v>
      </c>
      <c r="O303">
        <v>1426395600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 s="11">
        <f t="shared" si="18"/>
        <v>43345.208333333328</v>
      </c>
      <c r="M304" s="11">
        <f t="shared" si="19"/>
        <v>43359.208333333328</v>
      </c>
      <c r="N304">
        <v>1535864400</v>
      </c>
      <c r="O304">
        <v>1537074000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 s="11">
        <f t="shared" si="18"/>
        <v>42376.25</v>
      </c>
      <c r="M305" s="11">
        <f t="shared" si="19"/>
        <v>42381.25</v>
      </c>
      <c r="N305">
        <v>1452146400</v>
      </c>
      <c r="O305">
        <v>1452578400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 s="11">
        <f t="shared" si="18"/>
        <v>42589.208333333328</v>
      </c>
      <c r="M306" s="11">
        <f t="shared" si="19"/>
        <v>42630.208333333328</v>
      </c>
      <c r="N306">
        <v>1470546000</v>
      </c>
      <c r="O306">
        <v>1474088400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 s="11">
        <f t="shared" si="18"/>
        <v>42448.208333333328</v>
      </c>
      <c r="M307" s="11">
        <f t="shared" si="19"/>
        <v>42489.208333333328</v>
      </c>
      <c r="N307">
        <v>1458363600</v>
      </c>
      <c r="O307">
        <v>1461906000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 s="11">
        <f t="shared" si="18"/>
        <v>42930.208333333328</v>
      </c>
      <c r="M308" s="11">
        <f t="shared" si="19"/>
        <v>42933.208333333328</v>
      </c>
      <c r="N308">
        <v>1500008400</v>
      </c>
      <c r="O308">
        <v>1500267600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 s="11">
        <f t="shared" si="18"/>
        <v>41066.208333333336</v>
      </c>
      <c r="M309" s="11">
        <f t="shared" si="19"/>
        <v>41086.208333333336</v>
      </c>
      <c r="N309">
        <v>1338958800</v>
      </c>
      <c r="O309">
        <v>1340686800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 s="11">
        <f t="shared" si="18"/>
        <v>40651.208333333336</v>
      </c>
      <c r="M310" s="11">
        <f t="shared" si="19"/>
        <v>40652.208333333336</v>
      </c>
      <c r="N310">
        <v>1303102800</v>
      </c>
      <c r="O310">
        <v>1303189200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 s="11">
        <f t="shared" si="18"/>
        <v>40807.208333333336</v>
      </c>
      <c r="M311" s="11">
        <f t="shared" si="19"/>
        <v>40827.208333333336</v>
      </c>
      <c r="N311">
        <v>1316581200</v>
      </c>
      <c r="O311">
        <v>1318309200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 s="11">
        <f t="shared" si="18"/>
        <v>40277.208333333336</v>
      </c>
      <c r="M312" s="11">
        <f t="shared" si="19"/>
        <v>40293.208333333336</v>
      </c>
      <c r="N312">
        <v>1270789200</v>
      </c>
      <c r="O312">
        <v>1272171600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 s="11">
        <f t="shared" si="18"/>
        <v>40590.25</v>
      </c>
      <c r="M313" s="11">
        <f t="shared" si="19"/>
        <v>40602.25</v>
      </c>
      <c r="N313">
        <v>1297836000</v>
      </c>
      <c r="O313">
        <v>1298872800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 s="11">
        <f t="shared" si="18"/>
        <v>41572.208333333336</v>
      </c>
      <c r="M314" s="11">
        <f t="shared" si="19"/>
        <v>41579.208333333336</v>
      </c>
      <c r="N314">
        <v>1382677200</v>
      </c>
      <c r="O314">
        <v>1383282000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 s="11">
        <f t="shared" si="18"/>
        <v>40966.25</v>
      </c>
      <c r="M315" s="11">
        <f t="shared" si="19"/>
        <v>40968.25</v>
      </c>
      <c r="N315">
        <v>1330322400</v>
      </c>
      <c r="O315">
        <v>1330495200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 s="11">
        <f t="shared" si="18"/>
        <v>43536.208333333328</v>
      </c>
      <c r="M316" s="11">
        <f t="shared" si="19"/>
        <v>43541.208333333328</v>
      </c>
      <c r="N316">
        <v>1552366800</v>
      </c>
      <c r="O316">
        <v>1552798800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 s="11">
        <f t="shared" si="18"/>
        <v>41783.208333333336</v>
      </c>
      <c r="M317" s="11">
        <f t="shared" si="19"/>
        <v>41812.208333333336</v>
      </c>
      <c r="N317">
        <v>1400907600</v>
      </c>
      <c r="O317">
        <v>1403413200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 s="11">
        <f t="shared" si="18"/>
        <v>43788.25</v>
      </c>
      <c r="M318" s="11">
        <f t="shared" si="19"/>
        <v>43789.25</v>
      </c>
      <c r="N318">
        <v>1574143200</v>
      </c>
      <c r="O318">
        <v>1574229600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 s="11">
        <f t="shared" si="18"/>
        <v>42869.208333333328</v>
      </c>
      <c r="M319" s="11">
        <f t="shared" si="19"/>
        <v>42882.208333333328</v>
      </c>
      <c r="N319">
        <v>1494738000</v>
      </c>
      <c r="O319">
        <v>1495861200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 s="11">
        <f t="shared" si="18"/>
        <v>41684.25</v>
      </c>
      <c r="M320" s="11">
        <f t="shared" si="19"/>
        <v>41686.25</v>
      </c>
      <c r="N320">
        <v>1392357600</v>
      </c>
      <c r="O320">
        <v>1392530400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 s="11">
        <f t="shared" si="18"/>
        <v>40402.208333333336</v>
      </c>
      <c r="M321" s="11">
        <f t="shared" si="19"/>
        <v>40426.208333333336</v>
      </c>
      <c r="N321">
        <v>1281589200</v>
      </c>
      <c r="O321">
        <v>1283662800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 s="11">
        <f t="shared" si="18"/>
        <v>40673.208333333336</v>
      </c>
      <c r="M322" s="11">
        <f t="shared" si="19"/>
        <v>40682.208333333336</v>
      </c>
      <c r="N322">
        <v>1305003600</v>
      </c>
      <c r="O322">
        <v>1305781200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7">
        <f t="shared" ref="I323:I386" si="21">IFERROR(E323/H323, 0)</f>
        <v>65.000810372771468</v>
      </c>
      <c r="J323" t="s">
        <v>21</v>
      </c>
      <c r="K323" t="s">
        <v>22</v>
      </c>
      <c r="L323" s="11">
        <f t="shared" ref="L323:L386" si="22">(((N323/60)/60)/24)+DATE(1970,1,1)</f>
        <v>40634.208333333336</v>
      </c>
      <c r="M323" s="11">
        <f t="shared" ref="M323:M386" si="23">(((O323/60)/60)/24)+DATE(1970,1,1)</f>
        <v>40642.208333333336</v>
      </c>
      <c r="N323">
        <v>1301634000</v>
      </c>
      <c r="O323">
        <v>1302325200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 s="11">
        <f t="shared" si="22"/>
        <v>40507.25</v>
      </c>
      <c r="M324" s="11">
        <f t="shared" si="23"/>
        <v>40520.25</v>
      </c>
      <c r="N324">
        <v>1290664800</v>
      </c>
      <c r="O324">
        <v>1291788000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 s="11">
        <f t="shared" si="22"/>
        <v>41725.208333333336</v>
      </c>
      <c r="M325" s="11">
        <f t="shared" si="23"/>
        <v>41727.208333333336</v>
      </c>
      <c r="N325">
        <v>1395896400</v>
      </c>
      <c r="O325">
        <v>1396069200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 s="11">
        <f t="shared" si="22"/>
        <v>42176.208333333328</v>
      </c>
      <c r="M326" s="11">
        <f t="shared" si="23"/>
        <v>42188.208333333328</v>
      </c>
      <c r="N326">
        <v>1434862800</v>
      </c>
      <c r="O326">
        <v>1435899600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 s="11">
        <f t="shared" si="22"/>
        <v>43267.208333333328</v>
      </c>
      <c r="M327" s="11">
        <f t="shared" si="23"/>
        <v>43290.208333333328</v>
      </c>
      <c r="N327">
        <v>1529125200</v>
      </c>
      <c r="O327">
        <v>1531112400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 s="11">
        <f t="shared" si="22"/>
        <v>42364.25</v>
      </c>
      <c r="M328" s="11">
        <f t="shared" si="23"/>
        <v>42370.25</v>
      </c>
      <c r="N328">
        <v>1451109600</v>
      </c>
      <c r="O328">
        <v>1451628000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 s="11">
        <f t="shared" si="22"/>
        <v>43705.208333333328</v>
      </c>
      <c r="M329" s="11">
        <f t="shared" si="23"/>
        <v>43709.208333333328</v>
      </c>
      <c r="N329">
        <v>1566968400</v>
      </c>
      <c r="O329">
        <v>1567314000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 s="11">
        <f t="shared" si="22"/>
        <v>43434.25</v>
      </c>
      <c r="M330" s="11">
        <f t="shared" si="23"/>
        <v>43445.25</v>
      </c>
      <c r="N330">
        <v>1543557600</v>
      </c>
      <c r="O330">
        <v>1544508000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 s="11">
        <f t="shared" si="22"/>
        <v>42716.25</v>
      </c>
      <c r="M331" s="11">
        <f t="shared" si="23"/>
        <v>42727.25</v>
      </c>
      <c r="N331">
        <v>1481522400</v>
      </c>
      <c r="O331">
        <v>1482472800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 s="11">
        <f t="shared" si="22"/>
        <v>43077.25</v>
      </c>
      <c r="M332" s="11">
        <f t="shared" si="23"/>
        <v>43078.25</v>
      </c>
      <c r="N332">
        <v>1512712800</v>
      </c>
      <c r="O332">
        <v>1512799200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 s="11">
        <f t="shared" si="22"/>
        <v>40896.25</v>
      </c>
      <c r="M333" s="11">
        <f t="shared" si="23"/>
        <v>40897.25</v>
      </c>
      <c r="N333">
        <v>1324274400</v>
      </c>
      <c r="O333">
        <v>1324360800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 s="11">
        <f t="shared" si="22"/>
        <v>41361.208333333336</v>
      </c>
      <c r="M334" s="11">
        <f t="shared" si="23"/>
        <v>41362.208333333336</v>
      </c>
      <c r="N334">
        <v>1364446800</v>
      </c>
      <c r="O334">
        <v>1364533200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 s="11">
        <f t="shared" si="22"/>
        <v>43424.25</v>
      </c>
      <c r="M335" s="11">
        <f t="shared" si="23"/>
        <v>43452.25</v>
      </c>
      <c r="N335">
        <v>1542693600</v>
      </c>
      <c r="O335">
        <v>1545112800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 s="11">
        <f t="shared" si="22"/>
        <v>43110.25</v>
      </c>
      <c r="M336" s="11">
        <f t="shared" si="23"/>
        <v>43117.25</v>
      </c>
      <c r="N336">
        <v>1515564000</v>
      </c>
      <c r="O336">
        <v>1516168800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 s="11">
        <f t="shared" si="22"/>
        <v>43784.25</v>
      </c>
      <c r="M337" s="11">
        <f t="shared" si="23"/>
        <v>43797.25</v>
      </c>
      <c r="N337">
        <v>1573797600</v>
      </c>
      <c r="O337">
        <v>1574920800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 s="11">
        <f t="shared" si="22"/>
        <v>40527.25</v>
      </c>
      <c r="M338" s="11">
        <f t="shared" si="23"/>
        <v>40528.25</v>
      </c>
      <c r="N338">
        <v>1292392800</v>
      </c>
      <c r="O338">
        <v>1292479200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 s="11">
        <f t="shared" si="22"/>
        <v>43780.25</v>
      </c>
      <c r="M339" s="11">
        <f t="shared" si="23"/>
        <v>43781.25</v>
      </c>
      <c r="N339">
        <v>1573452000</v>
      </c>
      <c r="O339">
        <v>1573538400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 s="11">
        <f t="shared" si="22"/>
        <v>40821.208333333336</v>
      </c>
      <c r="M340" s="11">
        <f t="shared" si="23"/>
        <v>40851.208333333336</v>
      </c>
      <c r="N340">
        <v>1317790800</v>
      </c>
      <c r="O340">
        <v>1320382800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 s="11">
        <f t="shared" si="22"/>
        <v>42949.208333333328</v>
      </c>
      <c r="M341" s="11">
        <f t="shared" si="23"/>
        <v>42963.208333333328</v>
      </c>
      <c r="N341">
        <v>1501650000</v>
      </c>
      <c r="O341">
        <v>1502859600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 s="11">
        <f t="shared" si="22"/>
        <v>40889.25</v>
      </c>
      <c r="M342" s="11">
        <f t="shared" si="23"/>
        <v>40890.25</v>
      </c>
      <c r="N342">
        <v>1323669600</v>
      </c>
      <c r="O342">
        <v>1323756000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 s="11">
        <f t="shared" si="22"/>
        <v>42244.208333333328</v>
      </c>
      <c r="M343" s="11">
        <f t="shared" si="23"/>
        <v>42251.208333333328</v>
      </c>
      <c r="N343">
        <v>1440738000</v>
      </c>
      <c r="O343">
        <v>1441342800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 s="11">
        <f t="shared" si="22"/>
        <v>41475.208333333336</v>
      </c>
      <c r="M344" s="11">
        <f t="shared" si="23"/>
        <v>41487.208333333336</v>
      </c>
      <c r="N344">
        <v>1374296400</v>
      </c>
      <c r="O344">
        <v>1375333200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 s="11">
        <f t="shared" si="22"/>
        <v>41597.25</v>
      </c>
      <c r="M345" s="11">
        <f t="shared" si="23"/>
        <v>41650.25</v>
      </c>
      <c r="N345">
        <v>1384840800</v>
      </c>
      <c r="O345">
        <v>1389420000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 s="11">
        <f t="shared" si="22"/>
        <v>43122.25</v>
      </c>
      <c r="M346" s="11">
        <f t="shared" si="23"/>
        <v>43162.25</v>
      </c>
      <c r="N346">
        <v>1516600800</v>
      </c>
      <c r="O346">
        <v>1520056800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 s="11">
        <f t="shared" si="22"/>
        <v>42194.208333333328</v>
      </c>
      <c r="M347" s="11">
        <f t="shared" si="23"/>
        <v>42195.208333333328</v>
      </c>
      <c r="N347">
        <v>1436418000</v>
      </c>
      <c r="O347">
        <v>1436504400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 s="11">
        <f t="shared" si="22"/>
        <v>42971.208333333328</v>
      </c>
      <c r="M348" s="11">
        <f t="shared" si="23"/>
        <v>43026.208333333328</v>
      </c>
      <c r="N348">
        <v>1503550800</v>
      </c>
      <c r="O348">
        <v>1508302800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 s="11">
        <f t="shared" si="22"/>
        <v>42046.25</v>
      </c>
      <c r="M349" s="11">
        <f t="shared" si="23"/>
        <v>42070.25</v>
      </c>
      <c r="N349">
        <v>1423634400</v>
      </c>
      <c r="O349">
        <v>1425708000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 s="11">
        <f t="shared" si="22"/>
        <v>42782.25</v>
      </c>
      <c r="M350" s="11">
        <f t="shared" si="23"/>
        <v>42795.25</v>
      </c>
      <c r="N350">
        <v>1487224800</v>
      </c>
      <c r="O350">
        <v>1488348000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 s="11">
        <f t="shared" si="22"/>
        <v>42930.208333333328</v>
      </c>
      <c r="M351" s="11">
        <f t="shared" si="23"/>
        <v>42960.208333333328</v>
      </c>
      <c r="N351">
        <v>1500008400</v>
      </c>
      <c r="O351">
        <v>1502600400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 s="11">
        <f t="shared" si="22"/>
        <v>42144.208333333328</v>
      </c>
      <c r="M352" s="11">
        <f t="shared" si="23"/>
        <v>42162.208333333328</v>
      </c>
      <c r="N352">
        <v>1432098000</v>
      </c>
      <c r="O352">
        <v>1433653200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 s="11">
        <f t="shared" si="22"/>
        <v>42240.208333333328</v>
      </c>
      <c r="M353" s="11">
        <f t="shared" si="23"/>
        <v>42254.208333333328</v>
      </c>
      <c r="N353">
        <v>1440392400</v>
      </c>
      <c r="O353">
        <v>1441602000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 s="11">
        <f t="shared" si="22"/>
        <v>42315.25</v>
      </c>
      <c r="M354" s="11">
        <f t="shared" si="23"/>
        <v>42323.25</v>
      </c>
      <c r="N354">
        <v>1446876000</v>
      </c>
      <c r="O354">
        <v>1447567200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 s="11">
        <f t="shared" si="22"/>
        <v>43651.208333333328</v>
      </c>
      <c r="M355" s="11">
        <f t="shared" si="23"/>
        <v>43652.208333333328</v>
      </c>
      <c r="N355">
        <v>1562302800</v>
      </c>
      <c r="O355">
        <v>1562389200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 s="11">
        <f t="shared" si="22"/>
        <v>41520.208333333336</v>
      </c>
      <c r="M356" s="11">
        <f t="shared" si="23"/>
        <v>41527.208333333336</v>
      </c>
      <c r="N356">
        <v>1378184400</v>
      </c>
      <c r="O356">
        <v>1378789200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 s="11">
        <f t="shared" si="22"/>
        <v>42757.25</v>
      </c>
      <c r="M357" s="11">
        <f t="shared" si="23"/>
        <v>42797.25</v>
      </c>
      <c r="N357">
        <v>1485064800</v>
      </c>
      <c r="O357">
        <v>1488520800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 s="11">
        <f t="shared" si="22"/>
        <v>40922.25</v>
      </c>
      <c r="M358" s="11">
        <f t="shared" si="23"/>
        <v>40931.25</v>
      </c>
      <c r="N358">
        <v>1326520800</v>
      </c>
      <c r="O358">
        <v>1327298400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 s="11">
        <f t="shared" si="22"/>
        <v>42250.208333333328</v>
      </c>
      <c r="M359" s="11">
        <f t="shared" si="23"/>
        <v>42275.208333333328</v>
      </c>
      <c r="N359">
        <v>1441256400</v>
      </c>
      <c r="O359">
        <v>1443416400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 s="11">
        <f t="shared" si="22"/>
        <v>43322.208333333328</v>
      </c>
      <c r="M360" s="11">
        <f t="shared" si="23"/>
        <v>43325.208333333328</v>
      </c>
      <c r="N360">
        <v>1533877200</v>
      </c>
      <c r="O360">
        <v>1534136400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 s="11">
        <f t="shared" si="22"/>
        <v>40782.208333333336</v>
      </c>
      <c r="M361" s="11">
        <f t="shared" si="23"/>
        <v>40789.208333333336</v>
      </c>
      <c r="N361">
        <v>1314421200</v>
      </c>
      <c r="O361">
        <v>1315026000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 s="11">
        <f t="shared" si="22"/>
        <v>40544.25</v>
      </c>
      <c r="M362" s="11">
        <f t="shared" si="23"/>
        <v>40558.25</v>
      </c>
      <c r="N362">
        <v>1293861600</v>
      </c>
      <c r="O362">
        <v>1295071200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 s="11">
        <f t="shared" si="22"/>
        <v>43015.208333333328</v>
      </c>
      <c r="M363" s="11">
        <f t="shared" si="23"/>
        <v>43039.208333333328</v>
      </c>
      <c r="N363">
        <v>1507352400</v>
      </c>
      <c r="O363">
        <v>1509426000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 s="11">
        <f t="shared" si="22"/>
        <v>40570.25</v>
      </c>
      <c r="M364" s="11">
        <f t="shared" si="23"/>
        <v>40608.25</v>
      </c>
      <c r="N364">
        <v>1296108000</v>
      </c>
      <c r="O364">
        <v>1299391200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 s="11">
        <f t="shared" si="22"/>
        <v>40904.25</v>
      </c>
      <c r="M365" s="11">
        <f t="shared" si="23"/>
        <v>40905.25</v>
      </c>
      <c r="N365">
        <v>1324965600</v>
      </c>
      <c r="O365">
        <v>1325052000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 s="11">
        <f t="shared" si="22"/>
        <v>43164.25</v>
      </c>
      <c r="M366" s="11">
        <f t="shared" si="23"/>
        <v>43194.208333333328</v>
      </c>
      <c r="N366">
        <v>1520229600</v>
      </c>
      <c r="O366">
        <v>1522818000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 s="11">
        <f t="shared" si="22"/>
        <v>42733.25</v>
      </c>
      <c r="M367" s="11">
        <f t="shared" si="23"/>
        <v>42760.25</v>
      </c>
      <c r="N367">
        <v>1482991200</v>
      </c>
      <c r="O367">
        <v>1485324000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 s="11">
        <f t="shared" si="22"/>
        <v>40546.25</v>
      </c>
      <c r="M368" s="11">
        <f t="shared" si="23"/>
        <v>40547.25</v>
      </c>
      <c r="N368">
        <v>1294034400</v>
      </c>
      <c r="O368">
        <v>1294120800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 s="11">
        <f t="shared" si="22"/>
        <v>41930.208333333336</v>
      </c>
      <c r="M369" s="11">
        <f t="shared" si="23"/>
        <v>41954.25</v>
      </c>
      <c r="N369">
        <v>1413608400</v>
      </c>
      <c r="O369">
        <v>1415685600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 s="11">
        <f t="shared" si="22"/>
        <v>40464.208333333336</v>
      </c>
      <c r="M370" s="11">
        <f t="shared" si="23"/>
        <v>40487.208333333336</v>
      </c>
      <c r="N370">
        <v>1286946000</v>
      </c>
      <c r="O370">
        <v>1288933200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 s="11">
        <f t="shared" si="22"/>
        <v>41308.25</v>
      </c>
      <c r="M371" s="11">
        <f t="shared" si="23"/>
        <v>41347.208333333336</v>
      </c>
      <c r="N371">
        <v>1359871200</v>
      </c>
      <c r="O371">
        <v>1363237200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 s="11">
        <f t="shared" si="22"/>
        <v>43570.208333333328</v>
      </c>
      <c r="M372" s="11">
        <f t="shared" si="23"/>
        <v>43576.208333333328</v>
      </c>
      <c r="N372">
        <v>1555304400</v>
      </c>
      <c r="O372">
        <v>1555822800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 s="11">
        <f t="shared" si="22"/>
        <v>42043.25</v>
      </c>
      <c r="M373" s="11">
        <f t="shared" si="23"/>
        <v>42094.208333333328</v>
      </c>
      <c r="N373">
        <v>1423375200</v>
      </c>
      <c r="O373">
        <v>1427778000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 s="11">
        <f t="shared" si="22"/>
        <v>42012.25</v>
      </c>
      <c r="M374" s="11">
        <f t="shared" si="23"/>
        <v>42032.25</v>
      </c>
      <c r="N374">
        <v>1420696800</v>
      </c>
      <c r="O374">
        <v>1422424800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 s="11">
        <f t="shared" si="22"/>
        <v>42964.208333333328</v>
      </c>
      <c r="M375" s="11">
        <f t="shared" si="23"/>
        <v>42972.208333333328</v>
      </c>
      <c r="N375">
        <v>1502946000</v>
      </c>
      <c r="O375">
        <v>1503637200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 s="11">
        <f t="shared" si="22"/>
        <v>43476.25</v>
      </c>
      <c r="M376" s="11">
        <f t="shared" si="23"/>
        <v>43481.25</v>
      </c>
      <c r="N376">
        <v>1547186400</v>
      </c>
      <c r="O376">
        <v>1547618400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 s="11">
        <f t="shared" si="22"/>
        <v>42293.208333333328</v>
      </c>
      <c r="M377" s="11">
        <f t="shared" si="23"/>
        <v>42350.25</v>
      </c>
      <c r="N377">
        <v>1444971600</v>
      </c>
      <c r="O377">
        <v>1449900000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 s="11">
        <f t="shared" si="22"/>
        <v>41826.208333333336</v>
      </c>
      <c r="M378" s="11">
        <f t="shared" si="23"/>
        <v>41832.208333333336</v>
      </c>
      <c r="N378">
        <v>1404622800</v>
      </c>
      <c r="O378">
        <v>1405141200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 s="11">
        <f t="shared" si="22"/>
        <v>43760.208333333328</v>
      </c>
      <c r="M379" s="11">
        <f t="shared" si="23"/>
        <v>43774.25</v>
      </c>
      <c r="N379">
        <v>1571720400</v>
      </c>
      <c r="O379">
        <v>1572933600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 s="11">
        <f t="shared" si="22"/>
        <v>43241.208333333328</v>
      </c>
      <c r="M380" s="11">
        <f t="shared" si="23"/>
        <v>43279.208333333328</v>
      </c>
      <c r="N380">
        <v>1526878800</v>
      </c>
      <c r="O380">
        <v>1530162000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 s="11">
        <f t="shared" si="22"/>
        <v>40843.208333333336</v>
      </c>
      <c r="M381" s="11">
        <f t="shared" si="23"/>
        <v>40857.25</v>
      </c>
      <c r="N381">
        <v>1319691600</v>
      </c>
      <c r="O381">
        <v>1320904800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 s="11">
        <f t="shared" si="22"/>
        <v>41448.208333333336</v>
      </c>
      <c r="M382" s="11">
        <f t="shared" si="23"/>
        <v>41453.208333333336</v>
      </c>
      <c r="N382">
        <v>1371963600</v>
      </c>
      <c r="O382">
        <v>1372395600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 s="11">
        <f t="shared" si="22"/>
        <v>42163.208333333328</v>
      </c>
      <c r="M383" s="11">
        <f t="shared" si="23"/>
        <v>42209.208333333328</v>
      </c>
      <c r="N383">
        <v>1433739600</v>
      </c>
      <c r="O383">
        <v>1437714000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 s="11">
        <f t="shared" si="22"/>
        <v>43024.208333333328</v>
      </c>
      <c r="M384" s="11">
        <f t="shared" si="23"/>
        <v>43043.208333333328</v>
      </c>
      <c r="N384">
        <v>1508130000</v>
      </c>
      <c r="O384">
        <v>1509771600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 s="11">
        <f t="shared" si="22"/>
        <v>43509.25</v>
      </c>
      <c r="M385" s="11">
        <f t="shared" si="23"/>
        <v>43515.25</v>
      </c>
      <c r="N385">
        <v>1550037600</v>
      </c>
      <c r="O385">
        <v>1550556000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 s="11">
        <f t="shared" si="22"/>
        <v>42776.25</v>
      </c>
      <c r="M386" s="11">
        <f t="shared" si="23"/>
        <v>42803.25</v>
      </c>
      <c r="N386">
        <v>1486706400</v>
      </c>
      <c r="O386">
        <v>1489039200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7">
        <f t="shared" ref="I387:I450" si="25">IFERROR(E387/H387, 0)</f>
        <v>50.007915567282325</v>
      </c>
      <c r="J387" t="s">
        <v>21</v>
      </c>
      <c r="K387" t="s">
        <v>22</v>
      </c>
      <c r="L387" s="11">
        <f t="shared" ref="L387:L450" si="26">(((N387/60)/60)/24)+DATE(1970,1,1)</f>
        <v>43553.208333333328</v>
      </c>
      <c r="M387" s="11">
        <f t="shared" ref="M387:M450" si="27">(((O387/60)/60)/24)+DATE(1970,1,1)</f>
        <v>43585.208333333328</v>
      </c>
      <c r="N387">
        <v>1553835600</v>
      </c>
      <c r="O387">
        <v>1556600400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 s="11">
        <f t="shared" si="26"/>
        <v>40355.208333333336</v>
      </c>
      <c r="M388" s="11">
        <f t="shared" si="27"/>
        <v>40367.208333333336</v>
      </c>
      <c r="N388">
        <v>1277528400</v>
      </c>
      <c r="O388">
        <v>1278565200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 s="11">
        <f t="shared" si="26"/>
        <v>41072.208333333336</v>
      </c>
      <c r="M389" s="11">
        <f t="shared" si="27"/>
        <v>41077.208333333336</v>
      </c>
      <c r="N389">
        <v>1339477200</v>
      </c>
      <c r="O389">
        <v>1339909200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 s="11">
        <f t="shared" si="26"/>
        <v>40912.25</v>
      </c>
      <c r="M390" s="11">
        <f t="shared" si="27"/>
        <v>40914.25</v>
      </c>
      <c r="N390">
        <v>1325656800</v>
      </c>
      <c r="O390">
        <v>1325829600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 s="11">
        <f t="shared" si="26"/>
        <v>40479.208333333336</v>
      </c>
      <c r="M391" s="11">
        <f t="shared" si="27"/>
        <v>40506.25</v>
      </c>
      <c r="N391">
        <v>1288242000</v>
      </c>
      <c r="O391">
        <v>1290578400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 s="11">
        <f t="shared" si="26"/>
        <v>41530.208333333336</v>
      </c>
      <c r="M392" s="11">
        <f t="shared" si="27"/>
        <v>41545.208333333336</v>
      </c>
      <c r="N392">
        <v>1379048400</v>
      </c>
      <c r="O392">
        <v>1380344400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 s="11">
        <f t="shared" si="26"/>
        <v>41653.25</v>
      </c>
      <c r="M393" s="11">
        <f t="shared" si="27"/>
        <v>41655.25</v>
      </c>
      <c r="N393">
        <v>1389679200</v>
      </c>
      <c r="O393">
        <v>1389852000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 s="11">
        <f t="shared" si="26"/>
        <v>40549.25</v>
      </c>
      <c r="M394" s="11">
        <f t="shared" si="27"/>
        <v>40551.25</v>
      </c>
      <c r="N394">
        <v>1294293600</v>
      </c>
      <c r="O394">
        <v>1294466400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 s="11">
        <f t="shared" si="26"/>
        <v>42933.208333333328</v>
      </c>
      <c r="M395" s="11">
        <f t="shared" si="27"/>
        <v>42934.208333333328</v>
      </c>
      <c r="N395">
        <v>1500267600</v>
      </c>
      <c r="O395">
        <v>1500354000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 s="11">
        <f t="shared" si="26"/>
        <v>41484.208333333336</v>
      </c>
      <c r="M396" s="11">
        <f t="shared" si="27"/>
        <v>41494.208333333336</v>
      </c>
      <c r="N396">
        <v>1375074000</v>
      </c>
      <c r="O396">
        <v>1375938000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 s="11">
        <f t="shared" si="26"/>
        <v>40885.25</v>
      </c>
      <c r="M397" s="11">
        <f t="shared" si="27"/>
        <v>40886.25</v>
      </c>
      <c r="N397">
        <v>1323324000</v>
      </c>
      <c r="O397">
        <v>1323410400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 s="11">
        <f t="shared" si="26"/>
        <v>43378.208333333328</v>
      </c>
      <c r="M398" s="11">
        <f t="shared" si="27"/>
        <v>43386.208333333328</v>
      </c>
      <c r="N398">
        <v>1538715600</v>
      </c>
      <c r="O398">
        <v>1539406800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 s="11">
        <f t="shared" si="26"/>
        <v>41417.208333333336</v>
      </c>
      <c r="M399" s="11">
        <f t="shared" si="27"/>
        <v>41423.208333333336</v>
      </c>
      <c r="N399">
        <v>1369285200</v>
      </c>
      <c r="O399">
        <v>1369803600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 s="11">
        <f t="shared" si="26"/>
        <v>43228.208333333328</v>
      </c>
      <c r="M400" s="11">
        <f t="shared" si="27"/>
        <v>43230.208333333328</v>
      </c>
      <c r="N400">
        <v>1525755600</v>
      </c>
      <c r="O400">
        <v>1525928400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 s="11">
        <f t="shared" si="26"/>
        <v>40576.25</v>
      </c>
      <c r="M401" s="11">
        <f t="shared" si="27"/>
        <v>40583.25</v>
      </c>
      <c r="N401">
        <v>1296626400</v>
      </c>
      <c r="O401">
        <v>1297231200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 s="11">
        <f t="shared" si="26"/>
        <v>41502.208333333336</v>
      </c>
      <c r="M402" s="11">
        <f t="shared" si="27"/>
        <v>41524.208333333336</v>
      </c>
      <c r="N402">
        <v>1376629200</v>
      </c>
      <c r="O402">
        <v>1378530000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 s="11">
        <f t="shared" si="26"/>
        <v>43765.208333333328</v>
      </c>
      <c r="M403" s="11">
        <f t="shared" si="27"/>
        <v>43765.208333333328</v>
      </c>
      <c r="N403">
        <v>1572152400</v>
      </c>
      <c r="O403">
        <v>1572152400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 s="11">
        <f t="shared" si="26"/>
        <v>40914.25</v>
      </c>
      <c r="M404" s="11">
        <f t="shared" si="27"/>
        <v>40961.25</v>
      </c>
      <c r="N404">
        <v>1325829600</v>
      </c>
      <c r="O404">
        <v>1329890400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 s="11">
        <f t="shared" si="26"/>
        <v>40310.208333333336</v>
      </c>
      <c r="M405" s="11">
        <f t="shared" si="27"/>
        <v>40346.208333333336</v>
      </c>
      <c r="N405">
        <v>1273640400</v>
      </c>
      <c r="O405">
        <v>1276750800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 s="11">
        <f t="shared" si="26"/>
        <v>43053.25</v>
      </c>
      <c r="M406" s="11">
        <f t="shared" si="27"/>
        <v>43056.25</v>
      </c>
      <c r="N406">
        <v>1510639200</v>
      </c>
      <c r="O406">
        <v>1510898400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 s="11">
        <f t="shared" si="26"/>
        <v>43255.208333333328</v>
      </c>
      <c r="M407" s="11">
        <f t="shared" si="27"/>
        <v>43305.208333333328</v>
      </c>
      <c r="N407">
        <v>1528088400</v>
      </c>
      <c r="O407">
        <v>1532408400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 s="11">
        <f t="shared" si="26"/>
        <v>41304.25</v>
      </c>
      <c r="M408" s="11">
        <f t="shared" si="27"/>
        <v>41316.25</v>
      </c>
      <c r="N408">
        <v>1359525600</v>
      </c>
      <c r="O408">
        <v>1360562400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 s="11">
        <f t="shared" si="26"/>
        <v>43751.208333333328</v>
      </c>
      <c r="M409" s="11">
        <f t="shared" si="27"/>
        <v>43758.208333333328</v>
      </c>
      <c r="N409">
        <v>1570942800</v>
      </c>
      <c r="O409">
        <v>1571547600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 s="11">
        <f t="shared" si="26"/>
        <v>42541.208333333328</v>
      </c>
      <c r="M410" s="11">
        <f t="shared" si="27"/>
        <v>42561.208333333328</v>
      </c>
      <c r="N410">
        <v>1466398800</v>
      </c>
      <c r="O410">
        <v>1468126800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 s="11">
        <f t="shared" si="26"/>
        <v>42843.208333333328</v>
      </c>
      <c r="M411" s="11">
        <f t="shared" si="27"/>
        <v>42847.208333333328</v>
      </c>
      <c r="N411">
        <v>1492491600</v>
      </c>
      <c r="O411">
        <v>1492837200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 s="11">
        <f t="shared" si="26"/>
        <v>42122.208333333328</v>
      </c>
      <c r="M412" s="11">
        <f t="shared" si="27"/>
        <v>42122.208333333328</v>
      </c>
      <c r="N412">
        <v>1430197200</v>
      </c>
      <c r="O412">
        <v>1430197200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 s="11">
        <f t="shared" si="26"/>
        <v>42884.208333333328</v>
      </c>
      <c r="M413" s="11">
        <f t="shared" si="27"/>
        <v>42886.208333333328</v>
      </c>
      <c r="N413">
        <v>1496034000</v>
      </c>
      <c r="O413">
        <v>1496206800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 s="11">
        <f t="shared" si="26"/>
        <v>41642.25</v>
      </c>
      <c r="M414" s="11">
        <f t="shared" si="27"/>
        <v>41652.25</v>
      </c>
      <c r="N414">
        <v>1388728800</v>
      </c>
      <c r="O414">
        <v>1389592800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 s="11">
        <f t="shared" si="26"/>
        <v>43431.25</v>
      </c>
      <c r="M415" s="11">
        <f t="shared" si="27"/>
        <v>43458.25</v>
      </c>
      <c r="N415">
        <v>1543298400</v>
      </c>
      <c r="O415">
        <v>1545631200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 s="11">
        <f t="shared" si="26"/>
        <v>40288.208333333336</v>
      </c>
      <c r="M416" s="11">
        <f t="shared" si="27"/>
        <v>40296.208333333336</v>
      </c>
      <c r="N416">
        <v>1271739600</v>
      </c>
      <c r="O416">
        <v>1272430800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 s="11">
        <f t="shared" si="26"/>
        <v>40921.25</v>
      </c>
      <c r="M417" s="11">
        <f t="shared" si="27"/>
        <v>40938.25</v>
      </c>
      <c r="N417">
        <v>1326434400</v>
      </c>
      <c r="O417">
        <v>1327903200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 s="11">
        <f t="shared" si="26"/>
        <v>40560.25</v>
      </c>
      <c r="M418" s="11">
        <f t="shared" si="27"/>
        <v>40569.25</v>
      </c>
      <c r="N418">
        <v>1295244000</v>
      </c>
      <c r="O418">
        <v>1296021600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 s="11">
        <f t="shared" si="26"/>
        <v>43407.208333333328</v>
      </c>
      <c r="M419" s="11">
        <f t="shared" si="27"/>
        <v>43431.25</v>
      </c>
      <c r="N419">
        <v>1541221200</v>
      </c>
      <c r="O419">
        <v>1543298400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 s="11">
        <f t="shared" si="26"/>
        <v>41035.208333333336</v>
      </c>
      <c r="M420" s="11">
        <f t="shared" si="27"/>
        <v>41036.208333333336</v>
      </c>
      <c r="N420">
        <v>1336280400</v>
      </c>
      <c r="O420">
        <v>1336366800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 s="11">
        <f t="shared" si="26"/>
        <v>40899.25</v>
      </c>
      <c r="M421" s="11">
        <f t="shared" si="27"/>
        <v>40905.25</v>
      </c>
      <c r="N421">
        <v>1324533600</v>
      </c>
      <c r="O421">
        <v>1325052000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 s="11">
        <f t="shared" si="26"/>
        <v>42911.208333333328</v>
      </c>
      <c r="M422" s="11">
        <f t="shared" si="27"/>
        <v>42925.208333333328</v>
      </c>
      <c r="N422">
        <v>1498366800</v>
      </c>
      <c r="O422">
        <v>1499576400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 s="11">
        <f t="shared" si="26"/>
        <v>42915.208333333328</v>
      </c>
      <c r="M423" s="11">
        <f t="shared" si="27"/>
        <v>42945.208333333328</v>
      </c>
      <c r="N423">
        <v>1498712400</v>
      </c>
      <c r="O423">
        <v>1501304400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 s="11">
        <f t="shared" si="26"/>
        <v>40285.208333333336</v>
      </c>
      <c r="M424" s="11">
        <f t="shared" si="27"/>
        <v>40305.208333333336</v>
      </c>
      <c r="N424">
        <v>1271480400</v>
      </c>
      <c r="O424">
        <v>1273208400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 s="11">
        <f t="shared" si="26"/>
        <v>40808.208333333336</v>
      </c>
      <c r="M425" s="11">
        <f t="shared" si="27"/>
        <v>40810.208333333336</v>
      </c>
      <c r="N425">
        <v>1316667600</v>
      </c>
      <c r="O425">
        <v>1316840400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 s="11">
        <f t="shared" si="26"/>
        <v>43208.208333333328</v>
      </c>
      <c r="M426" s="11">
        <f t="shared" si="27"/>
        <v>43214.208333333328</v>
      </c>
      <c r="N426">
        <v>1524027600</v>
      </c>
      <c r="O426">
        <v>1524546000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 s="11">
        <f t="shared" si="26"/>
        <v>42213.208333333328</v>
      </c>
      <c r="M427" s="11">
        <f t="shared" si="27"/>
        <v>42219.208333333328</v>
      </c>
      <c r="N427">
        <v>1438059600</v>
      </c>
      <c r="O427">
        <v>1438578000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 s="11">
        <f t="shared" si="26"/>
        <v>41332.25</v>
      </c>
      <c r="M428" s="11">
        <f t="shared" si="27"/>
        <v>41339.25</v>
      </c>
      <c r="N428">
        <v>1361944800</v>
      </c>
      <c r="O428">
        <v>1362549600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 s="11">
        <f t="shared" si="26"/>
        <v>41895.208333333336</v>
      </c>
      <c r="M429" s="11">
        <f t="shared" si="27"/>
        <v>41927.208333333336</v>
      </c>
      <c r="N429">
        <v>1410584400</v>
      </c>
      <c r="O429">
        <v>1413349200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 s="11">
        <f t="shared" si="26"/>
        <v>40585.25</v>
      </c>
      <c r="M430" s="11">
        <f t="shared" si="27"/>
        <v>40592.25</v>
      </c>
      <c r="N430">
        <v>1297404000</v>
      </c>
      <c r="O430">
        <v>1298008800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 s="11">
        <f t="shared" si="26"/>
        <v>41680.25</v>
      </c>
      <c r="M431" s="11">
        <f t="shared" si="27"/>
        <v>41708.208333333336</v>
      </c>
      <c r="N431">
        <v>1392012000</v>
      </c>
      <c r="O431">
        <v>1394427600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 s="11">
        <f t="shared" si="26"/>
        <v>43737.208333333328</v>
      </c>
      <c r="M432" s="11">
        <f t="shared" si="27"/>
        <v>43771.208333333328</v>
      </c>
      <c r="N432">
        <v>1569733200</v>
      </c>
      <c r="O432">
        <v>1572670800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 s="11">
        <f t="shared" si="26"/>
        <v>43273.208333333328</v>
      </c>
      <c r="M433" s="11">
        <f t="shared" si="27"/>
        <v>43290.208333333328</v>
      </c>
      <c r="N433">
        <v>1529643600</v>
      </c>
      <c r="O433">
        <v>1531112400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 s="11">
        <f t="shared" si="26"/>
        <v>41761.208333333336</v>
      </c>
      <c r="M434" s="11">
        <f t="shared" si="27"/>
        <v>41781.208333333336</v>
      </c>
      <c r="N434">
        <v>1399006800</v>
      </c>
      <c r="O434">
        <v>1400734800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 s="11">
        <f t="shared" si="26"/>
        <v>41603.25</v>
      </c>
      <c r="M435" s="11">
        <f t="shared" si="27"/>
        <v>41619.25</v>
      </c>
      <c r="N435">
        <v>1385359200</v>
      </c>
      <c r="O435">
        <v>1386741600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 s="11">
        <f t="shared" si="26"/>
        <v>42705.25</v>
      </c>
      <c r="M436" s="11">
        <f t="shared" si="27"/>
        <v>42719.25</v>
      </c>
      <c r="N436">
        <v>1480572000</v>
      </c>
      <c r="O436">
        <v>1481781600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 s="11">
        <f t="shared" si="26"/>
        <v>41988.25</v>
      </c>
      <c r="M437" s="11">
        <f t="shared" si="27"/>
        <v>42000.25</v>
      </c>
      <c r="N437">
        <v>1418623200</v>
      </c>
      <c r="O437">
        <v>1419660000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 s="11">
        <f t="shared" si="26"/>
        <v>43575.208333333328</v>
      </c>
      <c r="M438" s="11">
        <f t="shared" si="27"/>
        <v>43576.208333333328</v>
      </c>
      <c r="N438">
        <v>1555736400</v>
      </c>
      <c r="O438">
        <v>1555822800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 s="11">
        <f t="shared" si="26"/>
        <v>42260.208333333328</v>
      </c>
      <c r="M439" s="11">
        <f t="shared" si="27"/>
        <v>42263.208333333328</v>
      </c>
      <c r="N439">
        <v>1442120400</v>
      </c>
      <c r="O439">
        <v>1442379600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 s="11">
        <f t="shared" si="26"/>
        <v>41337.25</v>
      </c>
      <c r="M440" s="11">
        <f t="shared" si="27"/>
        <v>41367.208333333336</v>
      </c>
      <c r="N440">
        <v>1362376800</v>
      </c>
      <c r="O440">
        <v>1364965200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 s="11">
        <f t="shared" si="26"/>
        <v>42680.208333333328</v>
      </c>
      <c r="M441" s="11">
        <f t="shared" si="27"/>
        <v>42687.25</v>
      </c>
      <c r="N441">
        <v>1478408400</v>
      </c>
      <c r="O441">
        <v>1479016800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 s="11">
        <f t="shared" si="26"/>
        <v>42916.208333333328</v>
      </c>
      <c r="M442" s="11">
        <f t="shared" si="27"/>
        <v>42926.208333333328</v>
      </c>
      <c r="N442">
        <v>1498798800</v>
      </c>
      <c r="O442">
        <v>1499662800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 s="11">
        <f t="shared" si="26"/>
        <v>41025.208333333336</v>
      </c>
      <c r="M443" s="11">
        <f t="shared" si="27"/>
        <v>41053.208333333336</v>
      </c>
      <c r="N443">
        <v>1335416400</v>
      </c>
      <c r="O443">
        <v>1337835600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 s="11">
        <f t="shared" si="26"/>
        <v>42980.208333333328</v>
      </c>
      <c r="M444" s="11">
        <f t="shared" si="27"/>
        <v>42996.208333333328</v>
      </c>
      <c r="N444">
        <v>1504328400</v>
      </c>
      <c r="O444">
        <v>1505710800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 s="11">
        <f t="shared" si="26"/>
        <v>40451.208333333336</v>
      </c>
      <c r="M445" s="11">
        <f t="shared" si="27"/>
        <v>40470.208333333336</v>
      </c>
      <c r="N445">
        <v>1285822800</v>
      </c>
      <c r="O445">
        <v>1287464400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 s="11">
        <f t="shared" si="26"/>
        <v>40748.208333333336</v>
      </c>
      <c r="M446" s="11">
        <f t="shared" si="27"/>
        <v>40750.208333333336</v>
      </c>
      <c r="N446">
        <v>1311483600</v>
      </c>
      <c r="O446">
        <v>1311656400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 s="11">
        <f t="shared" si="26"/>
        <v>40515.25</v>
      </c>
      <c r="M447" s="11">
        <f t="shared" si="27"/>
        <v>40536.25</v>
      </c>
      <c r="N447">
        <v>1291356000</v>
      </c>
      <c r="O447">
        <v>1293170400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 s="11">
        <f t="shared" si="26"/>
        <v>41261.25</v>
      </c>
      <c r="M448" s="11">
        <f t="shared" si="27"/>
        <v>41263.25</v>
      </c>
      <c r="N448">
        <v>1355810400</v>
      </c>
      <c r="O448">
        <v>1355983200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 s="11">
        <f t="shared" si="26"/>
        <v>43088.25</v>
      </c>
      <c r="M449" s="11">
        <f t="shared" si="27"/>
        <v>43104.25</v>
      </c>
      <c r="N449">
        <v>1513663200</v>
      </c>
      <c r="O449">
        <v>1515045600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 s="11">
        <f t="shared" si="26"/>
        <v>41378.208333333336</v>
      </c>
      <c r="M450" s="11">
        <f t="shared" si="27"/>
        <v>41380.208333333336</v>
      </c>
      <c r="N450">
        <v>1365915600</v>
      </c>
      <c r="O450">
        <v>1366088400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7">
        <f t="shared" ref="I451:I514" si="29">IFERROR(E451/H451, 0)</f>
        <v>101.19767441860465</v>
      </c>
      <c r="J451" t="s">
        <v>36</v>
      </c>
      <c r="K451" t="s">
        <v>37</v>
      </c>
      <c r="L451" s="11">
        <f t="shared" ref="L451:L514" si="30">(((N451/60)/60)/24)+DATE(1970,1,1)</f>
        <v>43530.25</v>
      </c>
      <c r="M451" s="11">
        <f t="shared" ref="M451:M514" si="31">(((O451/60)/60)/24)+DATE(1970,1,1)</f>
        <v>43547.208333333328</v>
      </c>
      <c r="N451">
        <v>1551852000</v>
      </c>
      <c r="O451">
        <v>1553317200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 s="11">
        <f t="shared" si="30"/>
        <v>43394.208333333328</v>
      </c>
      <c r="M452" s="11">
        <f t="shared" si="31"/>
        <v>43417.25</v>
      </c>
      <c r="N452">
        <v>1540098000</v>
      </c>
      <c r="O452">
        <v>1542088800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 s="11">
        <f t="shared" si="30"/>
        <v>42935.208333333328</v>
      </c>
      <c r="M453" s="11">
        <f t="shared" si="31"/>
        <v>42966.208333333328</v>
      </c>
      <c r="N453">
        <v>1500440400</v>
      </c>
      <c r="O453">
        <v>1503118800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 s="11">
        <f t="shared" si="30"/>
        <v>40365.208333333336</v>
      </c>
      <c r="M454" s="11">
        <f t="shared" si="31"/>
        <v>40366.208333333336</v>
      </c>
      <c r="N454">
        <v>1278392400</v>
      </c>
      <c r="O454">
        <v>1278478800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 s="11">
        <f t="shared" si="30"/>
        <v>42705.25</v>
      </c>
      <c r="M455" s="11">
        <f t="shared" si="31"/>
        <v>42746.25</v>
      </c>
      <c r="N455">
        <v>1480572000</v>
      </c>
      <c r="O455">
        <v>1484114400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 s="11">
        <f t="shared" si="30"/>
        <v>41568.208333333336</v>
      </c>
      <c r="M456" s="11">
        <f t="shared" si="31"/>
        <v>41604.25</v>
      </c>
      <c r="N456">
        <v>1382331600</v>
      </c>
      <c r="O456">
        <v>1385445600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 s="11">
        <f t="shared" si="30"/>
        <v>40809.208333333336</v>
      </c>
      <c r="M457" s="11">
        <f t="shared" si="31"/>
        <v>40832.208333333336</v>
      </c>
      <c r="N457">
        <v>1316754000</v>
      </c>
      <c r="O457">
        <v>1318741200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 s="11">
        <f t="shared" si="30"/>
        <v>43141.25</v>
      </c>
      <c r="M458" s="11">
        <f t="shared" si="31"/>
        <v>43141.25</v>
      </c>
      <c r="N458">
        <v>1518242400</v>
      </c>
      <c r="O458">
        <v>1518242400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 s="11">
        <f t="shared" si="30"/>
        <v>42657.208333333328</v>
      </c>
      <c r="M459" s="11">
        <f t="shared" si="31"/>
        <v>42659.208333333328</v>
      </c>
      <c r="N459">
        <v>1476421200</v>
      </c>
      <c r="O459">
        <v>1476594000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 s="11">
        <f t="shared" si="30"/>
        <v>40265.208333333336</v>
      </c>
      <c r="M460" s="11">
        <f t="shared" si="31"/>
        <v>40309.208333333336</v>
      </c>
      <c r="N460">
        <v>1269752400</v>
      </c>
      <c r="O460">
        <v>1273554000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 s="11">
        <f t="shared" si="30"/>
        <v>42001.25</v>
      </c>
      <c r="M461" s="11">
        <f t="shared" si="31"/>
        <v>42026.25</v>
      </c>
      <c r="N461">
        <v>1419746400</v>
      </c>
      <c r="O461">
        <v>1421906400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 s="11">
        <f t="shared" si="30"/>
        <v>40399.208333333336</v>
      </c>
      <c r="M462" s="11">
        <f t="shared" si="31"/>
        <v>40402.208333333336</v>
      </c>
      <c r="N462">
        <v>1281330000</v>
      </c>
      <c r="O462">
        <v>1281589200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 s="11">
        <f t="shared" si="30"/>
        <v>41757.208333333336</v>
      </c>
      <c r="M463" s="11">
        <f t="shared" si="31"/>
        <v>41777.208333333336</v>
      </c>
      <c r="N463">
        <v>1398661200</v>
      </c>
      <c r="O463">
        <v>1400389200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 s="11">
        <f t="shared" si="30"/>
        <v>41304.25</v>
      </c>
      <c r="M464" s="11">
        <f t="shared" si="31"/>
        <v>41342.25</v>
      </c>
      <c r="N464">
        <v>1359525600</v>
      </c>
      <c r="O464">
        <v>1362808800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 s="11">
        <f t="shared" si="30"/>
        <v>41639.25</v>
      </c>
      <c r="M465" s="11">
        <f t="shared" si="31"/>
        <v>41643.25</v>
      </c>
      <c r="N465">
        <v>1388469600</v>
      </c>
      <c r="O465">
        <v>1388815200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 s="11">
        <f t="shared" si="30"/>
        <v>43142.25</v>
      </c>
      <c r="M466" s="11">
        <f t="shared" si="31"/>
        <v>43156.25</v>
      </c>
      <c r="N466">
        <v>1518328800</v>
      </c>
      <c r="O466">
        <v>1519538400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 s="11">
        <f t="shared" si="30"/>
        <v>43127.25</v>
      </c>
      <c r="M467" s="11">
        <f t="shared" si="31"/>
        <v>43136.25</v>
      </c>
      <c r="N467">
        <v>1517032800</v>
      </c>
      <c r="O467">
        <v>1517810400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 s="11">
        <f t="shared" si="30"/>
        <v>41409.208333333336</v>
      </c>
      <c r="M468" s="11">
        <f t="shared" si="31"/>
        <v>41432.208333333336</v>
      </c>
      <c r="N468">
        <v>1368594000</v>
      </c>
      <c r="O468">
        <v>1370581200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 s="11">
        <f t="shared" si="30"/>
        <v>42331.25</v>
      </c>
      <c r="M469" s="11">
        <f t="shared" si="31"/>
        <v>42338.25</v>
      </c>
      <c r="N469">
        <v>1448258400</v>
      </c>
      <c r="O469">
        <v>1448863200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 s="11">
        <f t="shared" si="30"/>
        <v>43569.208333333328</v>
      </c>
      <c r="M470" s="11">
        <f t="shared" si="31"/>
        <v>43585.208333333328</v>
      </c>
      <c r="N470">
        <v>1555218000</v>
      </c>
      <c r="O470">
        <v>1556600400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 s="11">
        <f t="shared" si="30"/>
        <v>42142.208333333328</v>
      </c>
      <c r="M471" s="11">
        <f t="shared" si="31"/>
        <v>42144.208333333328</v>
      </c>
      <c r="N471">
        <v>1431925200</v>
      </c>
      <c r="O471">
        <v>1432098000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 s="11">
        <f t="shared" si="30"/>
        <v>42716.25</v>
      </c>
      <c r="M472" s="11">
        <f t="shared" si="31"/>
        <v>42723.25</v>
      </c>
      <c r="N472">
        <v>1481522400</v>
      </c>
      <c r="O472">
        <v>1482127200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 s="11">
        <f t="shared" si="30"/>
        <v>41031.208333333336</v>
      </c>
      <c r="M473" s="11">
        <f t="shared" si="31"/>
        <v>41031.208333333336</v>
      </c>
      <c r="N473">
        <v>1335934800</v>
      </c>
      <c r="O473">
        <v>1335934800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 s="11">
        <f t="shared" si="30"/>
        <v>43535.208333333328</v>
      </c>
      <c r="M474" s="11">
        <f t="shared" si="31"/>
        <v>43589.208333333328</v>
      </c>
      <c r="N474">
        <v>1552280400</v>
      </c>
      <c r="O474">
        <v>1556946000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 s="11">
        <f t="shared" si="30"/>
        <v>43277.208333333328</v>
      </c>
      <c r="M475" s="11">
        <f t="shared" si="31"/>
        <v>43278.208333333328</v>
      </c>
      <c r="N475">
        <v>1529989200</v>
      </c>
      <c r="O475">
        <v>1530075600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 s="11">
        <f t="shared" si="30"/>
        <v>41989.25</v>
      </c>
      <c r="M476" s="11">
        <f t="shared" si="31"/>
        <v>41990.25</v>
      </c>
      <c r="N476">
        <v>1418709600</v>
      </c>
      <c r="O476">
        <v>1418796000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 s="11">
        <f t="shared" si="30"/>
        <v>41450.208333333336</v>
      </c>
      <c r="M477" s="11">
        <f t="shared" si="31"/>
        <v>41454.208333333336</v>
      </c>
      <c r="N477">
        <v>1372136400</v>
      </c>
      <c r="O477">
        <v>1372482000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 s="11">
        <f t="shared" si="30"/>
        <v>43322.208333333328</v>
      </c>
      <c r="M478" s="11">
        <f t="shared" si="31"/>
        <v>43328.208333333328</v>
      </c>
      <c r="N478">
        <v>1533877200</v>
      </c>
      <c r="O478">
        <v>1534395600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 s="11">
        <f t="shared" si="30"/>
        <v>40720.208333333336</v>
      </c>
      <c r="M479" s="11">
        <f t="shared" si="31"/>
        <v>40747.208333333336</v>
      </c>
      <c r="N479">
        <v>1309064400</v>
      </c>
      <c r="O479">
        <v>1311397200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 s="11">
        <f t="shared" si="30"/>
        <v>42072.208333333328</v>
      </c>
      <c r="M480" s="11">
        <f t="shared" si="31"/>
        <v>42084.208333333328</v>
      </c>
      <c r="N480">
        <v>1425877200</v>
      </c>
      <c r="O480">
        <v>1426914000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 s="11">
        <f t="shared" si="30"/>
        <v>42945.208333333328</v>
      </c>
      <c r="M481" s="11">
        <f t="shared" si="31"/>
        <v>42947.208333333328</v>
      </c>
      <c r="N481">
        <v>1501304400</v>
      </c>
      <c r="O481">
        <v>1501477200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 s="11">
        <f t="shared" si="30"/>
        <v>40248.25</v>
      </c>
      <c r="M482" s="11">
        <f t="shared" si="31"/>
        <v>40257.208333333336</v>
      </c>
      <c r="N482">
        <v>1268287200</v>
      </c>
      <c r="O482">
        <v>1269061200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 s="11">
        <f t="shared" si="30"/>
        <v>41913.208333333336</v>
      </c>
      <c r="M483" s="11">
        <f t="shared" si="31"/>
        <v>41955.25</v>
      </c>
      <c r="N483">
        <v>1412139600</v>
      </c>
      <c r="O483">
        <v>1415772000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 s="11">
        <f t="shared" si="30"/>
        <v>40963.25</v>
      </c>
      <c r="M484" s="11">
        <f t="shared" si="31"/>
        <v>40974.25</v>
      </c>
      <c r="N484">
        <v>1330063200</v>
      </c>
      <c r="O484">
        <v>1331013600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 s="11">
        <f t="shared" si="30"/>
        <v>43811.25</v>
      </c>
      <c r="M485" s="11">
        <f t="shared" si="31"/>
        <v>43818.25</v>
      </c>
      <c r="N485">
        <v>1576130400</v>
      </c>
      <c r="O485">
        <v>1576735200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 s="11">
        <f t="shared" si="30"/>
        <v>41855.208333333336</v>
      </c>
      <c r="M486" s="11">
        <f t="shared" si="31"/>
        <v>41904.208333333336</v>
      </c>
      <c r="N486">
        <v>1407128400</v>
      </c>
      <c r="O486">
        <v>1411362000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 s="11">
        <f t="shared" si="30"/>
        <v>43626.208333333328</v>
      </c>
      <c r="M487" s="11">
        <f t="shared" si="31"/>
        <v>43667.208333333328</v>
      </c>
      <c r="N487">
        <v>1560142800</v>
      </c>
      <c r="O487">
        <v>1563685200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 s="11">
        <f t="shared" si="30"/>
        <v>43168.25</v>
      </c>
      <c r="M488" s="11">
        <f t="shared" si="31"/>
        <v>43183.208333333328</v>
      </c>
      <c r="N488">
        <v>1520575200</v>
      </c>
      <c r="O488">
        <v>1521867600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 s="11">
        <f t="shared" si="30"/>
        <v>42845.208333333328</v>
      </c>
      <c r="M489" s="11">
        <f t="shared" si="31"/>
        <v>42878.208333333328</v>
      </c>
      <c r="N489">
        <v>1492664400</v>
      </c>
      <c r="O489">
        <v>1495515600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 s="11">
        <f t="shared" si="30"/>
        <v>42403.25</v>
      </c>
      <c r="M490" s="11">
        <f t="shared" si="31"/>
        <v>42420.25</v>
      </c>
      <c r="N490">
        <v>1454479200</v>
      </c>
      <c r="O490">
        <v>1455948000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 s="11">
        <f t="shared" si="30"/>
        <v>40406.208333333336</v>
      </c>
      <c r="M491" s="11">
        <f t="shared" si="31"/>
        <v>40411.208333333336</v>
      </c>
      <c r="N491">
        <v>1281934800</v>
      </c>
      <c r="O491">
        <v>1282366800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 s="11">
        <f t="shared" si="30"/>
        <v>43786.25</v>
      </c>
      <c r="M492" s="11">
        <f t="shared" si="31"/>
        <v>43793.25</v>
      </c>
      <c r="N492">
        <v>1573970400</v>
      </c>
      <c r="O492">
        <v>1574575200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 s="11">
        <f t="shared" si="30"/>
        <v>41456.208333333336</v>
      </c>
      <c r="M493" s="11">
        <f t="shared" si="31"/>
        <v>41482.208333333336</v>
      </c>
      <c r="N493">
        <v>1372654800</v>
      </c>
      <c r="O493">
        <v>1374901200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 s="11">
        <f t="shared" si="30"/>
        <v>40336.208333333336</v>
      </c>
      <c r="M494" s="11">
        <f t="shared" si="31"/>
        <v>40371.208333333336</v>
      </c>
      <c r="N494">
        <v>1275886800</v>
      </c>
      <c r="O494">
        <v>1278910800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 s="11">
        <f t="shared" si="30"/>
        <v>43645.208333333328</v>
      </c>
      <c r="M495" s="11">
        <f t="shared" si="31"/>
        <v>43658.208333333328</v>
      </c>
      <c r="N495">
        <v>1561784400</v>
      </c>
      <c r="O495">
        <v>1562907600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 s="11">
        <f t="shared" si="30"/>
        <v>40990.208333333336</v>
      </c>
      <c r="M496" s="11">
        <f t="shared" si="31"/>
        <v>40991.208333333336</v>
      </c>
      <c r="N496">
        <v>1332392400</v>
      </c>
      <c r="O496">
        <v>1332478800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 s="11">
        <f t="shared" si="30"/>
        <v>41800.208333333336</v>
      </c>
      <c r="M497" s="11">
        <f t="shared" si="31"/>
        <v>41804.208333333336</v>
      </c>
      <c r="N497">
        <v>1402376400</v>
      </c>
      <c r="O497">
        <v>1402722000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 s="11">
        <f t="shared" si="30"/>
        <v>42876.208333333328</v>
      </c>
      <c r="M498" s="11">
        <f t="shared" si="31"/>
        <v>42893.208333333328</v>
      </c>
      <c r="N498">
        <v>1495342800</v>
      </c>
      <c r="O498">
        <v>1496811600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 s="11">
        <f t="shared" si="30"/>
        <v>42724.25</v>
      </c>
      <c r="M499" s="11">
        <f t="shared" si="31"/>
        <v>42724.25</v>
      </c>
      <c r="N499">
        <v>1482213600</v>
      </c>
      <c r="O499">
        <v>1482213600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 s="11">
        <f t="shared" si="30"/>
        <v>42005.25</v>
      </c>
      <c r="M500" s="11">
        <f t="shared" si="31"/>
        <v>42007.25</v>
      </c>
      <c r="N500">
        <v>1420092000</v>
      </c>
      <c r="O500">
        <v>1420264800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 s="11">
        <f t="shared" si="30"/>
        <v>42444.208333333328</v>
      </c>
      <c r="M501" s="11">
        <f t="shared" si="31"/>
        <v>42449.208333333328</v>
      </c>
      <c r="N501">
        <v>1458018000</v>
      </c>
      <c r="O501">
        <v>1458450000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 s="11">
        <f t="shared" si="30"/>
        <v>41395.208333333336</v>
      </c>
      <c r="M502" s="11">
        <f t="shared" si="31"/>
        <v>41423.208333333336</v>
      </c>
      <c r="N502">
        <v>1367384400</v>
      </c>
      <c r="O502">
        <v>1369803600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 s="11">
        <f t="shared" si="30"/>
        <v>41345.208333333336</v>
      </c>
      <c r="M503" s="11">
        <f t="shared" si="31"/>
        <v>41347.208333333336</v>
      </c>
      <c r="N503">
        <v>1363064400</v>
      </c>
      <c r="O503">
        <v>1363237200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 s="11">
        <f t="shared" si="30"/>
        <v>41117.208333333336</v>
      </c>
      <c r="M504" s="11">
        <f t="shared" si="31"/>
        <v>41146.208333333336</v>
      </c>
      <c r="N504">
        <v>1343365200</v>
      </c>
      <c r="O504">
        <v>1345870800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 s="11">
        <f t="shared" si="30"/>
        <v>42186.208333333328</v>
      </c>
      <c r="M505" s="11">
        <f t="shared" si="31"/>
        <v>42206.208333333328</v>
      </c>
      <c r="N505">
        <v>1435726800</v>
      </c>
      <c r="O505">
        <v>1437454800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 s="11">
        <f t="shared" si="30"/>
        <v>42142.208333333328</v>
      </c>
      <c r="M506" s="11">
        <f t="shared" si="31"/>
        <v>42143.208333333328</v>
      </c>
      <c r="N506">
        <v>1431925200</v>
      </c>
      <c r="O506">
        <v>1432011600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 s="11">
        <f t="shared" si="30"/>
        <v>41341.25</v>
      </c>
      <c r="M507" s="11">
        <f t="shared" si="31"/>
        <v>41383.208333333336</v>
      </c>
      <c r="N507">
        <v>1362722400</v>
      </c>
      <c r="O507">
        <v>1366347600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 s="11">
        <f t="shared" si="30"/>
        <v>43062.25</v>
      </c>
      <c r="M508" s="11">
        <f t="shared" si="31"/>
        <v>43079.25</v>
      </c>
      <c r="N508">
        <v>1511416800</v>
      </c>
      <c r="O508">
        <v>1512885600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 s="11">
        <f t="shared" si="30"/>
        <v>41373.208333333336</v>
      </c>
      <c r="M509" s="11">
        <f t="shared" si="31"/>
        <v>41422.208333333336</v>
      </c>
      <c r="N509">
        <v>1365483600</v>
      </c>
      <c r="O509">
        <v>1369717200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 s="11">
        <f t="shared" si="30"/>
        <v>43310.208333333328</v>
      </c>
      <c r="M510" s="11">
        <f t="shared" si="31"/>
        <v>43331.208333333328</v>
      </c>
      <c r="N510">
        <v>1532840400</v>
      </c>
      <c r="O510">
        <v>1534654800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 s="11">
        <f t="shared" si="30"/>
        <v>41034.208333333336</v>
      </c>
      <c r="M511" s="11">
        <f t="shared" si="31"/>
        <v>41044.208333333336</v>
      </c>
      <c r="N511">
        <v>1336194000</v>
      </c>
      <c r="O511">
        <v>1337058000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 s="11">
        <f t="shared" si="30"/>
        <v>43251.208333333328</v>
      </c>
      <c r="M512" s="11">
        <f t="shared" si="31"/>
        <v>43275.208333333328</v>
      </c>
      <c r="N512">
        <v>1527742800</v>
      </c>
      <c r="O512">
        <v>1529816400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 s="11">
        <f t="shared" si="30"/>
        <v>43671.208333333328</v>
      </c>
      <c r="M513" s="11">
        <f t="shared" si="31"/>
        <v>43681.208333333328</v>
      </c>
      <c r="N513">
        <v>1564030800</v>
      </c>
      <c r="O513">
        <v>1564894800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 s="11">
        <f t="shared" si="30"/>
        <v>41825.208333333336</v>
      </c>
      <c r="M514" s="11">
        <f t="shared" si="31"/>
        <v>41826.208333333336</v>
      </c>
      <c r="N514">
        <v>1404536400</v>
      </c>
      <c r="O514">
        <v>1404622800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7">
        <f t="shared" ref="I515:I578" si="33">IFERROR(E515/H515, 0)</f>
        <v>93.142857142857139</v>
      </c>
      <c r="J515" t="s">
        <v>21</v>
      </c>
      <c r="K515" t="s">
        <v>22</v>
      </c>
      <c r="L515" s="11">
        <f t="shared" ref="L515:L578" si="34">(((N515/60)/60)/24)+DATE(1970,1,1)</f>
        <v>40430.208333333336</v>
      </c>
      <c r="M515" s="11">
        <f t="shared" ref="M515:M578" si="35">(((O515/60)/60)/24)+DATE(1970,1,1)</f>
        <v>40432.208333333336</v>
      </c>
      <c r="N515">
        <v>1284008400</v>
      </c>
      <c r="O515">
        <v>1284181200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 s="11">
        <f t="shared" si="34"/>
        <v>41614.25</v>
      </c>
      <c r="M516" s="11">
        <f t="shared" si="35"/>
        <v>41619.25</v>
      </c>
      <c r="N516">
        <v>1386309600</v>
      </c>
      <c r="O516">
        <v>1386741600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 s="11">
        <f t="shared" si="34"/>
        <v>40900.25</v>
      </c>
      <c r="M517" s="11">
        <f t="shared" si="35"/>
        <v>40902.25</v>
      </c>
      <c r="N517">
        <v>1324620000</v>
      </c>
      <c r="O517">
        <v>1324792800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 s="11">
        <f t="shared" si="34"/>
        <v>40396.208333333336</v>
      </c>
      <c r="M518" s="11">
        <f t="shared" si="35"/>
        <v>40434.208333333336</v>
      </c>
      <c r="N518">
        <v>1281070800</v>
      </c>
      <c r="O518">
        <v>1284354000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 s="11">
        <f t="shared" si="34"/>
        <v>42860.208333333328</v>
      </c>
      <c r="M519" s="11">
        <f t="shared" si="35"/>
        <v>42865.208333333328</v>
      </c>
      <c r="N519">
        <v>1493960400</v>
      </c>
      <c r="O519">
        <v>1494392400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 s="11">
        <f t="shared" si="34"/>
        <v>43154.25</v>
      </c>
      <c r="M520" s="11">
        <f t="shared" si="35"/>
        <v>43156.25</v>
      </c>
      <c r="N520">
        <v>1519365600</v>
      </c>
      <c r="O520">
        <v>1519538400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 s="11">
        <f t="shared" si="34"/>
        <v>42012.25</v>
      </c>
      <c r="M521" s="11">
        <f t="shared" si="35"/>
        <v>42026.25</v>
      </c>
      <c r="N521">
        <v>1420696800</v>
      </c>
      <c r="O521">
        <v>1421906400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 s="11">
        <f t="shared" si="34"/>
        <v>43574.208333333328</v>
      </c>
      <c r="M522" s="11">
        <f t="shared" si="35"/>
        <v>43577.208333333328</v>
      </c>
      <c r="N522">
        <v>1555650000</v>
      </c>
      <c r="O522">
        <v>1555909200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 s="11">
        <f t="shared" si="34"/>
        <v>42605.208333333328</v>
      </c>
      <c r="M523" s="11">
        <f t="shared" si="35"/>
        <v>42611.208333333328</v>
      </c>
      <c r="N523">
        <v>1471928400</v>
      </c>
      <c r="O523">
        <v>1472446800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 s="11">
        <f t="shared" si="34"/>
        <v>41093.208333333336</v>
      </c>
      <c r="M524" s="11">
        <f t="shared" si="35"/>
        <v>41105.208333333336</v>
      </c>
      <c r="N524">
        <v>1341291600</v>
      </c>
      <c r="O524">
        <v>1342328400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 s="11">
        <f t="shared" si="34"/>
        <v>40241.25</v>
      </c>
      <c r="M525" s="11">
        <f t="shared" si="35"/>
        <v>40246.25</v>
      </c>
      <c r="N525">
        <v>1267682400</v>
      </c>
      <c r="O525">
        <v>1268114400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 s="11">
        <f t="shared" si="34"/>
        <v>40294.208333333336</v>
      </c>
      <c r="M526" s="11">
        <f t="shared" si="35"/>
        <v>40307.208333333336</v>
      </c>
      <c r="N526">
        <v>1272258000</v>
      </c>
      <c r="O526">
        <v>1273381200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 s="11">
        <f t="shared" si="34"/>
        <v>40505.25</v>
      </c>
      <c r="M527" s="11">
        <f t="shared" si="35"/>
        <v>40509.25</v>
      </c>
      <c r="N527">
        <v>1290492000</v>
      </c>
      <c r="O527">
        <v>1290837600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 s="11">
        <f t="shared" si="34"/>
        <v>42364.25</v>
      </c>
      <c r="M528" s="11">
        <f t="shared" si="35"/>
        <v>42401.25</v>
      </c>
      <c r="N528">
        <v>1451109600</v>
      </c>
      <c r="O528">
        <v>1454306400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 s="11">
        <f t="shared" si="34"/>
        <v>42405.25</v>
      </c>
      <c r="M529" s="11">
        <f t="shared" si="35"/>
        <v>42441.25</v>
      </c>
      <c r="N529">
        <v>1454652000</v>
      </c>
      <c r="O529">
        <v>1457762400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 s="11">
        <f t="shared" si="34"/>
        <v>41601.25</v>
      </c>
      <c r="M530" s="11">
        <f t="shared" si="35"/>
        <v>41646.25</v>
      </c>
      <c r="N530">
        <v>1385186400</v>
      </c>
      <c r="O530">
        <v>1389074400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 s="11">
        <f t="shared" si="34"/>
        <v>41769.208333333336</v>
      </c>
      <c r="M531" s="11">
        <f t="shared" si="35"/>
        <v>41797.208333333336</v>
      </c>
      <c r="N531">
        <v>1399698000</v>
      </c>
      <c r="O531">
        <v>1402117200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 s="11">
        <f t="shared" si="34"/>
        <v>40421.208333333336</v>
      </c>
      <c r="M532" s="11">
        <f t="shared" si="35"/>
        <v>40435.208333333336</v>
      </c>
      <c r="N532">
        <v>1283230800</v>
      </c>
      <c r="O532">
        <v>1284440400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 s="11">
        <f t="shared" si="34"/>
        <v>41589.25</v>
      </c>
      <c r="M533" s="11">
        <f t="shared" si="35"/>
        <v>41645.25</v>
      </c>
      <c r="N533">
        <v>1384149600</v>
      </c>
      <c r="O533">
        <v>1388988000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 s="11">
        <f t="shared" si="34"/>
        <v>43125.25</v>
      </c>
      <c r="M534" s="11">
        <f t="shared" si="35"/>
        <v>43126.25</v>
      </c>
      <c r="N534">
        <v>1516860000</v>
      </c>
      <c r="O534">
        <v>1516946400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 s="11">
        <f t="shared" si="34"/>
        <v>41479.208333333336</v>
      </c>
      <c r="M535" s="11">
        <f t="shared" si="35"/>
        <v>41515.208333333336</v>
      </c>
      <c r="N535">
        <v>1374642000</v>
      </c>
      <c r="O535">
        <v>1377752400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 s="11">
        <f t="shared" si="34"/>
        <v>43329.208333333328</v>
      </c>
      <c r="M536" s="11">
        <f t="shared" si="35"/>
        <v>43330.208333333328</v>
      </c>
      <c r="N536">
        <v>1534482000</v>
      </c>
      <c r="O536">
        <v>1534568400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 s="11">
        <f t="shared" si="34"/>
        <v>43259.208333333328</v>
      </c>
      <c r="M537" s="11">
        <f t="shared" si="35"/>
        <v>43261.208333333328</v>
      </c>
      <c r="N537">
        <v>1528434000</v>
      </c>
      <c r="O537">
        <v>1528606800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 s="11">
        <f t="shared" si="34"/>
        <v>40414.208333333336</v>
      </c>
      <c r="M538" s="11">
        <f t="shared" si="35"/>
        <v>40440.208333333336</v>
      </c>
      <c r="N538">
        <v>1282626000</v>
      </c>
      <c r="O538">
        <v>1284872400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 s="11">
        <f t="shared" si="34"/>
        <v>43342.208333333328</v>
      </c>
      <c r="M539" s="11">
        <f t="shared" si="35"/>
        <v>43365.208333333328</v>
      </c>
      <c r="N539">
        <v>1535605200</v>
      </c>
      <c r="O539">
        <v>1537592400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 s="11">
        <f t="shared" si="34"/>
        <v>41539.208333333336</v>
      </c>
      <c r="M540" s="11">
        <f t="shared" si="35"/>
        <v>41555.208333333336</v>
      </c>
      <c r="N540">
        <v>1379826000</v>
      </c>
      <c r="O540">
        <v>1381208400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 s="11">
        <f t="shared" si="34"/>
        <v>43647.208333333328</v>
      </c>
      <c r="M541" s="11">
        <f t="shared" si="35"/>
        <v>43653.208333333328</v>
      </c>
      <c r="N541">
        <v>1561957200</v>
      </c>
      <c r="O541">
        <v>1562475600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 s="11">
        <f t="shared" si="34"/>
        <v>43225.208333333328</v>
      </c>
      <c r="M542" s="11">
        <f t="shared" si="35"/>
        <v>43247.208333333328</v>
      </c>
      <c r="N542">
        <v>1525496400</v>
      </c>
      <c r="O542">
        <v>1527397200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 s="11">
        <f t="shared" si="34"/>
        <v>42165.208333333328</v>
      </c>
      <c r="M543" s="11">
        <f t="shared" si="35"/>
        <v>42191.208333333328</v>
      </c>
      <c r="N543">
        <v>1433912400</v>
      </c>
      <c r="O543">
        <v>1436158800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 s="11">
        <f t="shared" si="34"/>
        <v>42391.25</v>
      </c>
      <c r="M544" s="11">
        <f t="shared" si="35"/>
        <v>42421.25</v>
      </c>
      <c r="N544">
        <v>1453442400</v>
      </c>
      <c r="O544">
        <v>1456034400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 s="11">
        <f t="shared" si="34"/>
        <v>41528.208333333336</v>
      </c>
      <c r="M545" s="11">
        <f t="shared" si="35"/>
        <v>41543.208333333336</v>
      </c>
      <c r="N545">
        <v>1378875600</v>
      </c>
      <c r="O545">
        <v>1380171600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 s="11">
        <f t="shared" si="34"/>
        <v>42377.25</v>
      </c>
      <c r="M546" s="11">
        <f t="shared" si="35"/>
        <v>42390.25</v>
      </c>
      <c r="N546">
        <v>1452232800</v>
      </c>
      <c r="O546">
        <v>1453356000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 s="11">
        <f t="shared" si="34"/>
        <v>43824.25</v>
      </c>
      <c r="M547" s="11">
        <f t="shared" si="35"/>
        <v>43844.25</v>
      </c>
      <c r="N547">
        <v>1577253600</v>
      </c>
      <c r="O547">
        <v>1578981600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 s="11">
        <f t="shared" si="34"/>
        <v>43360.208333333328</v>
      </c>
      <c r="M548" s="11">
        <f t="shared" si="35"/>
        <v>43363.208333333328</v>
      </c>
      <c r="N548">
        <v>1537160400</v>
      </c>
      <c r="O548">
        <v>1537419600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 s="11">
        <f t="shared" si="34"/>
        <v>42029.25</v>
      </c>
      <c r="M549" s="11">
        <f t="shared" si="35"/>
        <v>42041.25</v>
      </c>
      <c r="N549">
        <v>1422165600</v>
      </c>
      <c r="O549">
        <v>1423202400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 s="11">
        <f t="shared" si="34"/>
        <v>42461.208333333328</v>
      </c>
      <c r="M550" s="11">
        <f t="shared" si="35"/>
        <v>42474.208333333328</v>
      </c>
      <c r="N550">
        <v>1459486800</v>
      </c>
      <c r="O550">
        <v>1460610000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 s="11">
        <f t="shared" si="34"/>
        <v>41422.208333333336</v>
      </c>
      <c r="M551" s="11">
        <f t="shared" si="35"/>
        <v>41431.208333333336</v>
      </c>
      <c r="N551">
        <v>1369717200</v>
      </c>
      <c r="O551">
        <v>1370494800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 s="11">
        <f t="shared" si="34"/>
        <v>40968.25</v>
      </c>
      <c r="M552" s="11">
        <f t="shared" si="35"/>
        <v>40989.208333333336</v>
      </c>
      <c r="N552">
        <v>1330495200</v>
      </c>
      <c r="O552">
        <v>1332306000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 s="11">
        <f t="shared" si="34"/>
        <v>41993.25</v>
      </c>
      <c r="M553" s="11">
        <f t="shared" si="35"/>
        <v>42033.25</v>
      </c>
      <c r="N553">
        <v>1419055200</v>
      </c>
      <c r="O553">
        <v>1422511200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 s="11">
        <f t="shared" si="34"/>
        <v>42700.25</v>
      </c>
      <c r="M554" s="11">
        <f t="shared" si="35"/>
        <v>42702.25</v>
      </c>
      <c r="N554">
        <v>1480140000</v>
      </c>
      <c r="O554">
        <v>1480312800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 s="11">
        <f t="shared" si="34"/>
        <v>40545.25</v>
      </c>
      <c r="M555" s="11">
        <f t="shared" si="35"/>
        <v>40546.25</v>
      </c>
      <c r="N555">
        <v>1293948000</v>
      </c>
      <c r="O555">
        <v>1294034400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 s="11">
        <f t="shared" si="34"/>
        <v>42723.25</v>
      </c>
      <c r="M556" s="11">
        <f t="shared" si="35"/>
        <v>42729.25</v>
      </c>
      <c r="N556">
        <v>1482127200</v>
      </c>
      <c r="O556">
        <v>1482645600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 s="11">
        <f t="shared" si="34"/>
        <v>41731.208333333336</v>
      </c>
      <c r="M557" s="11">
        <f t="shared" si="35"/>
        <v>41762.208333333336</v>
      </c>
      <c r="N557">
        <v>1396414800</v>
      </c>
      <c r="O557">
        <v>1399093200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 s="11">
        <f t="shared" si="34"/>
        <v>40792.208333333336</v>
      </c>
      <c r="M558" s="11">
        <f t="shared" si="35"/>
        <v>40799.208333333336</v>
      </c>
      <c r="N558">
        <v>1315285200</v>
      </c>
      <c r="O558">
        <v>1315890000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 s="11">
        <f t="shared" si="34"/>
        <v>42279.208333333328</v>
      </c>
      <c r="M559" s="11">
        <f t="shared" si="35"/>
        <v>42282.208333333328</v>
      </c>
      <c r="N559">
        <v>1443762000</v>
      </c>
      <c r="O559">
        <v>1444021200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 s="11">
        <f t="shared" si="34"/>
        <v>42424.25</v>
      </c>
      <c r="M560" s="11">
        <f t="shared" si="35"/>
        <v>42467.208333333328</v>
      </c>
      <c r="N560">
        <v>1456293600</v>
      </c>
      <c r="O560">
        <v>1460005200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 s="11">
        <f t="shared" si="34"/>
        <v>42584.208333333328</v>
      </c>
      <c r="M561" s="11">
        <f t="shared" si="35"/>
        <v>42591.208333333328</v>
      </c>
      <c r="N561">
        <v>1470114000</v>
      </c>
      <c r="O561">
        <v>1470718800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 s="11">
        <f t="shared" si="34"/>
        <v>40865.25</v>
      </c>
      <c r="M562" s="11">
        <f t="shared" si="35"/>
        <v>40905.25</v>
      </c>
      <c r="N562">
        <v>1321596000</v>
      </c>
      <c r="O562">
        <v>1325052000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 s="11">
        <f t="shared" si="34"/>
        <v>40833.208333333336</v>
      </c>
      <c r="M563" s="11">
        <f t="shared" si="35"/>
        <v>40835.208333333336</v>
      </c>
      <c r="N563">
        <v>1318827600</v>
      </c>
      <c r="O563">
        <v>1319000400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 s="11">
        <f t="shared" si="34"/>
        <v>43536.208333333328</v>
      </c>
      <c r="M564" s="11">
        <f t="shared" si="35"/>
        <v>43538.208333333328</v>
      </c>
      <c r="N564">
        <v>1552366800</v>
      </c>
      <c r="O564">
        <v>1552539600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 s="11">
        <f t="shared" si="34"/>
        <v>43417.25</v>
      </c>
      <c r="M565" s="11">
        <f t="shared" si="35"/>
        <v>43437.25</v>
      </c>
      <c r="N565">
        <v>1542088800</v>
      </c>
      <c r="O565">
        <v>1543816800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 s="11">
        <f t="shared" si="34"/>
        <v>42078.208333333328</v>
      </c>
      <c r="M566" s="11">
        <f t="shared" si="35"/>
        <v>42086.208333333328</v>
      </c>
      <c r="N566">
        <v>1426395600</v>
      </c>
      <c r="O566">
        <v>1427086800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 s="11">
        <f t="shared" si="34"/>
        <v>40862.25</v>
      </c>
      <c r="M567" s="11">
        <f t="shared" si="35"/>
        <v>40882.25</v>
      </c>
      <c r="N567">
        <v>1321336800</v>
      </c>
      <c r="O567">
        <v>1323064800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 s="11">
        <f t="shared" si="34"/>
        <v>42424.25</v>
      </c>
      <c r="M568" s="11">
        <f t="shared" si="35"/>
        <v>42447.208333333328</v>
      </c>
      <c r="N568">
        <v>1456293600</v>
      </c>
      <c r="O568">
        <v>1458277200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 s="11">
        <f t="shared" si="34"/>
        <v>41830.208333333336</v>
      </c>
      <c r="M569" s="11">
        <f t="shared" si="35"/>
        <v>41832.208333333336</v>
      </c>
      <c r="N569">
        <v>1404968400</v>
      </c>
      <c r="O569">
        <v>1405141200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 s="11">
        <f t="shared" si="34"/>
        <v>40374.208333333336</v>
      </c>
      <c r="M570" s="11">
        <f t="shared" si="35"/>
        <v>40419.208333333336</v>
      </c>
      <c r="N570">
        <v>1279170000</v>
      </c>
      <c r="O570">
        <v>1283058000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 s="11">
        <f t="shared" si="34"/>
        <v>40554.25</v>
      </c>
      <c r="M571" s="11">
        <f t="shared" si="35"/>
        <v>40566.25</v>
      </c>
      <c r="N571">
        <v>1294725600</v>
      </c>
      <c r="O571">
        <v>1295762400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 s="11">
        <f t="shared" si="34"/>
        <v>41993.25</v>
      </c>
      <c r="M572" s="11">
        <f t="shared" si="35"/>
        <v>41999.25</v>
      </c>
      <c r="N572">
        <v>1419055200</v>
      </c>
      <c r="O572">
        <v>1419573600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 s="11">
        <f t="shared" si="34"/>
        <v>42174.208333333328</v>
      </c>
      <c r="M573" s="11">
        <f t="shared" si="35"/>
        <v>42221.208333333328</v>
      </c>
      <c r="N573">
        <v>1434690000</v>
      </c>
      <c r="O573">
        <v>1438750800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 s="11">
        <f t="shared" si="34"/>
        <v>42275.208333333328</v>
      </c>
      <c r="M574" s="11">
        <f t="shared" si="35"/>
        <v>42291.208333333328</v>
      </c>
      <c r="N574">
        <v>1443416400</v>
      </c>
      <c r="O574">
        <v>1444798800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 s="11">
        <f t="shared" si="34"/>
        <v>41761.208333333336</v>
      </c>
      <c r="M575" s="11">
        <f t="shared" si="35"/>
        <v>41763.208333333336</v>
      </c>
      <c r="N575">
        <v>1399006800</v>
      </c>
      <c r="O575">
        <v>1399179600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 s="11">
        <f t="shared" si="34"/>
        <v>43806.25</v>
      </c>
      <c r="M576" s="11">
        <f t="shared" si="35"/>
        <v>43816.25</v>
      </c>
      <c r="N576">
        <v>1575698400</v>
      </c>
      <c r="O576">
        <v>1576562400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 s="11">
        <f t="shared" si="34"/>
        <v>41779.208333333336</v>
      </c>
      <c r="M577" s="11">
        <f t="shared" si="35"/>
        <v>41782.208333333336</v>
      </c>
      <c r="N577">
        <v>1400562000</v>
      </c>
      <c r="O577">
        <v>1400821200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 s="11">
        <f t="shared" si="34"/>
        <v>43040.208333333328</v>
      </c>
      <c r="M578" s="11">
        <f t="shared" si="35"/>
        <v>43057.25</v>
      </c>
      <c r="N578">
        <v>1509512400</v>
      </c>
      <c r="O578">
        <v>1510984800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7">
        <f t="shared" ref="I579:I642" si="37">IFERROR(E579/H579, 0)</f>
        <v>41.783783783783782</v>
      </c>
      <c r="J579" t="s">
        <v>21</v>
      </c>
      <c r="K579" t="s">
        <v>22</v>
      </c>
      <c r="L579" s="11">
        <f t="shared" ref="L579:L642" si="38">(((N579/60)/60)/24)+DATE(1970,1,1)</f>
        <v>40613.25</v>
      </c>
      <c r="M579" s="11">
        <f t="shared" ref="M579:M642" si="39">(((O579/60)/60)/24)+DATE(1970,1,1)</f>
        <v>40639.208333333336</v>
      </c>
      <c r="N579">
        <v>1299823200</v>
      </c>
      <c r="O579">
        <v>1302066000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 s="11">
        <f t="shared" si="38"/>
        <v>40878.25</v>
      </c>
      <c r="M580" s="11">
        <f t="shared" si="39"/>
        <v>40881.25</v>
      </c>
      <c r="N580">
        <v>1322719200</v>
      </c>
      <c r="O580">
        <v>1322978400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 s="11">
        <f t="shared" si="38"/>
        <v>40762.208333333336</v>
      </c>
      <c r="M581" s="11">
        <f t="shared" si="39"/>
        <v>40774.208333333336</v>
      </c>
      <c r="N581">
        <v>1312693200</v>
      </c>
      <c r="O581">
        <v>1313730000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 s="11">
        <f t="shared" si="38"/>
        <v>41696.25</v>
      </c>
      <c r="M582" s="11">
        <f t="shared" si="39"/>
        <v>41704.25</v>
      </c>
      <c r="N582">
        <v>1393394400</v>
      </c>
      <c r="O582">
        <v>1394085600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 s="11">
        <f t="shared" si="38"/>
        <v>40662.208333333336</v>
      </c>
      <c r="M583" s="11">
        <f t="shared" si="39"/>
        <v>40677.208333333336</v>
      </c>
      <c r="N583">
        <v>1304053200</v>
      </c>
      <c r="O583">
        <v>1305349200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 s="11">
        <f t="shared" si="38"/>
        <v>42165.208333333328</v>
      </c>
      <c r="M584" s="11">
        <f t="shared" si="39"/>
        <v>42170.208333333328</v>
      </c>
      <c r="N584">
        <v>1433912400</v>
      </c>
      <c r="O584">
        <v>1434344400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 s="11">
        <f t="shared" si="38"/>
        <v>40959.25</v>
      </c>
      <c r="M585" s="11">
        <f t="shared" si="39"/>
        <v>40976.25</v>
      </c>
      <c r="N585">
        <v>1329717600</v>
      </c>
      <c r="O585">
        <v>1331186400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 s="11">
        <f t="shared" si="38"/>
        <v>41024.208333333336</v>
      </c>
      <c r="M586" s="11">
        <f t="shared" si="39"/>
        <v>41038.208333333336</v>
      </c>
      <c r="N586">
        <v>1335330000</v>
      </c>
      <c r="O586">
        <v>1336539600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 s="11">
        <f t="shared" si="38"/>
        <v>40255.208333333336</v>
      </c>
      <c r="M587" s="11">
        <f t="shared" si="39"/>
        <v>40265.208333333336</v>
      </c>
      <c r="N587">
        <v>1268888400</v>
      </c>
      <c r="O587">
        <v>1269752400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 s="11">
        <f t="shared" si="38"/>
        <v>40499.25</v>
      </c>
      <c r="M588" s="11">
        <f t="shared" si="39"/>
        <v>40518.25</v>
      </c>
      <c r="N588">
        <v>1289973600</v>
      </c>
      <c r="O588">
        <v>1291615200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 s="11">
        <f t="shared" si="38"/>
        <v>43484.25</v>
      </c>
      <c r="M589" s="11">
        <f t="shared" si="39"/>
        <v>43536.208333333328</v>
      </c>
      <c r="N589">
        <v>1547877600</v>
      </c>
      <c r="O589">
        <v>1552366800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 s="11">
        <f t="shared" si="38"/>
        <v>40262.208333333336</v>
      </c>
      <c r="M590" s="11">
        <f t="shared" si="39"/>
        <v>40293.208333333336</v>
      </c>
      <c r="N590">
        <v>1269493200</v>
      </c>
      <c r="O590">
        <v>1272171600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 s="11">
        <f t="shared" si="38"/>
        <v>42190.208333333328</v>
      </c>
      <c r="M591" s="11">
        <f t="shared" si="39"/>
        <v>42197.208333333328</v>
      </c>
      <c r="N591">
        <v>1436072400</v>
      </c>
      <c r="O591">
        <v>1436677200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 s="11">
        <f t="shared" si="38"/>
        <v>41994.25</v>
      </c>
      <c r="M592" s="11">
        <f t="shared" si="39"/>
        <v>42005.25</v>
      </c>
      <c r="N592">
        <v>1419141600</v>
      </c>
      <c r="O592">
        <v>1420092000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 s="11">
        <f t="shared" si="38"/>
        <v>40373.208333333336</v>
      </c>
      <c r="M593" s="11">
        <f t="shared" si="39"/>
        <v>40383.208333333336</v>
      </c>
      <c r="N593">
        <v>1279083600</v>
      </c>
      <c r="O593">
        <v>1279947600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 s="11">
        <f t="shared" si="38"/>
        <v>41789.208333333336</v>
      </c>
      <c r="M594" s="11">
        <f t="shared" si="39"/>
        <v>41798.208333333336</v>
      </c>
      <c r="N594">
        <v>1401426000</v>
      </c>
      <c r="O594">
        <v>1402203600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 s="11">
        <f t="shared" si="38"/>
        <v>41724.208333333336</v>
      </c>
      <c r="M595" s="11">
        <f t="shared" si="39"/>
        <v>41737.208333333336</v>
      </c>
      <c r="N595">
        <v>1395810000</v>
      </c>
      <c r="O595">
        <v>1396933200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 s="11">
        <f t="shared" si="38"/>
        <v>42548.208333333328</v>
      </c>
      <c r="M596" s="11">
        <f t="shared" si="39"/>
        <v>42551.208333333328</v>
      </c>
      <c r="N596">
        <v>1467003600</v>
      </c>
      <c r="O596">
        <v>1467262800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 s="11">
        <f t="shared" si="38"/>
        <v>40253.208333333336</v>
      </c>
      <c r="M597" s="11">
        <f t="shared" si="39"/>
        <v>40274.208333333336</v>
      </c>
      <c r="N597">
        <v>1268715600</v>
      </c>
      <c r="O597">
        <v>1270530000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 s="11">
        <f t="shared" si="38"/>
        <v>42434.25</v>
      </c>
      <c r="M598" s="11">
        <f t="shared" si="39"/>
        <v>42441.25</v>
      </c>
      <c r="N598">
        <v>1457157600</v>
      </c>
      <c r="O598">
        <v>1457762400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 s="11">
        <f t="shared" si="38"/>
        <v>43786.25</v>
      </c>
      <c r="M599" s="11">
        <f t="shared" si="39"/>
        <v>43804.25</v>
      </c>
      <c r="N599">
        <v>1573970400</v>
      </c>
      <c r="O599">
        <v>1575525600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 s="11">
        <f t="shared" si="38"/>
        <v>40344.208333333336</v>
      </c>
      <c r="M600" s="11">
        <f t="shared" si="39"/>
        <v>40373.208333333336</v>
      </c>
      <c r="N600">
        <v>1276578000</v>
      </c>
      <c r="O600">
        <v>1279083600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 s="11">
        <f t="shared" si="38"/>
        <v>42047.25</v>
      </c>
      <c r="M601" s="11">
        <f t="shared" si="39"/>
        <v>42055.25</v>
      </c>
      <c r="N601">
        <v>1423720800</v>
      </c>
      <c r="O601">
        <v>1424412000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 s="11">
        <f t="shared" si="38"/>
        <v>41485.208333333336</v>
      </c>
      <c r="M602" s="11">
        <f t="shared" si="39"/>
        <v>41497.208333333336</v>
      </c>
      <c r="N602">
        <v>1375160400</v>
      </c>
      <c r="O602">
        <v>1376197200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 s="11">
        <f t="shared" si="38"/>
        <v>41789.208333333336</v>
      </c>
      <c r="M603" s="11">
        <f t="shared" si="39"/>
        <v>41806.208333333336</v>
      </c>
      <c r="N603">
        <v>1401426000</v>
      </c>
      <c r="O603">
        <v>1402894800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 s="11">
        <f t="shared" si="38"/>
        <v>42160.208333333328</v>
      </c>
      <c r="M604" s="11">
        <f t="shared" si="39"/>
        <v>42171.208333333328</v>
      </c>
      <c r="N604">
        <v>1433480400</v>
      </c>
      <c r="O604">
        <v>1434430800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 s="11">
        <f t="shared" si="38"/>
        <v>43573.208333333328</v>
      </c>
      <c r="M605" s="11">
        <f t="shared" si="39"/>
        <v>43600.208333333328</v>
      </c>
      <c r="N605">
        <v>1555563600</v>
      </c>
      <c r="O605">
        <v>1557896400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 s="11">
        <f t="shared" si="38"/>
        <v>40565.25</v>
      </c>
      <c r="M606" s="11">
        <f t="shared" si="39"/>
        <v>40586.25</v>
      </c>
      <c r="N606">
        <v>1295676000</v>
      </c>
      <c r="O606">
        <v>1297490400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 s="11">
        <f t="shared" si="38"/>
        <v>42280.208333333328</v>
      </c>
      <c r="M607" s="11">
        <f t="shared" si="39"/>
        <v>42321.25</v>
      </c>
      <c r="N607">
        <v>1443848400</v>
      </c>
      <c r="O607">
        <v>1447394400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 s="11">
        <f t="shared" si="38"/>
        <v>42436.25</v>
      </c>
      <c r="M608" s="11">
        <f t="shared" si="39"/>
        <v>42447.208333333328</v>
      </c>
      <c r="N608">
        <v>1457330400</v>
      </c>
      <c r="O608">
        <v>1458277200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 s="11">
        <f t="shared" si="38"/>
        <v>41721.208333333336</v>
      </c>
      <c r="M609" s="11">
        <f t="shared" si="39"/>
        <v>41723.208333333336</v>
      </c>
      <c r="N609">
        <v>1395550800</v>
      </c>
      <c r="O609">
        <v>1395723600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 s="11">
        <f t="shared" si="38"/>
        <v>43530.25</v>
      </c>
      <c r="M610" s="11">
        <f t="shared" si="39"/>
        <v>43534.25</v>
      </c>
      <c r="N610">
        <v>1551852000</v>
      </c>
      <c r="O610">
        <v>1552197600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 s="11">
        <f t="shared" si="38"/>
        <v>43481.25</v>
      </c>
      <c r="M611" s="11">
        <f t="shared" si="39"/>
        <v>43498.25</v>
      </c>
      <c r="N611">
        <v>1547618400</v>
      </c>
      <c r="O611">
        <v>1549087200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 s="11">
        <f t="shared" si="38"/>
        <v>41259.25</v>
      </c>
      <c r="M612" s="11">
        <f t="shared" si="39"/>
        <v>41273.25</v>
      </c>
      <c r="N612">
        <v>1355637600</v>
      </c>
      <c r="O612">
        <v>1356847200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 s="11">
        <f t="shared" si="38"/>
        <v>41480.208333333336</v>
      </c>
      <c r="M613" s="11">
        <f t="shared" si="39"/>
        <v>41492.208333333336</v>
      </c>
      <c r="N613">
        <v>1374728400</v>
      </c>
      <c r="O613">
        <v>1375765200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 s="11">
        <f t="shared" si="38"/>
        <v>40474.208333333336</v>
      </c>
      <c r="M614" s="11">
        <f t="shared" si="39"/>
        <v>40497.25</v>
      </c>
      <c r="N614">
        <v>1287810000</v>
      </c>
      <c r="O614">
        <v>1289800800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 s="11">
        <f t="shared" si="38"/>
        <v>42973.208333333328</v>
      </c>
      <c r="M615" s="11">
        <f t="shared" si="39"/>
        <v>42982.208333333328</v>
      </c>
      <c r="N615">
        <v>1503723600</v>
      </c>
      <c r="O615">
        <v>1504501200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 s="11">
        <f t="shared" si="38"/>
        <v>42746.25</v>
      </c>
      <c r="M616" s="11">
        <f t="shared" si="39"/>
        <v>42764.25</v>
      </c>
      <c r="N616">
        <v>1484114400</v>
      </c>
      <c r="O616">
        <v>1485669600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 s="11">
        <f t="shared" si="38"/>
        <v>42489.208333333328</v>
      </c>
      <c r="M617" s="11">
        <f t="shared" si="39"/>
        <v>42499.208333333328</v>
      </c>
      <c r="N617">
        <v>1461906000</v>
      </c>
      <c r="O617">
        <v>1462770000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 s="11">
        <f t="shared" si="38"/>
        <v>41537.208333333336</v>
      </c>
      <c r="M618" s="11">
        <f t="shared" si="39"/>
        <v>41538.208333333336</v>
      </c>
      <c r="N618">
        <v>1379653200</v>
      </c>
      <c r="O618">
        <v>1379739600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 s="11">
        <f t="shared" si="38"/>
        <v>41794.208333333336</v>
      </c>
      <c r="M619" s="11">
        <f t="shared" si="39"/>
        <v>41804.208333333336</v>
      </c>
      <c r="N619">
        <v>1401858000</v>
      </c>
      <c r="O619">
        <v>1402722000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 s="11">
        <f t="shared" si="38"/>
        <v>41396.208333333336</v>
      </c>
      <c r="M620" s="11">
        <f t="shared" si="39"/>
        <v>41417.208333333336</v>
      </c>
      <c r="N620">
        <v>1367470800</v>
      </c>
      <c r="O620">
        <v>1369285200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 s="11">
        <f t="shared" si="38"/>
        <v>40669.208333333336</v>
      </c>
      <c r="M621" s="11">
        <f t="shared" si="39"/>
        <v>40670.208333333336</v>
      </c>
      <c r="N621">
        <v>1304658000</v>
      </c>
      <c r="O621">
        <v>1304744400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 s="11">
        <f t="shared" si="38"/>
        <v>42559.208333333328</v>
      </c>
      <c r="M622" s="11">
        <f t="shared" si="39"/>
        <v>42563.208333333328</v>
      </c>
      <c r="N622">
        <v>1467954000</v>
      </c>
      <c r="O622">
        <v>1468299600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 s="11">
        <f t="shared" si="38"/>
        <v>42626.208333333328</v>
      </c>
      <c r="M623" s="11">
        <f t="shared" si="39"/>
        <v>42631.208333333328</v>
      </c>
      <c r="N623">
        <v>1473742800</v>
      </c>
      <c r="O623">
        <v>1474174800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 s="11">
        <f t="shared" si="38"/>
        <v>43205.208333333328</v>
      </c>
      <c r="M624" s="11">
        <f t="shared" si="39"/>
        <v>43231.208333333328</v>
      </c>
      <c r="N624">
        <v>1523768400</v>
      </c>
      <c r="O624">
        <v>1526014800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 s="11">
        <f t="shared" si="38"/>
        <v>42201.208333333328</v>
      </c>
      <c r="M625" s="11">
        <f t="shared" si="39"/>
        <v>42206.208333333328</v>
      </c>
      <c r="N625">
        <v>1437022800</v>
      </c>
      <c r="O625">
        <v>1437454800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 s="11">
        <f t="shared" si="38"/>
        <v>42029.25</v>
      </c>
      <c r="M626" s="11">
        <f t="shared" si="39"/>
        <v>42035.25</v>
      </c>
      <c r="N626">
        <v>1422165600</v>
      </c>
      <c r="O626">
        <v>1422684000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 s="11">
        <f t="shared" si="38"/>
        <v>43857.25</v>
      </c>
      <c r="M627" s="11">
        <f t="shared" si="39"/>
        <v>43871.25</v>
      </c>
      <c r="N627">
        <v>1580104800</v>
      </c>
      <c r="O627">
        <v>1581314400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 s="11">
        <f t="shared" si="38"/>
        <v>40449.208333333336</v>
      </c>
      <c r="M628" s="11">
        <f t="shared" si="39"/>
        <v>40458.208333333336</v>
      </c>
      <c r="N628">
        <v>1285650000</v>
      </c>
      <c r="O628">
        <v>1286427600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 s="11">
        <f t="shared" si="38"/>
        <v>40345.208333333336</v>
      </c>
      <c r="M629" s="11">
        <f t="shared" si="39"/>
        <v>40369.208333333336</v>
      </c>
      <c r="N629">
        <v>1276664400</v>
      </c>
      <c r="O629">
        <v>1278738000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 s="11">
        <f t="shared" si="38"/>
        <v>40455.208333333336</v>
      </c>
      <c r="M630" s="11">
        <f t="shared" si="39"/>
        <v>40458.208333333336</v>
      </c>
      <c r="N630">
        <v>1286168400</v>
      </c>
      <c r="O630">
        <v>1286427600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 s="11">
        <f t="shared" si="38"/>
        <v>42557.208333333328</v>
      </c>
      <c r="M631" s="11">
        <f t="shared" si="39"/>
        <v>42559.208333333328</v>
      </c>
      <c r="N631">
        <v>1467781200</v>
      </c>
      <c r="O631">
        <v>1467954000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 s="11">
        <f t="shared" si="38"/>
        <v>43586.208333333328</v>
      </c>
      <c r="M632" s="11">
        <f t="shared" si="39"/>
        <v>43597.208333333328</v>
      </c>
      <c r="N632">
        <v>1556686800</v>
      </c>
      <c r="O632">
        <v>1557637200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 s="11">
        <f t="shared" si="38"/>
        <v>43550.208333333328</v>
      </c>
      <c r="M633" s="11">
        <f t="shared" si="39"/>
        <v>43554.208333333328</v>
      </c>
      <c r="N633">
        <v>1553576400</v>
      </c>
      <c r="O633">
        <v>1553922000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 s="11">
        <f t="shared" si="38"/>
        <v>41945.208333333336</v>
      </c>
      <c r="M634" s="11">
        <f t="shared" si="39"/>
        <v>41963.25</v>
      </c>
      <c r="N634">
        <v>1414904400</v>
      </c>
      <c r="O634">
        <v>1416463200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 s="11">
        <f t="shared" si="38"/>
        <v>42315.25</v>
      </c>
      <c r="M635" s="11">
        <f t="shared" si="39"/>
        <v>42319.25</v>
      </c>
      <c r="N635">
        <v>1446876000</v>
      </c>
      <c r="O635">
        <v>1447221600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 s="11">
        <f t="shared" si="38"/>
        <v>42819.208333333328</v>
      </c>
      <c r="M636" s="11">
        <f t="shared" si="39"/>
        <v>42833.208333333328</v>
      </c>
      <c r="N636">
        <v>1490418000</v>
      </c>
      <c r="O636">
        <v>1491627600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 s="11">
        <f t="shared" si="38"/>
        <v>41314.25</v>
      </c>
      <c r="M637" s="11">
        <f t="shared" si="39"/>
        <v>41346.208333333336</v>
      </c>
      <c r="N637">
        <v>1360389600</v>
      </c>
      <c r="O637">
        <v>1363150800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 s="11">
        <f t="shared" si="38"/>
        <v>40926.25</v>
      </c>
      <c r="M638" s="11">
        <f t="shared" si="39"/>
        <v>40971.25</v>
      </c>
      <c r="N638">
        <v>1326866400</v>
      </c>
      <c r="O638">
        <v>1330754400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 s="11">
        <f t="shared" si="38"/>
        <v>42688.25</v>
      </c>
      <c r="M639" s="11">
        <f t="shared" si="39"/>
        <v>42696.25</v>
      </c>
      <c r="N639">
        <v>1479103200</v>
      </c>
      <c r="O639">
        <v>1479794400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 s="11">
        <f t="shared" si="38"/>
        <v>40386.208333333336</v>
      </c>
      <c r="M640" s="11">
        <f t="shared" si="39"/>
        <v>40398.208333333336</v>
      </c>
      <c r="N640">
        <v>1280206800</v>
      </c>
      <c r="O640">
        <v>1281243600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 s="11">
        <f t="shared" si="38"/>
        <v>43309.208333333328</v>
      </c>
      <c r="M641" s="11">
        <f t="shared" si="39"/>
        <v>43309.208333333328</v>
      </c>
      <c r="N641">
        <v>1532754000</v>
      </c>
      <c r="O641">
        <v>1532754000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 s="11">
        <f t="shared" si="38"/>
        <v>42387.25</v>
      </c>
      <c r="M642" s="11">
        <f t="shared" si="39"/>
        <v>42390.25</v>
      </c>
      <c r="N642">
        <v>1453096800</v>
      </c>
      <c r="O642">
        <v>1453356000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7">
        <f t="shared" ref="I643:I706" si="41">IFERROR(E643/H643, 0)</f>
        <v>58.128865979381445</v>
      </c>
      <c r="J643" t="s">
        <v>98</v>
      </c>
      <c r="K643" t="s">
        <v>99</v>
      </c>
      <c r="L643" s="11">
        <f t="shared" ref="L643:L706" si="42">(((N643/60)/60)/24)+DATE(1970,1,1)</f>
        <v>42786.25</v>
      </c>
      <c r="M643" s="11">
        <f t="shared" ref="M643:M706" si="43">(((O643/60)/60)/24)+DATE(1970,1,1)</f>
        <v>42814.208333333328</v>
      </c>
      <c r="N643">
        <v>1487570400</v>
      </c>
      <c r="O643">
        <v>1489986000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 s="11">
        <f t="shared" si="42"/>
        <v>43451.25</v>
      </c>
      <c r="M644" s="11">
        <f t="shared" si="43"/>
        <v>43460.25</v>
      </c>
      <c r="N644">
        <v>1545026400</v>
      </c>
      <c r="O644">
        <v>1545804000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 s="11">
        <f t="shared" si="42"/>
        <v>42795.25</v>
      </c>
      <c r="M645" s="11">
        <f t="shared" si="43"/>
        <v>42813.208333333328</v>
      </c>
      <c r="N645">
        <v>1488348000</v>
      </c>
      <c r="O645">
        <v>1489899600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 s="11">
        <f t="shared" si="42"/>
        <v>43452.25</v>
      </c>
      <c r="M646" s="11">
        <f t="shared" si="43"/>
        <v>43468.25</v>
      </c>
      <c r="N646">
        <v>1545112800</v>
      </c>
      <c r="O646">
        <v>1546495200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 s="11">
        <f t="shared" si="42"/>
        <v>43369.208333333328</v>
      </c>
      <c r="M647" s="11">
        <f t="shared" si="43"/>
        <v>43390.208333333328</v>
      </c>
      <c r="N647">
        <v>1537938000</v>
      </c>
      <c r="O647">
        <v>1539752400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 s="11">
        <f t="shared" si="42"/>
        <v>41346.208333333336</v>
      </c>
      <c r="M648" s="11">
        <f t="shared" si="43"/>
        <v>41357.208333333336</v>
      </c>
      <c r="N648">
        <v>1363150800</v>
      </c>
      <c r="O648">
        <v>1364101200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 s="11">
        <f t="shared" si="42"/>
        <v>43199.208333333328</v>
      </c>
      <c r="M649" s="11">
        <f t="shared" si="43"/>
        <v>43223.208333333328</v>
      </c>
      <c r="N649">
        <v>1523250000</v>
      </c>
      <c r="O649">
        <v>1525323600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 s="11">
        <f t="shared" si="42"/>
        <v>42922.208333333328</v>
      </c>
      <c r="M650" s="11">
        <f t="shared" si="43"/>
        <v>42940.208333333328</v>
      </c>
      <c r="N650">
        <v>1499317200</v>
      </c>
      <c r="O650">
        <v>1500872400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 s="11">
        <f t="shared" si="42"/>
        <v>40471.208333333336</v>
      </c>
      <c r="M651" s="11">
        <f t="shared" si="43"/>
        <v>40482.208333333336</v>
      </c>
      <c r="N651">
        <v>1287550800</v>
      </c>
      <c r="O651">
        <v>1288501200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 s="11">
        <f t="shared" si="42"/>
        <v>41828.208333333336</v>
      </c>
      <c r="M652" s="11">
        <f t="shared" si="43"/>
        <v>41855.208333333336</v>
      </c>
      <c r="N652">
        <v>1404795600</v>
      </c>
      <c r="O652">
        <v>1407128400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 s="11">
        <f t="shared" si="42"/>
        <v>41692.25</v>
      </c>
      <c r="M653" s="11">
        <f t="shared" si="43"/>
        <v>41707.25</v>
      </c>
      <c r="N653">
        <v>1393048800</v>
      </c>
      <c r="O653">
        <v>1394344800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 s="11">
        <f t="shared" si="42"/>
        <v>42587.208333333328</v>
      </c>
      <c r="M654" s="11">
        <f t="shared" si="43"/>
        <v>42630.208333333328</v>
      </c>
      <c r="N654">
        <v>1470373200</v>
      </c>
      <c r="O654">
        <v>1474088400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 s="11">
        <f t="shared" si="42"/>
        <v>42468.208333333328</v>
      </c>
      <c r="M655" s="11">
        <f t="shared" si="43"/>
        <v>42470.208333333328</v>
      </c>
      <c r="N655">
        <v>1460091600</v>
      </c>
      <c r="O655">
        <v>1460264400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 s="11">
        <f t="shared" si="42"/>
        <v>42240.208333333328</v>
      </c>
      <c r="M656" s="11">
        <f t="shared" si="43"/>
        <v>42245.208333333328</v>
      </c>
      <c r="N656">
        <v>1440392400</v>
      </c>
      <c r="O656">
        <v>1440824400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 s="11">
        <f t="shared" si="42"/>
        <v>42796.25</v>
      </c>
      <c r="M657" s="11">
        <f t="shared" si="43"/>
        <v>42809.208333333328</v>
      </c>
      <c r="N657">
        <v>1488434400</v>
      </c>
      <c r="O657">
        <v>1489554000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 s="11">
        <f t="shared" si="42"/>
        <v>43097.25</v>
      </c>
      <c r="M658" s="11">
        <f t="shared" si="43"/>
        <v>43102.25</v>
      </c>
      <c r="N658">
        <v>1514440800</v>
      </c>
      <c r="O658">
        <v>1514872800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 s="11">
        <f t="shared" si="42"/>
        <v>43096.25</v>
      </c>
      <c r="M659" s="11">
        <f t="shared" si="43"/>
        <v>43112.25</v>
      </c>
      <c r="N659">
        <v>1514354400</v>
      </c>
      <c r="O659">
        <v>1515736800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 s="11">
        <f t="shared" si="42"/>
        <v>42246.208333333328</v>
      </c>
      <c r="M660" s="11">
        <f t="shared" si="43"/>
        <v>42269.208333333328</v>
      </c>
      <c r="N660">
        <v>1440910800</v>
      </c>
      <c r="O660">
        <v>1442898000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 s="11">
        <f t="shared" si="42"/>
        <v>40570.25</v>
      </c>
      <c r="M661" s="11">
        <f t="shared" si="43"/>
        <v>40571.25</v>
      </c>
      <c r="N661">
        <v>1296108000</v>
      </c>
      <c r="O661">
        <v>1296194400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 s="11">
        <f t="shared" si="42"/>
        <v>42237.208333333328</v>
      </c>
      <c r="M662" s="11">
        <f t="shared" si="43"/>
        <v>42246.208333333328</v>
      </c>
      <c r="N662">
        <v>1440133200</v>
      </c>
      <c r="O662">
        <v>1440910800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 s="11">
        <f t="shared" si="42"/>
        <v>40996.208333333336</v>
      </c>
      <c r="M663" s="11">
        <f t="shared" si="43"/>
        <v>41026.208333333336</v>
      </c>
      <c r="N663">
        <v>1332910800</v>
      </c>
      <c r="O663">
        <v>1335502800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 s="11">
        <f t="shared" si="42"/>
        <v>43443.25</v>
      </c>
      <c r="M664" s="11">
        <f t="shared" si="43"/>
        <v>43447.25</v>
      </c>
      <c r="N664">
        <v>1544335200</v>
      </c>
      <c r="O664">
        <v>1544680800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 s="11">
        <f t="shared" si="42"/>
        <v>40458.208333333336</v>
      </c>
      <c r="M665" s="11">
        <f t="shared" si="43"/>
        <v>40481.208333333336</v>
      </c>
      <c r="N665">
        <v>1286427600</v>
      </c>
      <c r="O665">
        <v>1288414800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 s="11">
        <f t="shared" si="42"/>
        <v>40959.25</v>
      </c>
      <c r="M666" s="11">
        <f t="shared" si="43"/>
        <v>40969.25</v>
      </c>
      <c r="N666">
        <v>1329717600</v>
      </c>
      <c r="O666">
        <v>1330581600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 s="11">
        <f t="shared" si="42"/>
        <v>40733.208333333336</v>
      </c>
      <c r="M667" s="11">
        <f t="shared" si="43"/>
        <v>40747.208333333336</v>
      </c>
      <c r="N667">
        <v>1310187600</v>
      </c>
      <c r="O667">
        <v>1311397200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 s="11">
        <f t="shared" si="42"/>
        <v>41516.208333333336</v>
      </c>
      <c r="M668" s="11">
        <f t="shared" si="43"/>
        <v>41522.208333333336</v>
      </c>
      <c r="N668">
        <v>1377838800</v>
      </c>
      <c r="O668">
        <v>1378357200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 s="11">
        <f t="shared" si="42"/>
        <v>41892.208333333336</v>
      </c>
      <c r="M669" s="11">
        <f t="shared" si="43"/>
        <v>41901.208333333336</v>
      </c>
      <c r="N669">
        <v>1410325200</v>
      </c>
      <c r="O669">
        <v>1411102800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 s="11">
        <f t="shared" si="42"/>
        <v>41122.208333333336</v>
      </c>
      <c r="M670" s="11">
        <f t="shared" si="43"/>
        <v>41134.208333333336</v>
      </c>
      <c r="N670">
        <v>1343797200</v>
      </c>
      <c r="O670">
        <v>1344834000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 s="11">
        <f t="shared" si="42"/>
        <v>42912.208333333328</v>
      </c>
      <c r="M671" s="11">
        <f t="shared" si="43"/>
        <v>42921.208333333328</v>
      </c>
      <c r="N671">
        <v>1498453200</v>
      </c>
      <c r="O671">
        <v>1499230800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 s="11">
        <f t="shared" si="42"/>
        <v>42425.25</v>
      </c>
      <c r="M672" s="11">
        <f t="shared" si="43"/>
        <v>42437.25</v>
      </c>
      <c r="N672">
        <v>1456380000</v>
      </c>
      <c r="O672">
        <v>1457416800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 s="11">
        <f t="shared" si="42"/>
        <v>40390.208333333336</v>
      </c>
      <c r="M673" s="11">
        <f t="shared" si="43"/>
        <v>40394.208333333336</v>
      </c>
      <c r="N673">
        <v>1280552400</v>
      </c>
      <c r="O673">
        <v>1280898000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 s="11">
        <f t="shared" si="42"/>
        <v>43180.208333333328</v>
      </c>
      <c r="M674" s="11">
        <f t="shared" si="43"/>
        <v>43190.208333333328</v>
      </c>
      <c r="N674">
        <v>1521608400</v>
      </c>
      <c r="O674">
        <v>1522472400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 s="11">
        <f t="shared" si="42"/>
        <v>42475.208333333328</v>
      </c>
      <c r="M675" s="11">
        <f t="shared" si="43"/>
        <v>42496.208333333328</v>
      </c>
      <c r="N675">
        <v>1460696400</v>
      </c>
      <c r="O675">
        <v>1462510800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 s="11">
        <f t="shared" si="42"/>
        <v>40774.208333333336</v>
      </c>
      <c r="M676" s="11">
        <f t="shared" si="43"/>
        <v>40821.208333333336</v>
      </c>
      <c r="N676">
        <v>1313730000</v>
      </c>
      <c r="O676">
        <v>1317790800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 s="11">
        <f t="shared" si="42"/>
        <v>43719.208333333328</v>
      </c>
      <c r="M677" s="11">
        <f t="shared" si="43"/>
        <v>43726.208333333328</v>
      </c>
      <c r="N677">
        <v>1568178000</v>
      </c>
      <c r="O677">
        <v>1568782800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 s="11">
        <f t="shared" si="42"/>
        <v>41178.208333333336</v>
      </c>
      <c r="M678" s="11">
        <f t="shared" si="43"/>
        <v>41187.208333333336</v>
      </c>
      <c r="N678">
        <v>1348635600</v>
      </c>
      <c r="O678">
        <v>1349413200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 s="11">
        <f t="shared" si="42"/>
        <v>42561.208333333328</v>
      </c>
      <c r="M679" s="11">
        <f t="shared" si="43"/>
        <v>42611.208333333328</v>
      </c>
      <c r="N679">
        <v>1468126800</v>
      </c>
      <c r="O679">
        <v>1472446800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 s="11">
        <f t="shared" si="42"/>
        <v>43484.25</v>
      </c>
      <c r="M680" s="11">
        <f t="shared" si="43"/>
        <v>43486.25</v>
      </c>
      <c r="N680">
        <v>1547877600</v>
      </c>
      <c r="O680">
        <v>1548050400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 s="11">
        <f t="shared" si="42"/>
        <v>43756.208333333328</v>
      </c>
      <c r="M681" s="11">
        <f t="shared" si="43"/>
        <v>43761.208333333328</v>
      </c>
      <c r="N681">
        <v>1571374800</v>
      </c>
      <c r="O681">
        <v>1571806800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 s="11">
        <f t="shared" si="42"/>
        <v>43813.25</v>
      </c>
      <c r="M682" s="11">
        <f t="shared" si="43"/>
        <v>43815.25</v>
      </c>
      <c r="N682">
        <v>1576303200</v>
      </c>
      <c r="O682">
        <v>1576476000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 s="11">
        <f t="shared" si="42"/>
        <v>40898.25</v>
      </c>
      <c r="M683" s="11">
        <f t="shared" si="43"/>
        <v>40904.25</v>
      </c>
      <c r="N683">
        <v>1324447200</v>
      </c>
      <c r="O683">
        <v>1324965600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 s="11">
        <f t="shared" si="42"/>
        <v>41619.25</v>
      </c>
      <c r="M684" s="11">
        <f t="shared" si="43"/>
        <v>41628.25</v>
      </c>
      <c r="N684">
        <v>1386741600</v>
      </c>
      <c r="O684">
        <v>1387519200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 s="11">
        <f t="shared" si="42"/>
        <v>43359.208333333328</v>
      </c>
      <c r="M685" s="11">
        <f t="shared" si="43"/>
        <v>43361.208333333328</v>
      </c>
      <c r="N685">
        <v>1537074000</v>
      </c>
      <c r="O685">
        <v>1537246800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 s="11">
        <f t="shared" si="42"/>
        <v>40358.208333333336</v>
      </c>
      <c r="M686" s="11">
        <f t="shared" si="43"/>
        <v>40378.208333333336</v>
      </c>
      <c r="N686">
        <v>1277787600</v>
      </c>
      <c r="O686">
        <v>1279515600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 s="11">
        <f t="shared" si="42"/>
        <v>42239.208333333328</v>
      </c>
      <c r="M687" s="11">
        <f t="shared" si="43"/>
        <v>42263.208333333328</v>
      </c>
      <c r="N687">
        <v>1440306000</v>
      </c>
      <c r="O687">
        <v>1442379600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 s="11">
        <f t="shared" si="42"/>
        <v>43186.208333333328</v>
      </c>
      <c r="M688" s="11">
        <f t="shared" si="43"/>
        <v>43197.208333333328</v>
      </c>
      <c r="N688">
        <v>1522126800</v>
      </c>
      <c r="O688">
        <v>1523077200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 s="11">
        <f t="shared" si="42"/>
        <v>42806.25</v>
      </c>
      <c r="M689" s="11">
        <f t="shared" si="43"/>
        <v>42809.208333333328</v>
      </c>
      <c r="N689">
        <v>1489298400</v>
      </c>
      <c r="O689">
        <v>1489554000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 s="11">
        <f t="shared" si="42"/>
        <v>43475.25</v>
      </c>
      <c r="M690" s="11">
        <f t="shared" si="43"/>
        <v>43491.25</v>
      </c>
      <c r="N690">
        <v>1547100000</v>
      </c>
      <c r="O690">
        <v>1548482400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 s="11">
        <f t="shared" si="42"/>
        <v>41576.208333333336</v>
      </c>
      <c r="M691" s="11">
        <f t="shared" si="43"/>
        <v>41588.25</v>
      </c>
      <c r="N691">
        <v>1383022800</v>
      </c>
      <c r="O691">
        <v>1384063200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 s="11">
        <f t="shared" si="42"/>
        <v>40874.25</v>
      </c>
      <c r="M692" s="11">
        <f t="shared" si="43"/>
        <v>40880.25</v>
      </c>
      <c r="N692">
        <v>1322373600</v>
      </c>
      <c r="O692">
        <v>1322892000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 s="11">
        <f t="shared" si="42"/>
        <v>41185.208333333336</v>
      </c>
      <c r="M693" s="11">
        <f t="shared" si="43"/>
        <v>41202.208333333336</v>
      </c>
      <c r="N693">
        <v>1349240400</v>
      </c>
      <c r="O693">
        <v>1350709200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 s="11">
        <f t="shared" si="42"/>
        <v>43655.208333333328</v>
      </c>
      <c r="M694" s="11">
        <f t="shared" si="43"/>
        <v>43673.208333333328</v>
      </c>
      <c r="N694">
        <v>1562648400</v>
      </c>
      <c r="O694">
        <v>1564203600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 s="11">
        <f t="shared" si="42"/>
        <v>43025.208333333328</v>
      </c>
      <c r="M695" s="11">
        <f t="shared" si="43"/>
        <v>43042.208333333328</v>
      </c>
      <c r="N695">
        <v>1508216400</v>
      </c>
      <c r="O695">
        <v>1509685200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 s="11">
        <f t="shared" si="42"/>
        <v>43066.25</v>
      </c>
      <c r="M696" s="11">
        <f t="shared" si="43"/>
        <v>43103.25</v>
      </c>
      <c r="N696">
        <v>1511762400</v>
      </c>
      <c r="O696">
        <v>1514959200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 s="11">
        <f t="shared" si="42"/>
        <v>42322.25</v>
      </c>
      <c r="M697" s="11">
        <f t="shared" si="43"/>
        <v>42338.25</v>
      </c>
      <c r="N697">
        <v>1447480800</v>
      </c>
      <c r="O697">
        <v>1448863200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 s="11">
        <f t="shared" si="42"/>
        <v>42114.208333333328</v>
      </c>
      <c r="M698" s="11">
        <f t="shared" si="43"/>
        <v>42115.208333333328</v>
      </c>
      <c r="N698">
        <v>1429506000</v>
      </c>
      <c r="O698">
        <v>1429592400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 s="11">
        <f t="shared" si="42"/>
        <v>43190.208333333328</v>
      </c>
      <c r="M699" s="11">
        <f t="shared" si="43"/>
        <v>43192.208333333328</v>
      </c>
      <c r="N699">
        <v>1522472400</v>
      </c>
      <c r="O699">
        <v>1522645200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 s="11">
        <f t="shared" si="42"/>
        <v>40871.25</v>
      </c>
      <c r="M700" s="11">
        <f t="shared" si="43"/>
        <v>40885.25</v>
      </c>
      <c r="N700">
        <v>1322114400</v>
      </c>
      <c r="O700">
        <v>1323324000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 s="11">
        <f t="shared" si="42"/>
        <v>43641.208333333328</v>
      </c>
      <c r="M701" s="11">
        <f t="shared" si="43"/>
        <v>43642.208333333328</v>
      </c>
      <c r="N701">
        <v>1561438800</v>
      </c>
      <c r="O701">
        <v>1561525200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 s="11">
        <f t="shared" si="42"/>
        <v>40203.25</v>
      </c>
      <c r="M702" s="11">
        <f t="shared" si="43"/>
        <v>40218.25</v>
      </c>
      <c r="N702">
        <v>1264399200</v>
      </c>
      <c r="O702">
        <v>1265695200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 s="11">
        <f t="shared" si="42"/>
        <v>40629.208333333336</v>
      </c>
      <c r="M703" s="11">
        <f t="shared" si="43"/>
        <v>40636.208333333336</v>
      </c>
      <c r="N703">
        <v>1301202000</v>
      </c>
      <c r="O703">
        <v>1301806800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 s="11">
        <f t="shared" si="42"/>
        <v>41477.208333333336</v>
      </c>
      <c r="M704" s="11">
        <f t="shared" si="43"/>
        <v>41482.208333333336</v>
      </c>
      <c r="N704">
        <v>1374469200</v>
      </c>
      <c r="O704">
        <v>1374901200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 s="11">
        <f t="shared" si="42"/>
        <v>41020.208333333336</v>
      </c>
      <c r="M705" s="11">
        <f t="shared" si="43"/>
        <v>41037.208333333336</v>
      </c>
      <c r="N705">
        <v>1334984400</v>
      </c>
      <c r="O705">
        <v>1336453200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 s="11">
        <f t="shared" si="42"/>
        <v>42555.208333333328</v>
      </c>
      <c r="M706" s="11">
        <f t="shared" si="43"/>
        <v>42570.208333333328</v>
      </c>
      <c r="N706">
        <v>1467608400</v>
      </c>
      <c r="O706">
        <v>1468904400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7">
        <f t="shared" ref="I707:I770" si="45">IFERROR(E707/H707, 0)</f>
        <v>82.986666666666665</v>
      </c>
      <c r="J707" t="s">
        <v>40</v>
      </c>
      <c r="K707" t="s">
        <v>41</v>
      </c>
      <c r="L707" s="11">
        <f t="shared" ref="L707:L770" si="46">(((N707/60)/60)/24)+DATE(1970,1,1)</f>
        <v>41619.25</v>
      </c>
      <c r="M707" s="11">
        <f t="shared" ref="M707:M770" si="47">(((O707/60)/60)/24)+DATE(1970,1,1)</f>
        <v>41623.25</v>
      </c>
      <c r="N707">
        <v>1386741600</v>
      </c>
      <c r="O707">
        <v>1387087200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 s="11">
        <f t="shared" si="46"/>
        <v>43471.25</v>
      </c>
      <c r="M708" s="11">
        <f t="shared" si="47"/>
        <v>43479.25</v>
      </c>
      <c r="N708">
        <v>1546754400</v>
      </c>
      <c r="O708">
        <v>1547445600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 s="11">
        <f t="shared" si="46"/>
        <v>43442.25</v>
      </c>
      <c r="M709" s="11">
        <f t="shared" si="47"/>
        <v>43478.25</v>
      </c>
      <c r="N709">
        <v>1544248800</v>
      </c>
      <c r="O709">
        <v>1547359200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 s="11">
        <f t="shared" si="46"/>
        <v>42877.208333333328</v>
      </c>
      <c r="M710" s="11">
        <f t="shared" si="47"/>
        <v>42887.208333333328</v>
      </c>
      <c r="N710">
        <v>1495429200</v>
      </c>
      <c r="O710">
        <v>1496293200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 s="11">
        <f t="shared" si="46"/>
        <v>41018.208333333336</v>
      </c>
      <c r="M711" s="11">
        <f t="shared" si="47"/>
        <v>41025.208333333336</v>
      </c>
      <c r="N711">
        <v>1334811600</v>
      </c>
      <c r="O711">
        <v>1335416400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 s="11">
        <f t="shared" si="46"/>
        <v>43295.208333333328</v>
      </c>
      <c r="M712" s="11">
        <f t="shared" si="47"/>
        <v>43302.208333333328</v>
      </c>
      <c r="N712">
        <v>1531544400</v>
      </c>
      <c r="O712">
        <v>1532149200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 s="11">
        <f t="shared" si="46"/>
        <v>42393.25</v>
      </c>
      <c r="M713" s="11">
        <f t="shared" si="47"/>
        <v>42395.25</v>
      </c>
      <c r="N713">
        <v>1453615200</v>
      </c>
      <c r="O713">
        <v>1453788000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 s="11">
        <f t="shared" si="46"/>
        <v>42559.208333333328</v>
      </c>
      <c r="M714" s="11">
        <f t="shared" si="47"/>
        <v>42600.208333333328</v>
      </c>
      <c r="N714">
        <v>1467954000</v>
      </c>
      <c r="O714">
        <v>1471496400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 s="11">
        <f t="shared" si="46"/>
        <v>42604.208333333328</v>
      </c>
      <c r="M715" s="11">
        <f t="shared" si="47"/>
        <v>42616.208333333328</v>
      </c>
      <c r="N715">
        <v>1471842000</v>
      </c>
      <c r="O715">
        <v>1472878800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 s="11">
        <f t="shared" si="46"/>
        <v>41870.208333333336</v>
      </c>
      <c r="M716" s="11">
        <f t="shared" si="47"/>
        <v>41871.208333333336</v>
      </c>
      <c r="N716">
        <v>1408424400</v>
      </c>
      <c r="O716">
        <v>1408510800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 s="11">
        <f t="shared" si="46"/>
        <v>40397.208333333336</v>
      </c>
      <c r="M717" s="11">
        <f t="shared" si="47"/>
        <v>40402.208333333336</v>
      </c>
      <c r="N717">
        <v>1281157200</v>
      </c>
      <c r="O717">
        <v>1281589200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 s="11">
        <f t="shared" si="46"/>
        <v>41465.208333333336</v>
      </c>
      <c r="M718" s="11">
        <f t="shared" si="47"/>
        <v>41493.208333333336</v>
      </c>
      <c r="N718">
        <v>1373432400</v>
      </c>
      <c r="O718">
        <v>1375851600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 s="11">
        <f t="shared" si="46"/>
        <v>40777.208333333336</v>
      </c>
      <c r="M719" s="11">
        <f t="shared" si="47"/>
        <v>40798.208333333336</v>
      </c>
      <c r="N719">
        <v>1313989200</v>
      </c>
      <c r="O719">
        <v>1315803600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 s="11">
        <f t="shared" si="46"/>
        <v>41442.208333333336</v>
      </c>
      <c r="M720" s="11">
        <f t="shared" si="47"/>
        <v>41468.208333333336</v>
      </c>
      <c r="N720">
        <v>1371445200</v>
      </c>
      <c r="O720">
        <v>1373691600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 s="11">
        <f t="shared" si="46"/>
        <v>41058.208333333336</v>
      </c>
      <c r="M721" s="11">
        <f t="shared" si="47"/>
        <v>41069.208333333336</v>
      </c>
      <c r="N721">
        <v>1338267600</v>
      </c>
      <c r="O721">
        <v>1339218000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 s="11">
        <f t="shared" si="46"/>
        <v>43152.25</v>
      </c>
      <c r="M722" s="11">
        <f t="shared" si="47"/>
        <v>43166.25</v>
      </c>
      <c r="N722">
        <v>1519192800</v>
      </c>
      <c r="O722">
        <v>1520402400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 s="11">
        <f t="shared" si="46"/>
        <v>43194.208333333328</v>
      </c>
      <c r="M723" s="11">
        <f t="shared" si="47"/>
        <v>43200.208333333328</v>
      </c>
      <c r="N723">
        <v>1522818000</v>
      </c>
      <c r="O723">
        <v>1523336400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 s="11">
        <f t="shared" si="46"/>
        <v>43045.25</v>
      </c>
      <c r="M724" s="11">
        <f t="shared" si="47"/>
        <v>43072.25</v>
      </c>
      <c r="N724">
        <v>1509948000</v>
      </c>
      <c r="O724">
        <v>1512280800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 s="11">
        <f t="shared" si="46"/>
        <v>42431.25</v>
      </c>
      <c r="M725" s="11">
        <f t="shared" si="47"/>
        <v>42452.208333333328</v>
      </c>
      <c r="N725">
        <v>1456898400</v>
      </c>
      <c r="O725">
        <v>1458709200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 s="11">
        <f t="shared" si="46"/>
        <v>41934.208333333336</v>
      </c>
      <c r="M726" s="11">
        <f t="shared" si="47"/>
        <v>41936.208333333336</v>
      </c>
      <c r="N726">
        <v>1413954000</v>
      </c>
      <c r="O726">
        <v>1414126800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 s="11">
        <f t="shared" si="46"/>
        <v>41958.25</v>
      </c>
      <c r="M727" s="11">
        <f t="shared" si="47"/>
        <v>41960.25</v>
      </c>
      <c r="N727">
        <v>1416031200</v>
      </c>
      <c r="O727">
        <v>1416204000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 s="11">
        <f t="shared" si="46"/>
        <v>40476.208333333336</v>
      </c>
      <c r="M728" s="11">
        <f t="shared" si="47"/>
        <v>40482.208333333336</v>
      </c>
      <c r="N728">
        <v>1287982800</v>
      </c>
      <c r="O728">
        <v>1288501200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 s="11">
        <f t="shared" si="46"/>
        <v>43485.25</v>
      </c>
      <c r="M729" s="11">
        <f t="shared" si="47"/>
        <v>43543.208333333328</v>
      </c>
      <c r="N729">
        <v>1547964000</v>
      </c>
      <c r="O729">
        <v>1552971600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 s="11">
        <f t="shared" si="46"/>
        <v>42515.208333333328</v>
      </c>
      <c r="M730" s="11">
        <f t="shared" si="47"/>
        <v>42526.208333333328</v>
      </c>
      <c r="N730">
        <v>1464152400</v>
      </c>
      <c r="O730">
        <v>1465102800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 s="11">
        <f t="shared" si="46"/>
        <v>41309.25</v>
      </c>
      <c r="M731" s="11">
        <f t="shared" si="47"/>
        <v>41311.25</v>
      </c>
      <c r="N731">
        <v>1359957600</v>
      </c>
      <c r="O731">
        <v>1360130400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 s="11">
        <f t="shared" si="46"/>
        <v>42147.208333333328</v>
      </c>
      <c r="M732" s="11">
        <f t="shared" si="47"/>
        <v>42153.208333333328</v>
      </c>
      <c r="N732">
        <v>1432357200</v>
      </c>
      <c r="O732">
        <v>1432875600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 s="11">
        <f t="shared" si="46"/>
        <v>42939.208333333328</v>
      </c>
      <c r="M733" s="11">
        <f t="shared" si="47"/>
        <v>42940.208333333328</v>
      </c>
      <c r="N733">
        <v>1500786000</v>
      </c>
      <c r="O733">
        <v>1500872400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 s="11">
        <f t="shared" si="46"/>
        <v>42816.208333333328</v>
      </c>
      <c r="M734" s="11">
        <f t="shared" si="47"/>
        <v>42839.208333333328</v>
      </c>
      <c r="N734">
        <v>1490158800</v>
      </c>
      <c r="O734">
        <v>1492146000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 s="11">
        <f t="shared" si="46"/>
        <v>41844.208333333336</v>
      </c>
      <c r="M735" s="11">
        <f t="shared" si="47"/>
        <v>41857.208333333336</v>
      </c>
      <c r="N735">
        <v>1406178000</v>
      </c>
      <c r="O735">
        <v>1407301200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 s="11">
        <f t="shared" si="46"/>
        <v>42763.25</v>
      </c>
      <c r="M736" s="11">
        <f t="shared" si="47"/>
        <v>42775.25</v>
      </c>
      <c r="N736">
        <v>1485583200</v>
      </c>
      <c r="O736">
        <v>1486620000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 s="11">
        <f t="shared" si="46"/>
        <v>42459.208333333328</v>
      </c>
      <c r="M737" s="11">
        <f t="shared" si="47"/>
        <v>42466.208333333328</v>
      </c>
      <c r="N737">
        <v>1459314000</v>
      </c>
      <c r="O737">
        <v>1459918800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 s="11">
        <f t="shared" si="46"/>
        <v>42055.25</v>
      </c>
      <c r="M738" s="11">
        <f t="shared" si="47"/>
        <v>42059.25</v>
      </c>
      <c r="N738">
        <v>1424412000</v>
      </c>
      <c r="O738">
        <v>1424757600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 s="11">
        <f t="shared" si="46"/>
        <v>42685.25</v>
      </c>
      <c r="M739" s="11">
        <f t="shared" si="47"/>
        <v>42697.25</v>
      </c>
      <c r="N739">
        <v>1478844000</v>
      </c>
      <c r="O739">
        <v>1479880800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 s="11">
        <f t="shared" si="46"/>
        <v>41959.25</v>
      </c>
      <c r="M740" s="11">
        <f t="shared" si="47"/>
        <v>41981.25</v>
      </c>
      <c r="N740">
        <v>1416117600</v>
      </c>
      <c r="O740">
        <v>1418018400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 s="11">
        <f t="shared" si="46"/>
        <v>41089.208333333336</v>
      </c>
      <c r="M741" s="11">
        <f t="shared" si="47"/>
        <v>41090.208333333336</v>
      </c>
      <c r="N741">
        <v>1340946000</v>
      </c>
      <c r="O741">
        <v>1341032400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 s="11">
        <f t="shared" si="46"/>
        <v>42769.25</v>
      </c>
      <c r="M742" s="11">
        <f t="shared" si="47"/>
        <v>42772.25</v>
      </c>
      <c r="N742">
        <v>1486101600</v>
      </c>
      <c r="O742">
        <v>1486360800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 s="11">
        <f t="shared" si="46"/>
        <v>40321.208333333336</v>
      </c>
      <c r="M743" s="11">
        <f t="shared" si="47"/>
        <v>40322.208333333336</v>
      </c>
      <c r="N743">
        <v>1274590800</v>
      </c>
      <c r="O743">
        <v>1274677200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 s="11">
        <f t="shared" si="46"/>
        <v>40197.25</v>
      </c>
      <c r="M744" s="11">
        <f t="shared" si="47"/>
        <v>40239.25</v>
      </c>
      <c r="N744">
        <v>1263880800</v>
      </c>
      <c r="O744">
        <v>1267509600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 s="11">
        <f t="shared" si="46"/>
        <v>42298.208333333328</v>
      </c>
      <c r="M745" s="11">
        <f t="shared" si="47"/>
        <v>42304.208333333328</v>
      </c>
      <c r="N745">
        <v>1445403600</v>
      </c>
      <c r="O745">
        <v>1445922000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 s="11">
        <f t="shared" si="46"/>
        <v>43322.208333333328</v>
      </c>
      <c r="M746" s="11">
        <f t="shared" si="47"/>
        <v>43324.208333333328</v>
      </c>
      <c r="N746">
        <v>1533877200</v>
      </c>
      <c r="O746">
        <v>1534050000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 s="11">
        <f t="shared" si="46"/>
        <v>40328.208333333336</v>
      </c>
      <c r="M747" s="11">
        <f t="shared" si="47"/>
        <v>40355.208333333336</v>
      </c>
      <c r="N747">
        <v>1275195600</v>
      </c>
      <c r="O747">
        <v>1277528400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 s="11">
        <f t="shared" si="46"/>
        <v>40825.208333333336</v>
      </c>
      <c r="M748" s="11">
        <f t="shared" si="47"/>
        <v>40830.208333333336</v>
      </c>
      <c r="N748">
        <v>1318136400</v>
      </c>
      <c r="O748">
        <v>1318568400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 s="11">
        <f t="shared" si="46"/>
        <v>40423.208333333336</v>
      </c>
      <c r="M749" s="11">
        <f t="shared" si="47"/>
        <v>40434.208333333336</v>
      </c>
      <c r="N749">
        <v>1283403600</v>
      </c>
      <c r="O749">
        <v>1284354000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 s="11">
        <f t="shared" si="46"/>
        <v>40238.25</v>
      </c>
      <c r="M750" s="11">
        <f t="shared" si="47"/>
        <v>40263.208333333336</v>
      </c>
      <c r="N750">
        <v>1267423200</v>
      </c>
      <c r="O750">
        <v>1269579600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 s="11">
        <f t="shared" si="46"/>
        <v>41920.208333333336</v>
      </c>
      <c r="M751" s="11">
        <f t="shared" si="47"/>
        <v>41932.208333333336</v>
      </c>
      <c r="N751">
        <v>1412744400</v>
      </c>
      <c r="O751">
        <v>1413781200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 s="11">
        <f t="shared" si="46"/>
        <v>40360.208333333336</v>
      </c>
      <c r="M752" s="11">
        <f t="shared" si="47"/>
        <v>40385.208333333336</v>
      </c>
      <c r="N752">
        <v>1277960400</v>
      </c>
      <c r="O752">
        <v>1280120400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 s="11">
        <f t="shared" si="46"/>
        <v>42446.208333333328</v>
      </c>
      <c r="M753" s="11">
        <f t="shared" si="47"/>
        <v>42461.208333333328</v>
      </c>
      <c r="N753">
        <v>1458190800</v>
      </c>
      <c r="O753">
        <v>1459486800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 s="11">
        <f t="shared" si="46"/>
        <v>40395.208333333336</v>
      </c>
      <c r="M754" s="11">
        <f t="shared" si="47"/>
        <v>40413.208333333336</v>
      </c>
      <c r="N754">
        <v>1280984400</v>
      </c>
      <c r="O754">
        <v>1282539600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 s="11">
        <f t="shared" si="46"/>
        <v>40321.208333333336</v>
      </c>
      <c r="M755" s="11">
        <f t="shared" si="47"/>
        <v>40336.208333333336</v>
      </c>
      <c r="N755">
        <v>1274590800</v>
      </c>
      <c r="O755">
        <v>1275886800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 s="11">
        <f t="shared" si="46"/>
        <v>41210.208333333336</v>
      </c>
      <c r="M756" s="11">
        <f t="shared" si="47"/>
        <v>41263.25</v>
      </c>
      <c r="N756">
        <v>1351400400</v>
      </c>
      <c r="O756">
        <v>1355983200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 s="11">
        <f t="shared" si="46"/>
        <v>43096.25</v>
      </c>
      <c r="M757" s="11">
        <f t="shared" si="47"/>
        <v>43108.25</v>
      </c>
      <c r="N757">
        <v>1514354400</v>
      </c>
      <c r="O757">
        <v>1515391200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 s="11">
        <f t="shared" si="46"/>
        <v>42024.25</v>
      </c>
      <c r="M758" s="11">
        <f t="shared" si="47"/>
        <v>42030.25</v>
      </c>
      <c r="N758">
        <v>1421733600</v>
      </c>
      <c r="O758">
        <v>1422252000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 s="11">
        <f t="shared" si="46"/>
        <v>40675.208333333336</v>
      </c>
      <c r="M759" s="11">
        <f t="shared" si="47"/>
        <v>40679.208333333336</v>
      </c>
      <c r="N759">
        <v>1305176400</v>
      </c>
      <c r="O759">
        <v>1305522000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 s="11">
        <f t="shared" si="46"/>
        <v>41936.208333333336</v>
      </c>
      <c r="M760" s="11">
        <f t="shared" si="47"/>
        <v>41945.208333333336</v>
      </c>
      <c r="N760">
        <v>1414126800</v>
      </c>
      <c r="O760">
        <v>1414904400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 s="11">
        <f t="shared" si="46"/>
        <v>43136.25</v>
      </c>
      <c r="M761" s="11">
        <f t="shared" si="47"/>
        <v>43166.25</v>
      </c>
      <c r="N761">
        <v>1517810400</v>
      </c>
      <c r="O761">
        <v>1520402400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 s="11">
        <f t="shared" si="46"/>
        <v>43678.208333333328</v>
      </c>
      <c r="M762" s="11">
        <f t="shared" si="47"/>
        <v>43707.208333333328</v>
      </c>
      <c r="N762">
        <v>1564635600</v>
      </c>
      <c r="O762">
        <v>1567141200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 s="11">
        <f t="shared" si="46"/>
        <v>42938.208333333328</v>
      </c>
      <c r="M763" s="11">
        <f t="shared" si="47"/>
        <v>42943.208333333328</v>
      </c>
      <c r="N763">
        <v>1500699600</v>
      </c>
      <c r="O763">
        <v>1501131600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 s="11">
        <f t="shared" si="46"/>
        <v>41241.25</v>
      </c>
      <c r="M764" s="11">
        <f t="shared" si="47"/>
        <v>41252.25</v>
      </c>
      <c r="N764">
        <v>1354082400</v>
      </c>
      <c r="O764">
        <v>1355032800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 s="11">
        <f t="shared" si="46"/>
        <v>41037.208333333336</v>
      </c>
      <c r="M765" s="11">
        <f t="shared" si="47"/>
        <v>41072.208333333336</v>
      </c>
      <c r="N765">
        <v>1336453200</v>
      </c>
      <c r="O765">
        <v>1339477200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 s="11">
        <f t="shared" si="46"/>
        <v>40676.208333333336</v>
      </c>
      <c r="M766" s="11">
        <f t="shared" si="47"/>
        <v>40684.208333333336</v>
      </c>
      <c r="N766">
        <v>1305262800</v>
      </c>
      <c r="O766">
        <v>1305954000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 s="11">
        <f t="shared" si="46"/>
        <v>42840.208333333328</v>
      </c>
      <c r="M767" s="11">
        <f t="shared" si="47"/>
        <v>42865.208333333328</v>
      </c>
      <c r="N767">
        <v>1492232400</v>
      </c>
      <c r="O767">
        <v>1494392400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 s="11">
        <f t="shared" si="46"/>
        <v>43362.208333333328</v>
      </c>
      <c r="M768" s="11">
        <f t="shared" si="47"/>
        <v>43363.208333333328</v>
      </c>
      <c r="N768">
        <v>1537333200</v>
      </c>
      <c r="O768">
        <v>1537419600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 s="11">
        <f t="shared" si="46"/>
        <v>42283.208333333328</v>
      </c>
      <c r="M769" s="11">
        <f t="shared" si="47"/>
        <v>42328.25</v>
      </c>
      <c r="N769">
        <v>1444107600</v>
      </c>
      <c r="O769">
        <v>1447999200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 s="11">
        <f t="shared" si="46"/>
        <v>41619.25</v>
      </c>
      <c r="M770" s="11">
        <f t="shared" si="47"/>
        <v>41634.25</v>
      </c>
      <c r="N770">
        <v>1386741600</v>
      </c>
      <c r="O770">
        <v>1388037600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7">
        <f t="shared" ref="I771:I834" si="49">IFERROR(E771/H771, 0)</f>
        <v>31.995894428152493</v>
      </c>
      <c r="J771" t="s">
        <v>21</v>
      </c>
      <c r="K771" t="s">
        <v>22</v>
      </c>
      <c r="L771" s="11">
        <f t="shared" ref="L771:L834" si="50">(((N771/60)/60)/24)+DATE(1970,1,1)</f>
        <v>41501.208333333336</v>
      </c>
      <c r="M771" s="11">
        <f t="shared" ref="M771:M834" si="51">(((O771/60)/60)/24)+DATE(1970,1,1)</f>
        <v>41527.208333333336</v>
      </c>
      <c r="N771">
        <v>1376542800</v>
      </c>
      <c r="O771">
        <v>1378789200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 s="11">
        <f t="shared" si="50"/>
        <v>41743.208333333336</v>
      </c>
      <c r="M772" s="11">
        <f t="shared" si="51"/>
        <v>41750.208333333336</v>
      </c>
      <c r="N772">
        <v>1397451600</v>
      </c>
      <c r="O772">
        <v>1398056400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 s="11">
        <f t="shared" si="50"/>
        <v>43491.25</v>
      </c>
      <c r="M773" s="11">
        <f t="shared" si="51"/>
        <v>43518.25</v>
      </c>
      <c r="N773">
        <v>1548482400</v>
      </c>
      <c r="O773">
        <v>1550815200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 s="11">
        <f t="shared" si="50"/>
        <v>43505.25</v>
      </c>
      <c r="M774" s="11">
        <f t="shared" si="51"/>
        <v>43509.25</v>
      </c>
      <c r="N774">
        <v>1549692000</v>
      </c>
      <c r="O774">
        <v>1550037600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 s="11">
        <f t="shared" si="50"/>
        <v>42838.208333333328</v>
      </c>
      <c r="M775" s="11">
        <f t="shared" si="51"/>
        <v>42848.208333333328</v>
      </c>
      <c r="N775">
        <v>1492059600</v>
      </c>
      <c r="O775">
        <v>1492923600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 s="11">
        <f t="shared" si="50"/>
        <v>42513.208333333328</v>
      </c>
      <c r="M776" s="11">
        <f t="shared" si="51"/>
        <v>42554.208333333328</v>
      </c>
      <c r="N776">
        <v>1463979600</v>
      </c>
      <c r="O776">
        <v>1467522000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 s="11">
        <f t="shared" si="50"/>
        <v>41949.25</v>
      </c>
      <c r="M777" s="11">
        <f t="shared" si="51"/>
        <v>41959.25</v>
      </c>
      <c r="N777">
        <v>1415253600</v>
      </c>
      <c r="O777">
        <v>1416117600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 s="11">
        <f t="shared" si="50"/>
        <v>43650.208333333328</v>
      </c>
      <c r="M778" s="11">
        <f t="shared" si="51"/>
        <v>43668.208333333328</v>
      </c>
      <c r="N778">
        <v>1562216400</v>
      </c>
      <c r="O778">
        <v>1563771600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 s="11">
        <f t="shared" si="50"/>
        <v>40809.208333333336</v>
      </c>
      <c r="M779" s="11">
        <f t="shared" si="51"/>
        <v>40838.208333333336</v>
      </c>
      <c r="N779">
        <v>1316754000</v>
      </c>
      <c r="O779">
        <v>1319259600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 s="11">
        <f t="shared" si="50"/>
        <v>40768.208333333336</v>
      </c>
      <c r="M780" s="11">
        <f t="shared" si="51"/>
        <v>40773.208333333336</v>
      </c>
      <c r="N780">
        <v>1313211600</v>
      </c>
      <c r="O780">
        <v>1313643600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 s="11">
        <f t="shared" si="50"/>
        <v>42230.208333333328</v>
      </c>
      <c r="M781" s="11">
        <f t="shared" si="51"/>
        <v>42239.208333333328</v>
      </c>
      <c r="N781">
        <v>1439528400</v>
      </c>
      <c r="O781">
        <v>1440306000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 s="11">
        <f t="shared" si="50"/>
        <v>42573.208333333328</v>
      </c>
      <c r="M782" s="11">
        <f t="shared" si="51"/>
        <v>42592.208333333328</v>
      </c>
      <c r="N782">
        <v>1469163600</v>
      </c>
      <c r="O782">
        <v>1470805200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 s="11">
        <f t="shared" si="50"/>
        <v>40482.208333333336</v>
      </c>
      <c r="M783" s="11">
        <f t="shared" si="51"/>
        <v>40533.25</v>
      </c>
      <c r="N783">
        <v>1288501200</v>
      </c>
      <c r="O783">
        <v>1292911200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 s="11">
        <f t="shared" si="50"/>
        <v>40603.25</v>
      </c>
      <c r="M784" s="11">
        <f t="shared" si="51"/>
        <v>40631.208333333336</v>
      </c>
      <c r="N784">
        <v>1298959200</v>
      </c>
      <c r="O784">
        <v>1301374800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 s="11">
        <f t="shared" si="50"/>
        <v>41625.25</v>
      </c>
      <c r="M785" s="11">
        <f t="shared" si="51"/>
        <v>41632.25</v>
      </c>
      <c r="N785">
        <v>1387260000</v>
      </c>
      <c r="O785">
        <v>1387864800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 s="11">
        <f t="shared" si="50"/>
        <v>42435.25</v>
      </c>
      <c r="M786" s="11">
        <f t="shared" si="51"/>
        <v>42446.208333333328</v>
      </c>
      <c r="N786">
        <v>1457244000</v>
      </c>
      <c r="O786">
        <v>1458190800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 s="11">
        <f t="shared" si="50"/>
        <v>43582.208333333328</v>
      </c>
      <c r="M787" s="11">
        <f t="shared" si="51"/>
        <v>43616.208333333328</v>
      </c>
      <c r="N787">
        <v>1556341200</v>
      </c>
      <c r="O787">
        <v>1559278800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 s="11">
        <f t="shared" si="50"/>
        <v>43186.208333333328</v>
      </c>
      <c r="M788" s="11">
        <f t="shared" si="51"/>
        <v>43193.208333333328</v>
      </c>
      <c r="N788">
        <v>1522126800</v>
      </c>
      <c r="O788">
        <v>1522731600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 s="11">
        <f t="shared" si="50"/>
        <v>40684.208333333336</v>
      </c>
      <c r="M789" s="11">
        <f t="shared" si="51"/>
        <v>40693.208333333336</v>
      </c>
      <c r="N789">
        <v>1305954000</v>
      </c>
      <c r="O789">
        <v>1306731600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 s="11">
        <f t="shared" si="50"/>
        <v>41202.208333333336</v>
      </c>
      <c r="M790" s="11">
        <f t="shared" si="51"/>
        <v>41223.25</v>
      </c>
      <c r="N790">
        <v>1350709200</v>
      </c>
      <c r="O790">
        <v>1352527200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 s="11">
        <f t="shared" si="50"/>
        <v>41786.208333333336</v>
      </c>
      <c r="M791" s="11">
        <f t="shared" si="51"/>
        <v>41823.208333333336</v>
      </c>
      <c r="N791">
        <v>1401166800</v>
      </c>
      <c r="O791">
        <v>1404363600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 s="11">
        <f t="shared" si="50"/>
        <v>40223.25</v>
      </c>
      <c r="M792" s="11">
        <f t="shared" si="51"/>
        <v>40229.25</v>
      </c>
      <c r="N792">
        <v>1266127200</v>
      </c>
      <c r="O792">
        <v>1266645600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 s="11">
        <f t="shared" si="50"/>
        <v>42715.25</v>
      </c>
      <c r="M793" s="11">
        <f t="shared" si="51"/>
        <v>42731.25</v>
      </c>
      <c r="N793">
        <v>1481436000</v>
      </c>
      <c r="O793">
        <v>1482818400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 s="11">
        <f t="shared" si="50"/>
        <v>41451.208333333336</v>
      </c>
      <c r="M794" s="11">
        <f t="shared" si="51"/>
        <v>41479.208333333336</v>
      </c>
      <c r="N794">
        <v>1372222800</v>
      </c>
      <c r="O794">
        <v>1374642000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 s="11">
        <f t="shared" si="50"/>
        <v>41450.208333333336</v>
      </c>
      <c r="M795" s="11">
        <f t="shared" si="51"/>
        <v>41454.208333333336</v>
      </c>
      <c r="N795">
        <v>1372136400</v>
      </c>
      <c r="O795">
        <v>1372482000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 s="11">
        <f t="shared" si="50"/>
        <v>43091.25</v>
      </c>
      <c r="M796" s="11">
        <f t="shared" si="51"/>
        <v>43103.25</v>
      </c>
      <c r="N796">
        <v>1513922400</v>
      </c>
      <c r="O796">
        <v>1514959200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 s="11">
        <f t="shared" si="50"/>
        <v>42675.208333333328</v>
      </c>
      <c r="M797" s="11">
        <f t="shared" si="51"/>
        <v>42678.208333333328</v>
      </c>
      <c r="N797">
        <v>1477976400</v>
      </c>
      <c r="O797">
        <v>1478235600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 s="11">
        <f t="shared" si="50"/>
        <v>41859.208333333336</v>
      </c>
      <c r="M798" s="11">
        <f t="shared" si="51"/>
        <v>41866.208333333336</v>
      </c>
      <c r="N798">
        <v>1407474000</v>
      </c>
      <c r="O798">
        <v>1408078800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 s="11">
        <f t="shared" si="50"/>
        <v>43464.25</v>
      </c>
      <c r="M799" s="11">
        <f t="shared" si="51"/>
        <v>43487.25</v>
      </c>
      <c r="N799">
        <v>1546149600</v>
      </c>
      <c r="O799">
        <v>1548136800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 s="11">
        <f t="shared" si="50"/>
        <v>41060.208333333336</v>
      </c>
      <c r="M800" s="11">
        <f t="shared" si="51"/>
        <v>41088.208333333336</v>
      </c>
      <c r="N800">
        <v>1338440400</v>
      </c>
      <c r="O800">
        <v>1340859600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 s="11">
        <f t="shared" si="50"/>
        <v>42399.25</v>
      </c>
      <c r="M801" s="11">
        <f t="shared" si="51"/>
        <v>42403.25</v>
      </c>
      <c r="N801">
        <v>1454133600</v>
      </c>
      <c r="O801">
        <v>1454479200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 s="11">
        <f t="shared" si="50"/>
        <v>42167.208333333328</v>
      </c>
      <c r="M802" s="11">
        <f t="shared" si="51"/>
        <v>42171.208333333328</v>
      </c>
      <c r="N802">
        <v>1434085200</v>
      </c>
      <c r="O802">
        <v>1434430800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 s="11">
        <f t="shared" si="50"/>
        <v>43830.25</v>
      </c>
      <c r="M803" s="11">
        <f t="shared" si="51"/>
        <v>43852.25</v>
      </c>
      <c r="N803">
        <v>1577772000</v>
      </c>
      <c r="O803">
        <v>1579672800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 s="11">
        <f t="shared" si="50"/>
        <v>43650.208333333328</v>
      </c>
      <c r="M804" s="11">
        <f t="shared" si="51"/>
        <v>43652.208333333328</v>
      </c>
      <c r="N804">
        <v>1562216400</v>
      </c>
      <c r="O804">
        <v>1562389200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 s="11">
        <f t="shared" si="50"/>
        <v>43492.25</v>
      </c>
      <c r="M805" s="11">
        <f t="shared" si="51"/>
        <v>43526.25</v>
      </c>
      <c r="N805">
        <v>1548568800</v>
      </c>
      <c r="O805">
        <v>1551506400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 s="11">
        <f t="shared" si="50"/>
        <v>43102.25</v>
      </c>
      <c r="M806" s="11">
        <f t="shared" si="51"/>
        <v>43122.25</v>
      </c>
      <c r="N806">
        <v>1514872800</v>
      </c>
      <c r="O806">
        <v>1516600800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 s="11">
        <f t="shared" si="50"/>
        <v>41958.25</v>
      </c>
      <c r="M807" s="11">
        <f t="shared" si="51"/>
        <v>42009.25</v>
      </c>
      <c r="N807">
        <v>1416031200</v>
      </c>
      <c r="O807">
        <v>1420437600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 s="11">
        <f t="shared" si="50"/>
        <v>40973.25</v>
      </c>
      <c r="M808" s="11">
        <f t="shared" si="51"/>
        <v>40997.208333333336</v>
      </c>
      <c r="N808">
        <v>1330927200</v>
      </c>
      <c r="O808">
        <v>1332997200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 s="11">
        <f t="shared" si="50"/>
        <v>43753.208333333328</v>
      </c>
      <c r="M809" s="11">
        <f t="shared" si="51"/>
        <v>43797.25</v>
      </c>
      <c r="N809">
        <v>1571115600</v>
      </c>
      <c r="O809">
        <v>1574920800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 s="11">
        <f t="shared" si="50"/>
        <v>42507.208333333328</v>
      </c>
      <c r="M810" s="11">
        <f t="shared" si="51"/>
        <v>42524.208333333328</v>
      </c>
      <c r="N810">
        <v>1463461200</v>
      </c>
      <c r="O810">
        <v>1464930000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 s="11">
        <f t="shared" si="50"/>
        <v>41135.208333333336</v>
      </c>
      <c r="M811" s="11">
        <f t="shared" si="51"/>
        <v>41136.208333333336</v>
      </c>
      <c r="N811">
        <v>1344920400</v>
      </c>
      <c r="O811">
        <v>1345006800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 s="11">
        <f t="shared" si="50"/>
        <v>43067.25</v>
      </c>
      <c r="M812" s="11">
        <f t="shared" si="51"/>
        <v>43077.25</v>
      </c>
      <c r="N812">
        <v>1511848800</v>
      </c>
      <c r="O812">
        <v>1512712800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 s="11">
        <f t="shared" si="50"/>
        <v>42378.25</v>
      </c>
      <c r="M813" s="11">
        <f t="shared" si="51"/>
        <v>42380.25</v>
      </c>
      <c r="N813">
        <v>1452319200</v>
      </c>
      <c r="O813">
        <v>1452492000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 s="11">
        <f t="shared" si="50"/>
        <v>43206.208333333328</v>
      </c>
      <c r="M814" s="11">
        <f t="shared" si="51"/>
        <v>43211.208333333328</v>
      </c>
      <c r="N814">
        <v>1523854800</v>
      </c>
      <c r="O814">
        <v>1524286800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 s="11">
        <f t="shared" si="50"/>
        <v>41148.208333333336</v>
      </c>
      <c r="M815" s="11">
        <f t="shared" si="51"/>
        <v>41158.208333333336</v>
      </c>
      <c r="N815">
        <v>1346043600</v>
      </c>
      <c r="O815">
        <v>1346907600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 s="11">
        <f t="shared" si="50"/>
        <v>42517.208333333328</v>
      </c>
      <c r="M816" s="11">
        <f t="shared" si="51"/>
        <v>42519.208333333328</v>
      </c>
      <c r="N816">
        <v>1464325200</v>
      </c>
      <c r="O816">
        <v>1464498000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 s="11">
        <f t="shared" si="50"/>
        <v>43068.25</v>
      </c>
      <c r="M817" s="11">
        <f t="shared" si="51"/>
        <v>43094.25</v>
      </c>
      <c r="N817">
        <v>1511935200</v>
      </c>
      <c r="O817">
        <v>1514181600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 s="11">
        <f t="shared" si="50"/>
        <v>41680.25</v>
      </c>
      <c r="M818" s="11">
        <f t="shared" si="51"/>
        <v>41682.25</v>
      </c>
      <c r="N818">
        <v>1392012000</v>
      </c>
      <c r="O818">
        <v>1392184800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 s="11">
        <f t="shared" si="50"/>
        <v>43589.208333333328</v>
      </c>
      <c r="M819" s="11">
        <f t="shared" si="51"/>
        <v>43617.208333333328</v>
      </c>
      <c r="N819">
        <v>1556946000</v>
      </c>
      <c r="O819">
        <v>1559365200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 s="11">
        <f t="shared" si="50"/>
        <v>43486.25</v>
      </c>
      <c r="M820" s="11">
        <f t="shared" si="51"/>
        <v>43499.25</v>
      </c>
      <c r="N820">
        <v>1548050400</v>
      </c>
      <c r="O820">
        <v>1549173600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 s="11">
        <f t="shared" si="50"/>
        <v>41237.25</v>
      </c>
      <c r="M821" s="11">
        <f t="shared" si="51"/>
        <v>41252.25</v>
      </c>
      <c r="N821">
        <v>1353736800</v>
      </c>
      <c r="O821">
        <v>1355032800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 s="11">
        <f t="shared" si="50"/>
        <v>43310.208333333328</v>
      </c>
      <c r="M822" s="11">
        <f t="shared" si="51"/>
        <v>43323.208333333328</v>
      </c>
      <c r="N822">
        <v>1532840400</v>
      </c>
      <c r="O822">
        <v>1533963600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 s="11">
        <f t="shared" si="50"/>
        <v>42794.25</v>
      </c>
      <c r="M823" s="11">
        <f t="shared" si="51"/>
        <v>42807.208333333328</v>
      </c>
      <c r="N823">
        <v>1488261600</v>
      </c>
      <c r="O823">
        <v>1489381200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 s="11">
        <f t="shared" si="50"/>
        <v>41698.25</v>
      </c>
      <c r="M824" s="11">
        <f t="shared" si="51"/>
        <v>41715.208333333336</v>
      </c>
      <c r="N824">
        <v>1393567200</v>
      </c>
      <c r="O824">
        <v>1395032400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 s="11">
        <f t="shared" si="50"/>
        <v>41892.208333333336</v>
      </c>
      <c r="M825" s="11">
        <f t="shared" si="51"/>
        <v>41917.208333333336</v>
      </c>
      <c r="N825">
        <v>1410325200</v>
      </c>
      <c r="O825">
        <v>1412485200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 s="11">
        <f t="shared" si="50"/>
        <v>40348.208333333336</v>
      </c>
      <c r="M826" s="11">
        <f t="shared" si="51"/>
        <v>40380.208333333336</v>
      </c>
      <c r="N826">
        <v>1276923600</v>
      </c>
      <c r="O826">
        <v>1279688400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 s="11">
        <f t="shared" si="50"/>
        <v>42941.208333333328</v>
      </c>
      <c r="M827" s="11">
        <f t="shared" si="51"/>
        <v>42953.208333333328</v>
      </c>
      <c r="N827">
        <v>1500958800</v>
      </c>
      <c r="O827">
        <v>1501995600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 s="11">
        <f t="shared" si="50"/>
        <v>40525.25</v>
      </c>
      <c r="M828" s="11">
        <f t="shared" si="51"/>
        <v>40553.25</v>
      </c>
      <c r="N828">
        <v>1292220000</v>
      </c>
      <c r="O828">
        <v>1294639200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 s="11">
        <f t="shared" si="50"/>
        <v>40666.208333333336</v>
      </c>
      <c r="M829" s="11">
        <f t="shared" si="51"/>
        <v>40678.208333333336</v>
      </c>
      <c r="N829">
        <v>1304398800</v>
      </c>
      <c r="O829">
        <v>1305435600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 s="11">
        <f t="shared" si="50"/>
        <v>43340.208333333328</v>
      </c>
      <c r="M830" s="11">
        <f t="shared" si="51"/>
        <v>43365.208333333328</v>
      </c>
      <c r="N830">
        <v>1535432400</v>
      </c>
      <c r="O830">
        <v>1537592400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 s="11">
        <f t="shared" si="50"/>
        <v>42164.208333333328</v>
      </c>
      <c r="M831" s="11">
        <f t="shared" si="51"/>
        <v>42179.208333333328</v>
      </c>
      <c r="N831">
        <v>1433826000</v>
      </c>
      <c r="O831">
        <v>1435122000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 s="11">
        <f t="shared" si="50"/>
        <v>43103.25</v>
      </c>
      <c r="M832" s="11">
        <f t="shared" si="51"/>
        <v>43162.25</v>
      </c>
      <c r="N832">
        <v>1514959200</v>
      </c>
      <c r="O832">
        <v>1520056800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 s="11">
        <f t="shared" si="50"/>
        <v>40994.208333333336</v>
      </c>
      <c r="M833" s="11">
        <f t="shared" si="51"/>
        <v>41028.208333333336</v>
      </c>
      <c r="N833">
        <v>1332738000</v>
      </c>
      <c r="O833">
        <v>1335675600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 s="11">
        <f t="shared" si="50"/>
        <v>42299.208333333328</v>
      </c>
      <c r="M834" s="11">
        <f t="shared" si="51"/>
        <v>42333.25</v>
      </c>
      <c r="N834">
        <v>1445490000</v>
      </c>
      <c r="O834">
        <v>1448431200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7">
        <f t="shared" ref="I835:I898" si="53">IFERROR(E835/H835, 0)</f>
        <v>64.987878787878785</v>
      </c>
      <c r="J835" t="s">
        <v>36</v>
      </c>
      <c r="K835" t="s">
        <v>37</v>
      </c>
      <c r="L835" s="11">
        <f t="shared" ref="L835:L898" si="54">(((N835/60)/60)/24)+DATE(1970,1,1)</f>
        <v>40588.25</v>
      </c>
      <c r="M835" s="11">
        <f t="shared" ref="M835:M898" si="55">(((O835/60)/60)/24)+DATE(1970,1,1)</f>
        <v>40599.25</v>
      </c>
      <c r="N835">
        <v>1297663200</v>
      </c>
      <c r="O835">
        <v>1298613600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 s="11">
        <f t="shared" si="54"/>
        <v>41448.208333333336</v>
      </c>
      <c r="M836" s="11">
        <f t="shared" si="55"/>
        <v>41454.208333333336</v>
      </c>
      <c r="N836">
        <v>1371963600</v>
      </c>
      <c r="O836">
        <v>1372482000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 s="11">
        <f t="shared" si="54"/>
        <v>42063.25</v>
      </c>
      <c r="M837" s="11">
        <f t="shared" si="55"/>
        <v>42069.25</v>
      </c>
      <c r="N837">
        <v>1425103200</v>
      </c>
      <c r="O837">
        <v>1425621600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 s="11">
        <f t="shared" si="54"/>
        <v>40214.25</v>
      </c>
      <c r="M838" s="11">
        <f t="shared" si="55"/>
        <v>40225.25</v>
      </c>
      <c r="N838">
        <v>1265349600</v>
      </c>
      <c r="O838">
        <v>1266300000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 s="11">
        <f t="shared" si="54"/>
        <v>40629.208333333336</v>
      </c>
      <c r="M839" s="11">
        <f t="shared" si="55"/>
        <v>40683.208333333336</v>
      </c>
      <c r="N839">
        <v>1301202000</v>
      </c>
      <c r="O839">
        <v>1305867600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 s="11">
        <f t="shared" si="54"/>
        <v>43370.208333333328</v>
      </c>
      <c r="M840" s="11">
        <f t="shared" si="55"/>
        <v>43379.208333333328</v>
      </c>
      <c r="N840">
        <v>1538024400</v>
      </c>
      <c r="O840">
        <v>1538802000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 s="11">
        <f t="shared" si="54"/>
        <v>41715.208333333336</v>
      </c>
      <c r="M841" s="11">
        <f t="shared" si="55"/>
        <v>41760.208333333336</v>
      </c>
      <c r="N841">
        <v>1395032400</v>
      </c>
      <c r="O841">
        <v>1398920400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 s="11">
        <f t="shared" si="54"/>
        <v>41836.208333333336</v>
      </c>
      <c r="M842" s="11">
        <f t="shared" si="55"/>
        <v>41838.208333333336</v>
      </c>
      <c r="N842">
        <v>1405486800</v>
      </c>
      <c r="O842">
        <v>1405659600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 s="11">
        <f t="shared" si="54"/>
        <v>42419.25</v>
      </c>
      <c r="M843" s="11">
        <f t="shared" si="55"/>
        <v>42435.25</v>
      </c>
      <c r="N843">
        <v>1455861600</v>
      </c>
      <c r="O843">
        <v>1457244000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 s="11">
        <f t="shared" si="54"/>
        <v>43266.208333333328</v>
      </c>
      <c r="M844" s="11">
        <f t="shared" si="55"/>
        <v>43269.208333333328</v>
      </c>
      <c r="N844">
        <v>1529038800</v>
      </c>
      <c r="O844">
        <v>1529298000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 s="11">
        <f t="shared" si="54"/>
        <v>43338.208333333328</v>
      </c>
      <c r="M845" s="11">
        <f t="shared" si="55"/>
        <v>43344.208333333328</v>
      </c>
      <c r="N845">
        <v>1535259600</v>
      </c>
      <c r="O845">
        <v>1535778000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 s="11">
        <f t="shared" si="54"/>
        <v>40930.25</v>
      </c>
      <c r="M846" s="11">
        <f t="shared" si="55"/>
        <v>40933.25</v>
      </c>
      <c r="N846">
        <v>1327212000</v>
      </c>
      <c r="O846">
        <v>1327471200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 s="11">
        <f t="shared" si="54"/>
        <v>43235.208333333328</v>
      </c>
      <c r="M847" s="11">
        <f t="shared" si="55"/>
        <v>43272.208333333328</v>
      </c>
      <c r="N847">
        <v>1526360400</v>
      </c>
      <c r="O847">
        <v>1529557200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 s="11">
        <f t="shared" si="54"/>
        <v>43302.208333333328</v>
      </c>
      <c r="M848" s="11">
        <f t="shared" si="55"/>
        <v>43338.208333333328</v>
      </c>
      <c r="N848">
        <v>1532149200</v>
      </c>
      <c r="O848">
        <v>1535259600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 s="11">
        <f t="shared" si="54"/>
        <v>43107.25</v>
      </c>
      <c r="M849" s="11">
        <f t="shared" si="55"/>
        <v>43110.25</v>
      </c>
      <c r="N849">
        <v>1515304800</v>
      </c>
      <c r="O849">
        <v>1515564000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 s="11">
        <f t="shared" si="54"/>
        <v>40341.208333333336</v>
      </c>
      <c r="M850" s="11">
        <f t="shared" si="55"/>
        <v>40350.208333333336</v>
      </c>
      <c r="N850">
        <v>1276318800</v>
      </c>
      <c r="O850">
        <v>1277096400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 s="11">
        <f t="shared" si="54"/>
        <v>40948.25</v>
      </c>
      <c r="M851" s="11">
        <f t="shared" si="55"/>
        <v>40951.25</v>
      </c>
      <c r="N851">
        <v>1328767200</v>
      </c>
      <c r="O851">
        <v>1329026400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 s="11">
        <f t="shared" si="54"/>
        <v>40866.25</v>
      </c>
      <c r="M852" s="11">
        <f t="shared" si="55"/>
        <v>40881.25</v>
      </c>
      <c r="N852">
        <v>1321682400</v>
      </c>
      <c r="O852">
        <v>1322978400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 s="11">
        <f t="shared" si="54"/>
        <v>41031.208333333336</v>
      </c>
      <c r="M853" s="11">
        <f t="shared" si="55"/>
        <v>41064.208333333336</v>
      </c>
      <c r="N853">
        <v>1335934800</v>
      </c>
      <c r="O853">
        <v>1338786000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 s="11">
        <f t="shared" si="54"/>
        <v>40740.208333333336</v>
      </c>
      <c r="M854" s="11">
        <f t="shared" si="55"/>
        <v>40750.208333333336</v>
      </c>
      <c r="N854">
        <v>1310792400</v>
      </c>
      <c r="O854">
        <v>1311656400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 s="11">
        <f t="shared" si="54"/>
        <v>40714.208333333336</v>
      </c>
      <c r="M855" s="11">
        <f t="shared" si="55"/>
        <v>40719.208333333336</v>
      </c>
      <c r="N855">
        <v>1308546000</v>
      </c>
      <c r="O855">
        <v>1308978000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 s="11">
        <f t="shared" si="54"/>
        <v>43787.25</v>
      </c>
      <c r="M856" s="11">
        <f t="shared" si="55"/>
        <v>43814.25</v>
      </c>
      <c r="N856">
        <v>1574056800</v>
      </c>
      <c r="O856">
        <v>1576389600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 s="11">
        <f t="shared" si="54"/>
        <v>40712.208333333336</v>
      </c>
      <c r="M857" s="11">
        <f t="shared" si="55"/>
        <v>40743.208333333336</v>
      </c>
      <c r="N857">
        <v>1308373200</v>
      </c>
      <c r="O857">
        <v>1311051600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 s="11">
        <f t="shared" si="54"/>
        <v>41023.208333333336</v>
      </c>
      <c r="M858" s="11">
        <f t="shared" si="55"/>
        <v>41040.208333333336</v>
      </c>
      <c r="N858">
        <v>1335243600</v>
      </c>
      <c r="O858">
        <v>1336712400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 s="11">
        <f t="shared" si="54"/>
        <v>40944.25</v>
      </c>
      <c r="M859" s="11">
        <f t="shared" si="55"/>
        <v>40967.25</v>
      </c>
      <c r="N859">
        <v>1328421600</v>
      </c>
      <c r="O859">
        <v>1330408800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 s="11">
        <f t="shared" si="54"/>
        <v>43211.208333333328</v>
      </c>
      <c r="M860" s="11">
        <f t="shared" si="55"/>
        <v>43218.208333333328</v>
      </c>
      <c r="N860">
        <v>1524286800</v>
      </c>
      <c r="O860">
        <v>1524891600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 s="11">
        <f t="shared" si="54"/>
        <v>41334.25</v>
      </c>
      <c r="M861" s="11">
        <f t="shared" si="55"/>
        <v>41352.208333333336</v>
      </c>
      <c r="N861">
        <v>1362117600</v>
      </c>
      <c r="O861">
        <v>1363669200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 s="11">
        <f t="shared" si="54"/>
        <v>43515.25</v>
      </c>
      <c r="M862" s="11">
        <f t="shared" si="55"/>
        <v>43525.25</v>
      </c>
      <c r="N862">
        <v>1550556000</v>
      </c>
      <c r="O862">
        <v>1551420000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 s="11">
        <f t="shared" si="54"/>
        <v>40258.208333333336</v>
      </c>
      <c r="M863" s="11">
        <f t="shared" si="55"/>
        <v>40266.208333333336</v>
      </c>
      <c r="N863">
        <v>1269147600</v>
      </c>
      <c r="O863">
        <v>1269838800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 s="11">
        <f t="shared" si="54"/>
        <v>40756.208333333336</v>
      </c>
      <c r="M864" s="11">
        <f t="shared" si="55"/>
        <v>40760.208333333336</v>
      </c>
      <c r="N864">
        <v>1312174800</v>
      </c>
      <c r="O864">
        <v>1312520400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 s="11">
        <f t="shared" si="54"/>
        <v>42172.208333333328</v>
      </c>
      <c r="M865" s="11">
        <f t="shared" si="55"/>
        <v>42195.208333333328</v>
      </c>
      <c r="N865">
        <v>1434517200</v>
      </c>
      <c r="O865">
        <v>1436504400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 s="11">
        <f t="shared" si="54"/>
        <v>42601.208333333328</v>
      </c>
      <c r="M866" s="11">
        <f t="shared" si="55"/>
        <v>42606.208333333328</v>
      </c>
      <c r="N866">
        <v>1471582800</v>
      </c>
      <c r="O866">
        <v>1472014800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 s="11">
        <f t="shared" si="54"/>
        <v>41897.208333333336</v>
      </c>
      <c r="M867" s="11">
        <f t="shared" si="55"/>
        <v>41906.208333333336</v>
      </c>
      <c r="N867">
        <v>1410757200</v>
      </c>
      <c r="O867">
        <v>1411534800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 s="11">
        <f t="shared" si="54"/>
        <v>40671.208333333336</v>
      </c>
      <c r="M868" s="11">
        <f t="shared" si="55"/>
        <v>40672.208333333336</v>
      </c>
      <c r="N868">
        <v>1304830800</v>
      </c>
      <c r="O868">
        <v>1304917200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 s="11">
        <f t="shared" si="54"/>
        <v>43382.208333333328</v>
      </c>
      <c r="M869" s="11">
        <f t="shared" si="55"/>
        <v>43388.208333333328</v>
      </c>
      <c r="N869">
        <v>1539061200</v>
      </c>
      <c r="O869">
        <v>1539579600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 s="11">
        <f t="shared" si="54"/>
        <v>41559.208333333336</v>
      </c>
      <c r="M870" s="11">
        <f t="shared" si="55"/>
        <v>41570.208333333336</v>
      </c>
      <c r="N870">
        <v>1381554000</v>
      </c>
      <c r="O870">
        <v>1382504400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 s="11">
        <f t="shared" si="54"/>
        <v>40350.208333333336</v>
      </c>
      <c r="M871" s="11">
        <f t="shared" si="55"/>
        <v>40364.208333333336</v>
      </c>
      <c r="N871">
        <v>1277096400</v>
      </c>
      <c r="O871">
        <v>1278306000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 s="11">
        <f t="shared" si="54"/>
        <v>42240.208333333328</v>
      </c>
      <c r="M872" s="11">
        <f t="shared" si="55"/>
        <v>42265.208333333328</v>
      </c>
      <c r="N872">
        <v>1440392400</v>
      </c>
      <c r="O872">
        <v>1442552400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 s="11">
        <f t="shared" si="54"/>
        <v>43040.208333333328</v>
      </c>
      <c r="M873" s="11">
        <f t="shared" si="55"/>
        <v>43058.25</v>
      </c>
      <c r="N873">
        <v>1509512400</v>
      </c>
      <c r="O873">
        <v>1511071200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 s="11">
        <f t="shared" si="54"/>
        <v>43346.208333333328</v>
      </c>
      <c r="M874" s="11">
        <f t="shared" si="55"/>
        <v>43351.208333333328</v>
      </c>
      <c r="N874">
        <v>1535950800</v>
      </c>
      <c r="O874">
        <v>1536382800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 s="11">
        <f t="shared" si="54"/>
        <v>41647.25</v>
      </c>
      <c r="M875" s="11">
        <f t="shared" si="55"/>
        <v>41652.25</v>
      </c>
      <c r="N875">
        <v>1389160800</v>
      </c>
      <c r="O875">
        <v>1389592800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 s="11">
        <f t="shared" si="54"/>
        <v>40291.208333333336</v>
      </c>
      <c r="M876" s="11">
        <f t="shared" si="55"/>
        <v>40329.208333333336</v>
      </c>
      <c r="N876">
        <v>1271998800</v>
      </c>
      <c r="O876">
        <v>1275282000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 s="11">
        <f t="shared" si="54"/>
        <v>40556.25</v>
      </c>
      <c r="M877" s="11">
        <f t="shared" si="55"/>
        <v>40557.25</v>
      </c>
      <c r="N877">
        <v>1294898400</v>
      </c>
      <c r="O877">
        <v>1294984800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 s="11">
        <f t="shared" si="54"/>
        <v>43624.208333333328</v>
      </c>
      <c r="M878" s="11">
        <f t="shared" si="55"/>
        <v>43648.208333333328</v>
      </c>
      <c r="N878">
        <v>1559970000</v>
      </c>
      <c r="O878">
        <v>1562043600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 s="11">
        <f t="shared" si="54"/>
        <v>42577.208333333328</v>
      </c>
      <c r="M879" s="11">
        <f t="shared" si="55"/>
        <v>42578.208333333328</v>
      </c>
      <c r="N879">
        <v>1469509200</v>
      </c>
      <c r="O879">
        <v>1469595600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 s="11">
        <f t="shared" si="54"/>
        <v>43845.25</v>
      </c>
      <c r="M880" s="11">
        <f t="shared" si="55"/>
        <v>43869.25</v>
      </c>
      <c r="N880">
        <v>1579068000</v>
      </c>
      <c r="O880">
        <v>1581141600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 s="11">
        <f t="shared" si="54"/>
        <v>42788.25</v>
      </c>
      <c r="M881" s="11">
        <f t="shared" si="55"/>
        <v>42797.25</v>
      </c>
      <c r="N881">
        <v>1487743200</v>
      </c>
      <c r="O881">
        <v>1488520800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 s="11">
        <f t="shared" si="54"/>
        <v>43667.208333333328</v>
      </c>
      <c r="M882" s="11">
        <f t="shared" si="55"/>
        <v>43669.208333333328</v>
      </c>
      <c r="N882">
        <v>1563685200</v>
      </c>
      <c r="O882">
        <v>1563858000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 s="11">
        <f t="shared" si="54"/>
        <v>42194.208333333328</v>
      </c>
      <c r="M883" s="11">
        <f t="shared" si="55"/>
        <v>42223.208333333328</v>
      </c>
      <c r="N883">
        <v>1436418000</v>
      </c>
      <c r="O883">
        <v>1438923600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 s="11">
        <f t="shared" si="54"/>
        <v>42025.25</v>
      </c>
      <c r="M884" s="11">
        <f t="shared" si="55"/>
        <v>42029.25</v>
      </c>
      <c r="N884">
        <v>1421820000</v>
      </c>
      <c r="O884">
        <v>1422165600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 s="11">
        <f t="shared" si="54"/>
        <v>40323.208333333336</v>
      </c>
      <c r="M885" s="11">
        <f t="shared" si="55"/>
        <v>40359.208333333336</v>
      </c>
      <c r="N885">
        <v>1274763600</v>
      </c>
      <c r="O885">
        <v>1277874000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 s="11">
        <f t="shared" si="54"/>
        <v>41763.208333333336</v>
      </c>
      <c r="M886" s="11">
        <f t="shared" si="55"/>
        <v>41765.208333333336</v>
      </c>
      <c r="N886">
        <v>1399179600</v>
      </c>
      <c r="O886">
        <v>1399352400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 s="11">
        <f t="shared" si="54"/>
        <v>40335.208333333336</v>
      </c>
      <c r="M887" s="11">
        <f t="shared" si="55"/>
        <v>40373.208333333336</v>
      </c>
      <c r="N887">
        <v>1275800400</v>
      </c>
      <c r="O887">
        <v>1279083600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 s="11">
        <f t="shared" si="54"/>
        <v>40416.208333333336</v>
      </c>
      <c r="M888" s="11">
        <f t="shared" si="55"/>
        <v>40434.208333333336</v>
      </c>
      <c r="N888">
        <v>1282798800</v>
      </c>
      <c r="O888">
        <v>1284354000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 s="11">
        <f t="shared" si="54"/>
        <v>42202.208333333328</v>
      </c>
      <c r="M889" s="11">
        <f t="shared" si="55"/>
        <v>42249.208333333328</v>
      </c>
      <c r="N889">
        <v>1437109200</v>
      </c>
      <c r="O889">
        <v>1441170000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 s="11">
        <f t="shared" si="54"/>
        <v>42836.208333333328</v>
      </c>
      <c r="M890" s="11">
        <f t="shared" si="55"/>
        <v>42855.208333333328</v>
      </c>
      <c r="N890">
        <v>1491886800</v>
      </c>
      <c r="O890">
        <v>1493528400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 s="11">
        <f t="shared" si="54"/>
        <v>41710.208333333336</v>
      </c>
      <c r="M891" s="11">
        <f t="shared" si="55"/>
        <v>41717.208333333336</v>
      </c>
      <c r="N891">
        <v>1394600400</v>
      </c>
      <c r="O891">
        <v>1395205200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 s="11">
        <f t="shared" si="54"/>
        <v>43640.208333333328</v>
      </c>
      <c r="M892" s="11">
        <f t="shared" si="55"/>
        <v>43641.208333333328</v>
      </c>
      <c r="N892">
        <v>1561352400</v>
      </c>
      <c r="O892">
        <v>1561438800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 s="11">
        <f t="shared" si="54"/>
        <v>40880.25</v>
      </c>
      <c r="M893" s="11">
        <f t="shared" si="55"/>
        <v>40924.25</v>
      </c>
      <c r="N893">
        <v>1322892000</v>
      </c>
      <c r="O893">
        <v>1326693600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 s="11">
        <f t="shared" si="54"/>
        <v>40319.208333333336</v>
      </c>
      <c r="M894" s="11">
        <f t="shared" si="55"/>
        <v>40360.208333333336</v>
      </c>
      <c r="N894">
        <v>1274418000</v>
      </c>
      <c r="O894">
        <v>1277960400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 s="11">
        <f t="shared" si="54"/>
        <v>42170.208333333328</v>
      </c>
      <c r="M895" s="11">
        <f t="shared" si="55"/>
        <v>42174.208333333328</v>
      </c>
      <c r="N895">
        <v>1434344400</v>
      </c>
      <c r="O895">
        <v>1434690000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 s="11">
        <f t="shared" si="54"/>
        <v>41466.208333333336</v>
      </c>
      <c r="M896" s="11">
        <f t="shared" si="55"/>
        <v>41496.208333333336</v>
      </c>
      <c r="N896">
        <v>1373518800</v>
      </c>
      <c r="O896">
        <v>1376110800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 s="11">
        <f t="shared" si="54"/>
        <v>43134.25</v>
      </c>
      <c r="M897" s="11">
        <f t="shared" si="55"/>
        <v>43143.25</v>
      </c>
      <c r="N897">
        <v>1517637600</v>
      </c>
      <c r="O897">
        <v>1518415200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 s="11">
        <f t="shared" si="54"/>
        <v>40738.208333333336</v>
      </c>
      <c r="M898" s="11">
        <f t="shared" si="55"/>
        <v>40741.208333333336</v>
      </c>
      <c r="N898">
        <v>1310619600</v>
      </c>
      <c r="O898">
        <v>1310878800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7">
        <f t="shared" ref="I899:I962" si="57">IFERROR(E899/H899, 0)</f>
        <v>90.259259259259252</v>
      </c>
      <c r="J899" t="s">
        <v>21</v>
      </c>
      <c r="K899" t="s">
        <v>22</v>
      </c>
      <c r="L899" s="11">
        <f t="shared" ref="L899:L962" si="58">(((N899/60)/60)/24)+DATE(1970,1,1)</f>
        <v>43583.208333333328</v>
      </c>
      <c r="M899" s="11">
        <f t="shared" ref="M899:M962" si="59">(((O899/60)/60)/24)+DATE(1970,1,1)</f>
        <v>43585.208333333328</v>
      </c>
      <c r="N899">
        <v>1556427600</v>
      </c>
      <c r="O899">
        <v>1556600400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 s="11">
        <f t="shared" si="58"/>
        <v>43815.25</v>
      </c>
      <c r="M900" s="11">
        <f t="shared" si="59"/>
        <v>43821.25</v>
      </c>
      <c r="N900">
        <v>1576476000</v>
      </c>
      <c r="O900">
        <v>1576994400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 s="11">
        <f t="shared" si="58"/>
        <v>41554.208333333336</v>
      </c>
      <c r="M901" s="11">
        <f t="shared" si="59"/>
        <v>41572.208333333336</v>
      </c>
      <c r="N901">
        <v>1381122000</v>
      </c>
      <c r="O901">
        <v>1382677200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 s="11">
        <f t="shared" si="58"/>
        <v>41901.208333333336</v>
      </c>
      <c r="M902" s="11">
        <f t="shared" si="59"/>
        <v>41902.208333333336</v>
      </c>
      <c r="N902">
        <v>1411102800</v>
      </c>
      <c r="O902">
        <v>1411189200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 s="11">
        <f t="shared" si="58"/>
        <v>43298.208333333328</v>
      </c>
      <c r="M903" s="11">
        <f t="shared" si="59"/>
        <v>43331.208333333328</v>
      </c>
      <c r="N903">
        <v>1531803600</v>
      </c>
      <c r="O903">
        <v>1534654800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 s="11">
        <f t="shared" si="58"/>
        <v>42399.25</v>
      </c>
      <c r="M904" s="11">
        <f t="shared" si="59"/>
        <v>42441.25</v>
      </c>
      <c r="N904">
        <v>1454133600</v>
      </c>
      <c r="O904">
        <v>1457762400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 s="11">
        <f t="shared" si="58"/>
        <v>41034.208333333336</v>
      </c>
      <c r="M905" s="11">
        <f t="shared" si="59"/>
        <v>41049.208333333336</v>
      </c>
      <c r="N905">
        <v>1336194000</v>
      </c>
      <c r="O905">
        <v>1337490000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 s="11">
        <f t="shared" si="58"/>
        <v>41186.208333333336</v>
      </c>
      <c r="M906" s="11">
        <f t="shared" si="59"/>
        <v>41190.208333333336</v>
      </c>
      <c r="N906">
        <v>1349326800</v>
      </c>
      <c r="O906">
        <v>1349672400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 s="11">
        <f t="shared" si="58"/>
        <v>41536.208333333336</v>
      </c>
      <c r="M907" s="11">
        <f t="shared" si="59"/>
        <v>41539.208333333336</v>
      </c>
      <c r="N907">
        <v>1379566800</v>
      </c>
      <c r="O907">
        <v>1379826000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 s="11">
        <f t="shared" si="58"/>
        <v>42868.208333333328</v>
      </c>
      <c r="M908" s="11">
        <f t="shared" si="59"/>
        <v>42904.208333333328</v>
      </c>
      <c r="N908">
        <v>1494651600</v>
      </c>
      <c r="O908">
        <v>1497762000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 s="11">
        <f t="shared" si="58"/>
        <v>40660.208333333336</v>
      </c>
      <c r="M909" s="11">
        <f t="shared" si="59"/>
        <v>40667.208333333336</v>
      </c>
      <c r="N909">
        <v>1303880400</v>
      </c>
      <c r="O909">
        <v>1304485200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 s="11">
        <f t="shared" si="58"/>
        <v>41031.208333333336</v>
      </c>
      <c r="M910" s="11">
        <f t="shared" si="59"/>
        <v>41042.208333333336</v>
      </c>
      <c r="N910">
        <v>1335934800</v>
      </c>
      <c r="O910">
        <v>1336885200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 s="11">
        <f t="shared" si="58"/>
        <v>43255.208333333328</v>
      </c>
      <c r="M911" s="11">
        <f t="shared" si="59"/>
        <v>43282.208333333328</v>
      </c>
      <c r="N911">
        <v>1528088400</v>
      </c>
      <c r="O911">
        <v>1530421200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 s="11">
        <f t="shared" si="58"/>
        <v>42026.25</v>
      </c>
      <c r="M912" s="11">
        <f t="shared" si="59"/>
        <v>42027.25</v>
      </c>
      <c r="N912">
        <v>1421906400</v>
      </c>
      <c r="O912">
        <v>1421992800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 s="11">
        <f t="shared" si="58"/>
        <v>43717.208333333328</v>
      </c>
      <c r="M913" s="11">
        <f t="shared" si="59"/>
        <v>43719.208333333328</v>
      </c>
      <c r="N913">
        <v>1568005200</v>
      </c>
      <c r="O913">
        <v>1568178000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 s="11">
        <f t="shared" si="58"/>
        <v>41157.208333333336</v>
      </c>
      <c r="M914" s="11">
        <f t="shared" si="59"/>
        <v>41170.208333333336</v>
      </c>
      <c r="N914">
        <v>1346821200</v>
      </c>
      <c r="O914">
        <v>1347944400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 s="11">
        <f t="shared" si="58"/>
        <v>43597.208333333328</v>
      </c>
      <c r="M915" s="11">
        <f t="shared" si="59"/>
        <v>43610.208333333328</v>
      </c>
      <c r="N915">
        <v>1557637200</v>
      </c>
      <c r="O915">
        <v>1558760400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 s="11">
        <f t="shared" si="58"/>
        <v>41490.208333333336</v>
      </c>
      <c r="M916" s="11">
        <f t="shared" si="59"/>
        <v>41502.208333333336</v>
      </c>
      <c r="N916">
        <v>1375592400</v>
      </c>
      <c r="O916">
        <v>1376629200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 s="11">
        <f t="shared" si="58"/>
        <v>42976.208333333328</v>
      </c>
      <c r="M917" s="11">
        <f t="shared" si="59"/>
        <v>42985.208333333328</v>
      </c>
      <c r="N917">
        <v>1503982800</v>
      </c>
      <c r="O917">
        <v>1504760400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 s="11">
        <f t="shared" si="58"/>
        <v>41991.25</v>
      </c>
      <c r="M918" s="11">
        <f t="shared" si="59"/>
        <v>42000.25</v>
      </c>
      <c r="N918">
        <v>1418882400</v>
      </c>
      <c r="O918">
        <v>1419660000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 s="11">
        <f t="shared" si="58"/>
        <v>40722.208333333336</v>
      </c>
      <c r="M919" s="11">
        <f t="shared" si="59"/>
        <v>40746.208333333336</v>
      </c>
      <c r="N919">
        <v>1309237200</v>
      </c>
      <c r="O919">
        <v>1311310800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 s="11">
        <f t="shared" si="58"/>
        <v>41117.208333333336</v>
      </c>
      <c r="M920" s="11">
        <f t="shared" si="59"/>
        <v>41128.208333333336</v>
      </c>
      <c r="N920">
        <v>1343365200</v>
      </c>
      <c r="O920">
        <v>1344315600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 s="11">
        <f t="shared" si="58"/>
        <v>43022.208333333328</v>
      </c>
      <c r="M921" s="11">
        <f t="shared" si="59"/>
        <v>43054.25</v>
      </c>
      <c r="N921">
        <v>1507957200</v>
      </c>
      <c r="O921">
        <v>1510725600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 s="11">
        <f t="shared" si="58"/>
        <v>43503.25</v>
      </c>
      <c r="M922" s="11">
        <f t="shared" si="59"/>
        <v>43523.25</v>
      </c>
      <c r="N922">
        <v>1549519200</v>
      </c>
      <c r="O922">
        <v>1551247200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 s="11">
        <f t="shared" si="58"/>
        <v>40951.25</v>
      </c>
      <c r="M923" s="11">
        <f t="shared" si="59"/>
        <v>40965.25</v>
      </c>
      <c r="N923">
        <v>1329026400</v>
      </c>
      <c r="O923">
        <v>1330236000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 s="11">
        <f t="shared" si="58"/>
        <v>43443.25</v>
      </c>
      <c r="M924" s="11">
        <f t="shared" si="59"/>
        <v>43452.25</v>
      </c>
      <c r="N924">
        <v>1544335200</v>
      </c>
      <c r="O924">
        <v>1545112800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 s="11">
        <f t="shared" si="58"/>
        <v>40373.208333333336</v>
      </c>
      <c r="M925" s="11">
        <f t="shared" si="59"/>
        <v>40374.208333333336</v>
      </c>
      <c r="N925">
        <v>1279083600</v>
      </c>
      <c r="O925">
        <v>1279170000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 s="11">
        <f t="shared" si="58"/>
        <v>43769.208333333328</v>
      </c>
      <c r="M926" s="11">
        <f t="shared" si="59"/>
        <v>43780.25</v>
      </c>
      <c r="N926">
        <v>1572498000</v>
      </c>
      <c r="O926">
        <v>1573452000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 s="11">
        <f t="shared" si="58"/>
        <v>43000.208333333328</v>
      </c>
      <c r="M927" s="11">
        <f t="shared" si="59"/>
        <v>43012.208333333328</v>
      </c>
      <c r="N927">
        <v>1506056400</v>
      </c>
      <c r="O927">
        <v>1507093200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 s="11">
        <f t="shared" si="58"/>
        <v>42502.208333333328</v>
      </c>
      <c r="M928" s="11">
        <f t="shared" si="59"/>
        <v>42506.208333333328</v>
      </c>
      <c r="N928">
        <v>1463029200</v>
      </c>
      <c r="O928">
        <v>1463374800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 s="11">
        <f t="shared" si="58"/>
        <v>41102.208333333336</v>
      </c>
      <c r="M929" s="11">
        <f t="shared" si="59"/>
        <v>41131.208333333336</v>
      </c>
      <c r="N929">
        <v>1342069200</v>
      </c>
      <c r="O929">
        <v>1344574800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 s="11">
        <f t="shared" si="58"/>
        <v>41637.25</v>
      </c>
      <c r="M930" s="11">
        <f t="shared" si="59"/>
        <v>41646.25</v>
      </c>
      <c r="N930">
        <v>1388296800</v>
      </c>
      <c r="O930">
        <v>1389074400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 s="11">
        <f t="shared" si="58"/>
        <v>42858.208333333328</v>
      </c>
      <c r="M931" s="11">
        <f t="shared" si="59"/>
        <v>42872.208333333328</v>
      </c>
      <c r="N931">
        <v>1493787600</v>
      </c>
      <c r="O931">
        <v>1494997200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 s="11">
        <f t="shared" si="58"/>
        <v>42060.25</v>
      </c>
      <c r="M932" s="11">
        <f t="shared" si="59"/>
        <v>42067.25</v>
      </c>
      <c r="N932">
        <v>1424844000</v>
      </c>
      <c r="O932">
        <v>1425448800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 s="11">
        <f t="shared" si="58"/>
        <v>41818.208333333336</v>
      </c>
      <c r="M933" s="11">
        <f t="shared" si="59"/>
        <v>41820.208333333336</v>
      </c>
      <c r="N933">
        <v>1403931600</v>
      </c>
      <c r="O933">
        <v>1404104400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 s="11">
        <f t="shared" si="58"/>
        <v>41709.208333333336</v>
      </c>
      <c r="M934" s="11">
        <f t="shared" si="59"/>
        <v>41712.208333333336</v>
      </c>
      <c r="N934">
        <v>1394514000</v>
      </c>
      <c r="O934">
        <v>1394773200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 s="11">
        <f t="shared" si="58"/>
        <v>41372.208333333336</v>
      </c>
      <c r="M935" s="11">
        <f t="shared" si="59"/>
        <v>41385.208333333336</v>
      </c>
      <c r="N935">
        <v>1365397200</v>
      </c>
      <c r="O935">
        <v>1366520400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 s="11">
        <f t="shared" si="58"/>
        <v>42422.25</v>
      </c>
      <c r="M936" s="11">
        <f t="shared" si="59"/>
        <v>42428.25</v>
      </c>
      <c r="N936">
        <v>1456120800</v>
      </c>
      <c r="O936">
        <v>1456639200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 s="11">
        <f t="shared" si="58"/>
        <v>42209.208333333328</v>
      </c>
      <c r="M937" s="11">
        <f t="shared" si="59"/>
        <v>42216.208333333328</v>
      </c>
      <c r="N937">
        <v>1437714000</v>
      </c>
      <c r="O937">
        <v>1438318800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 s="11">
        <f t="shared" si="58"/>
        <v>43668.208333333328</v>
      </c>
      <c r="M938" s="11">
        <f t="shared" si="59"/>
        <v>43671.208333333328</v>
      </c>
      <c r="N938">
        <v>1563771600</v>
      </c>
      <c r="O938">
        <v>1564030800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 s="11">
        <f t="shared" si="58"/>
        <v>42334.25</v>
      </c>
      <c r="M939" s="11">
        <f t="shared" si="59"/>
        <v>42343.25</v>
      </c>
      <c r="N939">
        <v>1448517600</v>
      </c>
      <c r="O939">
        <v>1449295200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 s="11">
        <f t="shared" si="58"/>
        <v>43263.208333333328</v>
      </c>
      <c r="M940" s="11">
        <f t="shared" si="59"/>
        <v>43299.208333333328</v>
      </c>
      <c r="N940">
        <v>1528779600</v>
      </c>
      <c r="O940">
        <v>1531890000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 s="11">
        <f t="shared" si="58"/>
        <v>40670.208333333336</v>
      </c>
      <c r="M941" s="11">
        <f t="shared" si="59"/>
        <v>40687.208333333336</v>
      </c>
      <c r="N941">
        <v>1304744400</v>
      </c>
      <c r="O941">
        <v>1306213200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 s="11">
        <f t="shared" si="58"/>
        <v>41244.25</v>
      </c>
      <c r="M942" s="11">
        <f t="shared" si="59"/>
        <v>41266.25</v>
      </c>
      <c r="N942">
        <v>1354341600</v>
      </c>
      <c r="O942">
        <v>1356242400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 s="11">
        <f t="shared" si="58"/>
        <v>40552.25</v>
      </c>
      <c r="M943" s="11">
        <f t="shared" si="59"/>
        <v>40587.25</v>
      </c>
      <c r="N943">
        <v>1294552800</v>
      </c>
      <c r="O943">
        <v>1297576800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 s="11">
        <f t="shared" si="58"/>
        <v>40568.25</v>
      </c>
      <c r="M944" s="11">
        <f t="shared" si="59"/>
        <v>40571.25</v>
      </c>
      <c r="N944">
        <v>1295935200</v>
      </c>
      <c r="O944">
        <v>1296194400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 s="11">
        <f t="shared" si="58"/>
        <v>41906.208333333336</v>
      </c>
      <c r="M945" s="11">
        <f t="shared" si="59"/>
        <v>41941.208333333336</v>
      </c>
      <c r="N945">
        <v>1411534800</v>
      </c>
      <c r="O945">
        <v>1414558800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 s="11">
        <f t="shared" si="58"/>
        <v>42776.25</v>
      </c>
      <c r="M946" s="11">
        <f t="shared" si="59"/>
        <v>42795.25</v>
      </c>
      <c r="N946">
        <v>1486706400</v>
      </c>
      <c r="O946">
        <v>1488348000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 s="11">
        <f t="shared" si="58"/>
        <v>41004.208333333336</v>
      </c>
      <c r="M947" s="11">
        <f t="shared" si="59"/>
        <v>41019.208333333336</v>
      </c>
      <c r="N947">
        <v>1333602000</v>
      </c>
      <c r="O947">
        <v>1334898000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 s="11">
        <f t="shared" si="58"/>
        <v>40710.208333333336</v>
      </c>
      <c r="M948" s="11">
        <f t="shared" si="59"/>
        <v>40712.208333333336</v>
      </c>
      <c r="N948">
        <v>1308200400</v>
      </c>
      <c r="O948">
        <v>1308373200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 s="11">
        <f t="shared" si="58"/>
        <v>41908.208333333336</v>
      </c>
      <c r="M949" s="11">
        <f t="shared" si="59"/>
        <v>41915.208333333336</v>
      </c>
      <c r="N949">
        <v>1411707600</v>
      </c>
      <c r="O949">
        <v>1412312400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 s="11">
        <f t="shared" si="58"/>
        <v>41985.25</v>
      </c>
      <c r="M950" s="11">
        <f t="shared" si="59"/>
        <v>41995.25</v>
      </c>
      <c r="N950">
        <v>1418364000</v>
      </c>
      <c r="O950">
        <v>1419228000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 s="11">
        <f t="shared" si="58"/>
        <v>42112.208333333328</v>
      </c>
      <c r="M951" s="11">
        <f t="shared" si="59"/>
        <v>42131.208333333328</v>
      </c>
      <c r="N951">
        <v>1429333200</v>
      </c>
      <c r="O951">
        <v>1430974800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 s="11">
        <f t="shared" si="58"/>
        <v>43571.208333333328</v>
      </c>
      <c r="M952" s="11">
        <f t="shared" si="59"/>
        <v>43576.208333333328</v>
      </c>
      <c r="N952">
        <v>1555390800</v>
      </c>
      <c r="O952">
        <v>1555822800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 s="11">
        <f t="shared" si="58"/>
        <v>42730.25</v>
      </c>
      <c r="M953" s="11">
        <f t="shared" si="59"/>
        <v>42731.25</v>
      </c>
      <c r="N953">
        <v>1482732000</v>
      </c>
      <c r="O953">
        <v>1482818400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 s="11">
        <f t="shared" si="58"/>
        <v>42591.208333333328</v>
      </c>
      <c r="M954" s="11">
        <f t="shared" si="59"/>
        <v>42605.208333333328</v>
      </c>
      <c r="N954">
        <v>1470718800</v>
      </c>
      <c r="O954">
        <v>1471928400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 s="11">
        <f t="shared" si="58"/>
        <v>42358.25</v>
      </c>
      <c r="M955" s="11">
        <f t="shared" si="59"/>
        <v>42394.25</v>
      </c>
      <c r="N955">
        <v>1450591200</v>
      </c>
      <c r="O955">
        <v>1453701600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 s="11">
        <f t="shared" si="58"/>
        <v>41174.208333333336</v>
      </c>
      <c r="M956" s="11">
        <f t="shared" si="59"/>
        <v>41198.208333333336</v>
      </c>
      <c r="N956">
        <v>1348290000</v>
      </c>
      <c r="O956">
        <v>1350363600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 s="11">
        <f t="shared" si="58"/>
        <v>41238.25</v>
      </c>
      <c r="M957" s="11">
        <f t="shared" si="59"/>
        <v>41240.25</v>
      </c>
      <c r="N957">
        <v>1353823200</v>
      </c>
      <c r="O957">
        <v>1353996000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 s="11">
        <f t="shared" si="58"/>
        <v>42360.25</v>
      </c>
      <c r="M958" s="11">
        <f t="shared" si="59"/>
        <v>42364.25</v>
      </c>
      <c r="N958">
        <v>1450764000</v>
      </c>
      <c r="O958">
        <v>1451109600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 s="11">
        <f t="shared" si="58"/>
        <v>40955.25</v>
      </c>
      <c r="M959" s="11">
        <f t="shared" si="59"/>
        <v>40958.25</v>
      </c>
      <c r="N959">
        <v>1329372000</v>
      </c>
      <c r="O959">
        <v>1329631200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 s="11">
        <f t="shared" si="58"/>
        <v>40350.208333333336</v>
      </c>
      <c r="M960" s="11">
        <f t="shared" si="59"/>
        <v>40372.208333333336</v>
      </c>
      <c r="N960">
        <v>1277096400</v>
      </c>
      <c r="O960">
        <v>1278997200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 s="11">
        <f t="shared" si="58"/>
        <v>40357.208333333336</v>
      </c>
      <c r="M961" s="11">
        <f t="shared" si="59"/>
        <v>40385.208333333336</v>
      </c>
      <c r="N961">
        <v>1277701200</v>
      </c>
      <c r="O961">
        <v>1280120400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 s="11">
        <f t="shared" si="58"/>
        <v>42408.25</v>
      </c>
      <c r="M962" s="11">
        <f t="shared" si="59"/>
        <v>42445.208333333328</v>
      </c>
      <c r="N962">
        <v>1454911200</v>
      </c>
      <c r="O962">
        <v>1458104400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7">
        <f t="shared" ref="I963:I1001" si="61">IFERROR(E963/H963, 0)</f>
        <v>43.87096774193548</v>
      </c>
      <c r="J963" t="s">
        <v>21</v>
      </c>
      <c r="K963" t="s">
        <v>22</v>
      </c>
      <c r="L963" s="11">
        <f t="shared" ref="L963:L1001" si="62">(((N963/60)/60)/24)+DATE(1970,1,1)</f>
        <v>40591.25</v>
      </c>
      <c r="M963" s="11">
        <f t="shared" ref="M963:M1001" si="63">(((O963/60)/60)/24)+DATE(1970,1,1)</f>
        <v>40595.25</v>
      </c>
      <c r="N963">
        <v>1297922400</v>
      </c>
      <c r="O963">
        <v>1298268000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 s="11">
        <f t="shared" si="62"/>
        <v>41592.25</v>
      </c>
      <c r="M964" s="11">
        <f t="shared" si="63"/>
        <v>41613.25</v>
      </c>
      <c r="N964">
        <v>1384408800</v>
      </c>
      <c r="O964">
        <v>1386223200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 s="11">
        <f t="shared" si="62"/>
        <v>40607.25</v>
      </c>
      <c r="M965" s="11">
        <f t="shared" si="63"/>
        <v>40613.25</v>
      </c>
      <c r="N965">
        <v>1299304800</v>
      </c>
      <c r="O965">
        <v>1299823200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 s="11">
        <f t="shared" si="62"/>
        <v>42135.208333333328</v>
      </c>
      <c r="M966" s="11">
        <f t="shared" si="63"/>
        <v>42140.208333333328</v>
      </c>
      <c r="N966">
        <v>1431320400</v>
      </c>
      <c r="O966">
        <v>1431752400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 s="11">
        <f t="shared" si="62"/>
        <v>40203.25</v>
      </c>
      <c r="M967" s="11">
        <f t="shared" si="63"/>
        <v>40243.25</v>
      </c>
      <c r="N967">
        <v>1264399200</v>
      </c>
      <c r="O967">
        <v>1267855200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 s="11">
        <f t="shared" si="62"/>
        <v>42901.208333333328</v>
      </c>
      <c r="M968" s="11">
        <f t="shared" si="63"/>
        <v>42903.208333333328</v>
      </c>
      <c r="N968">
        <v>1497502800</v>
      </c>
      <c r="O968">
        <v>1497675600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 s="11">
        <f t="shared" si="62"/>
        <v>41005.208333333336</v>
      </c>
      <c r="M969" s="11">
        <f t="shared" si="63"/>
        <v>41042.208333333336</v>
      </c>
      <c r="N969">
        <v>1333688400</v>
      </c>
      <c r="O969">
        <v>1336885200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 s="11">
        <f t="shared" si="62"/>
        <v>40544.25</v>
      </c>
      <c r="M970" s="11">
        <f t="shared" si="63"/>
        <v>40559.25</v>
      </c>
      <c r="N970">
        <v>1293861600</v>
      </c>
      <c r="O970">
        <v>1295157600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 s="11">
        <f t="shared" si="62"/>
        <v>43821.25</v>
      </c>
      <c r="M971" s="11">
        <f t="shared" si="63"/>
        <v>43828.25</v>
      </c>
      <c r="N971">
        <v>1576994400</v>
      </c>
      <c r="O971">
        <v>1577599200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 s="11">
        <f t="shared" si="62"/>
        <v>40672.208333333336</v>
      </c>
      <c r="M972" s="11">
        <f t="shared" si="63"/>
        <v>40673.208333333336</v>
      </c>
      <c r="N972">
        <v>1304917200</v>
      </c>
      <c r="O972">
        <v>1305003600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 s="11">
        <f t="shared" si="62"/>
        <v>41555.208333333336</v>
      </c>
      <c r="M973" s="11">
        <f t="shared" si="63"/>
        <v>41561.208333333336</v>
      </c>
      <c r="N973">
        <v>1381208400</v>
      </c>
      <c r="O973">
        <v>1381726800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 s="11">
        <f t="shared" si="62"/>
        <v>41792.208333333336</v>
      </c>
      <c r="M974" s="11">
        <f t="shared" si="63"/>
        <v>41801.208333333336</v>
      </c>
      <c r="N974">
        <v>1401685200</v>
      </c>
      <c r="O974">
        <v>1402462800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 s="11">
        <f t="shared" si="62"/>
        <v>40522.25</v>
      </c>
      <c r="M975" s="11">
        <f t="shared" si="63"/>
        <v>40524.25</v>
      </c>
      <c r="N975">
        <v>1291960800</v>
      </c>
      <c r="O975">
        <v>1292133600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 s="11">
        <f t="shared" si="62"/>
        <v>41412.208333333336</v>
      </c>
      <c r="M976" s="11">
        <f t="shared" si="63"/>
        <v>41413.208333333336</v>
      </c>
      <c r="N976">
        <v>1368853200</v>
      </c>
      <c r="O976">
        <v>1368939600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 s="11">
        <f t="shared" si="62"/>
        <v>42337.25</v>
      </c>
      <c r="M977" s="11">
        <f t="shared" si="63"/>
        <v>42376.25</v>
      </c>
      <c r="N977">
        <v>1448776800</v>
      </c>
      <c r="O977">
        <v>1452146400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 s="11">
        <f t="shared" si="62"/>
        <v>40571.25</v>
      </c>
      <c r="M978" s="11">
        <f t="shared" si="63"/>
        <v>40577.25</v>
      </c>
      <c r="N978">
        <v>1296194400</v>
      </c>
      <c r="O978">
        <v>1296712800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 s="11">
        <f t="shared" si="62"/>
        <v>43138.25</v>
      </c>
      <c r="M979" s="11">
        <f t="shared" si="63"/>
        <v>43170.25</v>
      </c>
      <c r="N979">
        <v>1517983200</v>
      </c>
      <c r="O979">
        <v>1520748000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 s="11">
        <f t="shared" si="62"/>
        <v>42686.25</v>
      </c>
      <c r="M980" s="11">
        <f t="shared" si="63"/>
        <v>42708.25</v>
      </c>
      <c r="N980">
        <v>1478930400</v>
      </c>
      <c r="O980">
        <v>1480831200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 s="11">
        <f t="shared" si="62"/>
        <v>42078.208333333328</v>
      </c>
      <c r="M981" s="11">
        <f t="shared" si="63"/>
        <v>42084.208333333328</v>
      </c>
      <c r="N981">
        <v>1426395600</v>
      </c>
      <c r="O981">
        <v>1426914000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 s="11">
        <f t="shared" si="62"/>
        <v>42307.208333333328</v>
      </c>
      <c r="M982" s="11">
        <f t="shared" si="63"/>
        <v>42312.25</v>
      </c>
      <c r="N982">
        <v>1446181200</v>
      </c>
      <c r="O982">
        <v>1446616800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 s="11">
        <f t="shared" si="62"/>
        <v>43094.25</v>
      </c>
      <c r="M983" s="11">
        <f t="shared" si="63"/>
        <v>43127.25</v>
      </c>
      <c r="N983">
        <v>1514181600</v>
      </c>
      <c r="O983">
        <v>1517032800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 s="11">
        <f t="shared" si="62"/>
        <v>40743.208333333336</v>
      </c>
      <c r="M984" s="11">
        <f t="shared" si="63"/>
        <v>40745.208333333336</v>
      </c>
      <c r="N984">
        <v>1311051600</v>
      </c>
      <c r="O984">
        <v>1311224400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 s="11">
        <f t="shared" si="62"/>
        <v>43681.208333333328</v>
      </c>
      <c r="M985" s="11">
        <f t="shared" si="63"/>
        <v>43696.208333333328</v>
      </c>
      <c r="N985">
        <v>1564894800</v>
      </c>
      <c r="O985">
        <v>1566190800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 s="11">
        <f t="shared" si="62"/>
        <v>43716.208333333328</v>
      </c>
      <c r="M986" s="11">
        <f t="shared" si="63"/>
        <v>43742.208333333328</v>
      </c>
      <c r="N986">
        <v>1567918800</v>
      </c>
      <c r="O986">
        <v>1570165200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 s="11">
        <f t="shared" si="62"/>
        <v>41614.25</v>
      </c>
      <c r="M987" s="11">
        <f t="shared" si="63"/>
        <v>41640.25</v>
      </c>
      <c r="N987">
        <v>1386309600</v>
      </c>
      <c r="O987">
        <v>1388556000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 s="11">
        <f t="shared" si="62"/>
        <v>40638.208333333336</v>
      </c>
      <c r="M988" s="11">
        <f t="shared" si="63"/>
        <v>40652.208333333336</v>
      </c>
      <c r="N988">
        <v>1301979600</v>
      </c>
      <c r="O988">
        <v>1303189200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 s="11">
        <f t="shared" si="62"/>
        <v>42852.208333333328</v>
      </c>
      <c r="M989" s="11">
        <f t="shared" si="63"/>
        <v>42866.208333333328</v>
      </c>
      <c r="N989">
        <v>1493269200</v>
      </c>
      <c r="O989">
        <v>1494478800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 s="11">
        <f t="shared" si="62"/>
        <v>42686.25</v>
      </c>
      <c r="M990" s="11">
        <f t="shared" si="63"/>
        <v>42707.25</v>
      </c>
      <c r="N990">
        <v>1478930400</v>
      </c>
      <c r="O990">
        <v>1480744800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 s="11">
        <f t="shared" si="62"/>
        <v>43571.208333333328</v>
      </c>
      <c r="M991" s="11">
        <f t="shared" si="63"/>
        <v>43576.208333333328</v>
      </c>
      <c r="N991">
        <v>1555390800</v>
      </c>
      <c r="O991">
        <v>1555822800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 s="11">
        <f t="shared" si="62"/>
        <v>42432.25</v>
      </c>
      <c r="M992" s="11">
        <f t="shared" si="63"/>
        <v>42454.208333333328</v>
      </c>
      <c r="N992">
        <v>1456984800</v>
      </c>
      <c r="O992">
        <v>1458882000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 s="11">
        <f t="shared" si="62"/>
        <v>41907.208333333336</v>
      </c>
      <c r="M993" s="11">
        <f t="shared" si="63"/>
        <v>41911.208333333336</v>
      </c>
      <c r="N993">
        <v>1411621200</v>
      </c>
      <c r="O993">
        <v>1411966800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 s="11">
        <f t="shared" si="62"/>
        <v>43227.208333333328</v>
      </c>
      <c r="M994" s="11">
        <f t="shared" si="63"/>
        <v>43241.208333333328</v>
      </c>
      <c r="N994">
        <v>1525669200</v>
      </c>
      <c r="O994">
        <v>1526878800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 s="11">
        <f t="shared" si="62"/>
        <v>42362.25</v>
      </c>
      <c r="M995" s="11">
        <f t="shared" si="63"/>
        <v>42379.25</v>
      </c>
      <c r="N995">
        <v>1450936800</v>
      </c>
      <c r="O995">
        <v>1452405600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 s="11">
        <f t="shared" si="62"/>
        <v>41929.208333333336</v>
      </c>
      <c r="M996" s="11">
        <f t="shared" si="63"/>
        <v>41935.208333333336</v>
      </c>
      <c r="N996">
        <v>1413522000</v>
      </c>
      <c r="O996">
        <v>1414040400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 s="11">
        <f t="shared" si="62"/>
        <v>43408.208333333328</v>
      </c>
      <c r="M997" s="11">
        <f t="shared" si="63"/>
        <v>43437.25</v>
      </c>
      <c r="N997">
        <v>1541307600</v>
      </c>
      <c r="O997">
        <v>1543816800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 s="11">
        <f t="shared" si="62"/>
        <v>41276.25</v>
      </c>
      <c r="M998" s="11">
        <f t="shared" si="63"/>
        <v>41306.25</v>
      </c>
      <c r="N998">
        <v>1357106400</v>
      </c>
      <c r="O998">
        <v>1359698400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 s="11">
        <f t="shared" si="62"/>
        <v>41659.25</v>
      </c>
      <c r="M999" s="11">
        <f t="shared" si="63"/>
        <v>41664.25</v>
      </c>
      <c r="N999">
        <v>1390197600</v>
      </c>
      <c r="O999">
        <v>1390629600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 s="11">
        <f t="shared" si="62"/>
        <v>40220.25</v>
      </c>
      <c r="M1000" s="11">
        <f t="shared" si="63"/>
        <v>40234.25</v>
      </c>
      <c r="N1000">
        <v>1265868000</v>
      </c>
      <c r="O1000">
        <v>1267077600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 s="11">
        <f t="shared" si="62"/>
        <v>42550.208333333328</v>
      </c>
      <c r="M1001" s="11">
        <f t="shared" si="63"/>
        <v>42557.208333333328</v>
      </c>
      <c r="N1001">
        <v>1467176400</v>
      </c>
      <c r="O1001">
        <v>1467781200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15" priority="6" operator="equal">
      <formula>"live"</formula>
    </cfRule>
    <cfRule type="cellIs" dxfId="14" priority="7" operator="equal">
      <formula>"canceled"</formula>
    </cfRule>
    <cfRule type="cellIs" dxfId="13" priority="8" operator="equal">
      <formula>"failed"</formula>
    </cfRule>
    <cfRule type="cellIs" dxfId="12" priority="9" operator="equal">
      <formula>"successful"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69E9-9C76-4F6A-B00E-7D53D626B6C5}">
  <sheetPr codeName="Sheet2"/>
  <dimension ref="A1:F14"/>
  <sheetViews>
    <sheetView workbookViewId="0">
      <selection activeCell="F29" sqref="F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375" customWidth="1"/>
  </cols>
  <sheetData>
    <row r="1" spans="1:6" x14ac:dyDescent="0.25">
      <c r="A1" s="8" t="s">
        <v>6</v>
      </c>
      <c r="B1" t="s">
        <v>2068</v>
      </c>
    </row>
    <row r="3" spans="1:6" x14ac:dyDescent="0.25">
      <c r="A3" s="8" t="s">
        <v>2070</v>
      </c>
      <c r="B3" s="8" t="s">
        <v>2069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2064</v>
      </c>
      <c r="E8">
        <v>4</v>
      </c>
      <c r="F8">
        <v>4</v>
      </c>
    </row>
    <row r="9" spans="1:6" x14ac:dyDescent="0.2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E9E6-757A-466B-8141-97641CF8F7E7}">
  <sheetPr codeName="Sheet3"/>
  <dimension ref="A1:F30"/>
  <sheetViews>
    <sheetView workbookViewId="0">
      <selection activeCell="R34" sqref="R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2068</v>
      </c>
    </row>
    <row r="2" spans="1:6" x14ac:dyDescent="0.25">
      <c r="A2" s="8" t="s">
        <v>2031</v>
      </c>
      <c r="B2" t="s">
        <v>2068</v>
      </c>
    </row>
    <row r="4" spans="1:6" x14ac:dyDescent="0.25">
      <c r="A4" s="8" t="s">
        <v>2070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E6DA-23F9-449D-8AFC-9C5414187087}">
  <sheetPr codeName="Sheet4"/>
  <dimension ref="A1:E18"/>
  <sheetViews>
    <sheetView workbookViewId="0">
      <selection activeCell="H24" sqref="H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2031</v>
      </c>
      <c r="B1" t="s">
        <v>2068</v>
      </c>
    </row>
    <row r="2" spans="1:5" x14ac:dyDescent="0.25">
      <c r="A2" s="8" t="s">
        <v>2085</v>
      </c>
      <c r="B2" t="s">
        <v>2068</v>
      </c>
    </row>
    <row r="4" spans="1:5" x14ac:dyDescent="0.25">
      <c r="A4" s="8" t="s">
        <v>2070</v>
      </c>
      <c r="B4" s="8" t="s">
        <v>2069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2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2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2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2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2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2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2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2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2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2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2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2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2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1A37-8DB4-4C54-A18B-F9FF21A17762}">
  <sheetPr codeName="Sheet5"/>
  <dimension ref="A1:M13"/>
  <sheetViews>
    <sheetView workbookViewId="0">
      <selection activeCell="B2" sqref="B2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875" customWidth="1"/>
    <col min="4" max="4" width="18.375" customWidth="1"/>
    <col min="5" max="5" width="12.625" bestFit="1" customWidth="1"/>
    <col min="6" max="6" width="19.875" style="15" bestFit="1" customWidth="1"/>
    <col min="7" max="7" width="16.125" style="15" bestFit="1" customWidth="1"/>
    <col min="8" max="8" width="19.375" style="15" bestFit="1" customWidth="1"/>
  </cols>
  <sheetData>
    <row r="1" spans="1:13" s="1" customFormat="1" x14ac:dyDescent="0.25">
      <c r="A1" s="1" t="s">
        <v>2086</v>
      </c>
      <c r="B1" s="1" t="s">
        <v>2087</v>
      </c>
      <c r="C1" s="2" t="s">
        <v>2088</v>
      </c>
      <c r="D1" s="1" t="s">
        <v>2105</v>
      </c>
      <c r="E1" s="1" t="s">
        <v>2089</v>
      </c>
      <c r="F1" s="14" t="s">
        <v>2090</v>
      </c>
      <c r="G1" s="14" t="s">
        <v>2091</v>
      </c>
      <c r="H1" s="14" t="s">
        <v>2092</v>
      </c>
      <c r="I1" s="6"/>
      <c r="L1" s="10"/>
      <c r="M1" s="10"/>
    </row>
    <row r="2" spans="1:13" x14ac:dyDescent="0.25">
      <c r="A2" t="s">
        <v>2093</v>
      </c>
      <c r="B2" s="13">
        <f>COUNTIFS(Crowdfunding!$G$2:$G$1001, "successful", Crowdfunding!D2:$D$1001, "&lt;1000" )</f>
        <v>30</v>
      </c>
      <c r="C2">
        <f>COUNTIFS(Crowdfunding!$G$2:$G$1001, "failed", Crowdfunding!D2:$D$1001, "&lt;1000" )</f>
        <v>20</v>
      </c>
      <c r="D2">
        <f>COUNTIFS(Crowdfunding!$G$2:$G$1001, "canceled", Crowdfunding!D2:$D$1001, "&lt;1000" )</f>
        <v>1</v>
      </c>
      <c r="E2">
        <f>B2+C2+D2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13" x14ac:dyDescent="0.25">
      <c r="A3" t="s">
        <v>2094</v>
      </c>
      <c r="B3">
        <f>COUNTIFS(Crowdfunding!$G$2:$G$1001, "successful", Crowdfunding!D2:$D$1001, "&gt;=1000",  Crowdfunding!D2:$D$1001, "&lt;5000")</f>
        <v>191</v>
      </c>
      <c r="C3">
        <f>COUNTIFS(Crowdfunding!$G$2:$G$1001, "failed", Crowdfunding!D2:$D$1001, "&gt;=1000",  Crowdfunding!D2:$D$1001, "&lt;5000")</f>
        <v>38</v>
      </c>
      <c r="D3">
        <f>COUNTIFS(Crowdfunding!$G$2:$G$1001, "canceled", Crowdfunding!D2:$D$1001, "&gt;=1000",  Crowdfunding!D2:$D$1001, "&lt;5000")</f>
        <v>2</v>
      </c>
      <c r="E3">
        <f t="shared" ref="E3:E13" si="0">B3+C3+D3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13" x14ac:dyDescent="0.25">
      <c r="A4" t="s">
        <v>2095</v>
      </c>
      <c r="B4">
        <f>COUNTIFS(Crowdfunding!$G$2:$G$1001, "successful", Crowdfunding!D2:$D$1001, "&gt;=5000",  Crowdfunding!D2:$D$1001, "&lt;10000")</f>
        <v>164</v>
      </c>
      <c r="C4">
        <f>COUNTIFS(Crowdfunding!$G$2:$G$1001, "failed", Crowdfunding!D2:$D$1001, "&gt;=5000",  Crowdfunding!D2:$D$1001, "&lt;10000")</f>
        <v>126</v>
      </c>
      <c r="D4">
        <f>COUNTIFS(Crowdfunding!$G$2:$G$1001, "canceled", Crowdfunding!D2:$D$1001, "&gt;=5000",  Crowdfunding!D2:$D$1001, "&lt;10000")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13" x14ac:dyDescent="0.25">
      <c r="A5" t="s">
        <v>2096</v>
      </c>
      <c r="B5">
        <f>COUNTIFS(Crowdfunding!$G$2:$G$1001, "successful", Crowdfunding!D2:$D$1001, "&gt;=10000",  Crowdfunding!D2:$D$1001, "&lt;15000")</f>
        <v>4</v>
      </c>
      <c r="C5">
        <f>COUNTIFS(Crowdfunding!$G$2:$G$1001, "failed", Crowdfunding!D2:$D$1001, "&gt;=10000",  Crowdfunding!D2:$D$1001, "&lt;15000")</f>
        <v>5</v>
      </c>
      <c r="D5">
        <f>COUNTIFS(Crowdfunding!$G$2:$G$1001, "canceled", Crowdfunding!D2:$D$1001, "&gt;=10000",  Crowdfunding!D2:$D$1001, "&lt;15000")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13" x14ac:dyDescent="0.25">
      <c r="A6" t="s">
        <v>2097</v>
      </c>
      <c r="B6">
        <f>COUNTIFS(Crowdfunding!$G$2:$G$1001, "successful", Crowdfunding!D2:$D$1001, "&gt;=15000",  Crowdfunding!D2:$D$1001, "&lt;20000")</f>
        <v>10</v>
      </c>
      <c r="C6">
        <f>COUNTIFS(Crowdfunding!$G$2:$G$1001, "failed", Crowdfunding!D2:$D$1001, "&gt;=15000",  Crowdfunding!D2:$D$1001, "&lt;20000")</f>
        <v>0</v>
      </c>
      <c r="D6">
        <f>COUNTIFS(Crowdfunding!$G$2:$G$1001, "canceled", Crowdfunding!D2:$D$1001, "&gt;=15000",  Crowdfunding!D2:$D$1001, "&lt;20000")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13" x14ac:dyDescent="0.25">
      <c r="A7" t="s">
        <v>2098</v>
      </c>
      <c r="B7">
        <f>COUNTIFS(Crowdfunding!$G$2:$G$1001, "successful", Crowdfunding!D2:$D$1001, "&gt;=20000",  Crowdfunding!D2:$D$1001, "&lt;25000")</f>
        <v>7</v>
      </c>
      <c r="C7">
        <f>COUNTIFS(Crowdfunding!$G$2:$G$1001, "failed", Crowdfunding!D2:$D$1001, "&gt;=20000",  Crowdfunding!D2:$D$1001, "&lt;25000")</f>
        <v>0</v>
      </c>
      <c r="D7">
        <f>COUNTIFS(Crowdfunding!$G$2:$G$1001, "canceled", Crowdfunding!D2:$D$1001, "&gt;=20000",  Crowdfunding!D2:$D$1001, "&lt;25000")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13" x14ac:dyDescent="0.25">
      <c r="A8" t="s">
        <v>2099</v>
      </c>
      <c r="B8">
        <f>COUNTIFS(Crowdfunding!$G$2:$G$1001, "successful", Crowdfunding!D2:$D$1001, "&gt;=25000",  Crowdfunding!D2:$D$1001, "&lt;30000")</f>
        <v>11</v>
      </c>
      <c r="C8">
        <f>COUNTIFS(Crowdfunding!$G$2:$G$1001, "failed", Crowdfunding!D2:$D$1001, "&gt;=25000",  Crowdfunding!D2:$D$1001, "&lt;30000")</f>
        <v>3</v>
      </c>
      <c r="D8">
        <f>COUNTIFS(Crowdfunding!$G$2:$G$1001, "canceled", Crowdfunding!D2:$D$1001, "&gt;=25000",  Crowdfunding!D2:$D$1001, "&lt;30000")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13" x14ac:dyDescent="0.25">
      <c r="A9" t="s">
        <v>2100</v>
      </c>
      <c r="B9">
        <f>COUNTIFS(Crowdfunding!$G$2:$G$1001, "successful", Crowdfunding!D2:$D$1001, "&gt;=30000",  Crowdfunding!D2:$D$1001, "&lt;35000")</f>
        <v>7</v>
      </c>
      <c r="C9">
        <f>COUNTIFS(Crowdfunding!$G$2:$G$1001, "failed", Crowdfunding!D2:$D$1001, "&gt;=30000",  Crowdfunding!D2:$D$1001, "&lt;35000")</f>
        <v>0</v>
      </c>
      <c r="D9">
        <f>COUNTIFS(Crowdfunding!$G$2:$G$1001, "canceled", Crowdfunding!D2:$D$1001, "&gt;=30000",  Crowdfunding!D2:$D$1001, "&lt;35000")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13" x14ac:dyDescent="0.25">
      <c r="A10" t="s">
        <v>2101</v>
      </c>
      <c r="B10">
        <f>COUNTIFS(Crowdfunding!$G$2:$G$1001, "successful", Crowdfunding!D2:$D$1001, "&gt;=35000",  Crowdfunding!D2:$D$1001, "&lt;40000")</f>
        <v>8</v>
      </c>
      <c r="C10">
        <f>COUNTIFS(Crowdfunding!$G$2:$G$1001, "failed", Crowdfunding!D2:$D$1001, "&gt;=35000",  Crowdfunding!D2:$D$1001, "&lt;40000")</f>
        <v>3</v>
      </c>
      <c r="D10">
        <f>COUNTIFS(Crowdfunding!$G$2:$G$1001, "canceled", Crowdfunding!D2:$D$1001, "&gt;=35000",  Crowdfunding!D2:$D$1001, "&lt;40000")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13" x14ac:dyDescent="0.25">
      <c r="A11" t="s">
        <v>2102</v>
      </c>
      <c r="B11">
        <f>COUNTIFS(Crowdfunding!$G$2:$G$1001, "successful", Crowdfunding!D2:$D$1001, "&gt;=40000",  Crowdfunding!D2:$D$1001, "&lt;45000")</f>
        <v>11</v>
      </c>
      <c r="C11">
        <f>COUNTIFS(Crowdfunding!$G$2:$G$1001, "failed", Crowdfunding!D2:$D$1001, "&gt;=40000",  Crowdfunding!D2:$D$1001, "&lt;45000")</f>
        <v>3</v>
      </c>
      <c r="D11">
        <f>COUNTIFS(Crowdfunding!$G$2:$G$1001, "canceled", Crowdfunding!D2:$D$1001, "&gt;=40000",  Crowdfunding!D2:$D$1001, "&lt;45000")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13" x14ac:dyDescent="0.25">
      <c r="A12" t="s">
        <v>2103</v>
      </c>
      <c r="B12">
        <f>COUNTIFS(Crowdfunding!$G$2:$G$1001, "successful", Crowdfunding!D2:$D$1001, "&gt;=45000",  Crowdfunding!D2:$D$1001, "&lt;50000")</f>
        <v>8</v>
      </c>
      <c r="C12">
        <f>COUNTIFS(Crowdfunding!$G$2:$G$1001, "failed", Crowdfunding!D2:$D$1001, "&gt;=45000",  Crowdfunding!D2:$D$1001, "&lt;50000")</f>
        <v>3</v>
      </c>
      <c r="D12">
        <f>COUNTIFS(Crowdfunding!$G$2:$G$1001, "canceled", Crowdfunding!D2:$D$1001, "&gt;=45000",  Crowdfunding!D2:$D$1001, "&lt;50000")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13" x14ac:dyDescent="0.25">
      <c r="A13" t="s">
        <v>2104</v>
      </c>
      <c r="B13">
        <f>COUNTIFS(Crowdfunding!$G$2:$G$1001, "successful", Crowdfunding!D2:$D$1001, "&gt;=50000" )</f>
        <v>114</v>
      </c>
      <c r="C13">
        <f>COUNTIFS(Crowdfunding!$G$2:$G$1001, "failed", Crowdfunding!D2:$D$1001, "&gt;=50000" )</f>
        <v>163</v>
      </c>
      <c r="D13">
        <f>COUNTIFS(Crowdfunding!$G$2:$G$1001, "canceled", Crowdfunding!D2:$D$1001, "&gt;=50000" 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conditionalFormatting sqref="G1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F1">
    <cfRule type="colorScale" priority="1">
      <colorScale>
        <cfvo type="min"/>
        <cfvo type="num" val="100"/>
        <cfvo type="num" val="200"/>
        <color rgb="FFF8696B"/>
        <color rgb="FF92D050"/>
        <color rgb="FF0070C0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639C-CE2F-46B9-895E-A9373A5104D1}">
  <sheetPr codeName="Sheet6"/>
  <dimension ref="A1:J566"/>
  <sheetViews>
    <sheetView tabSelected="1" workbookViewId="0">
      <selection activeCell="M6" sqref="M6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13.5" bestFit="1" customWidth="1"/>
    <col min="6" max="6" width="17.375" style="16" bestFit="1" customWidth="1"/>
    <col min="7" max="7" width="14.625" style="17" customWidth="1"/>
    <col min="8" max="8" width="14.5" style="17" customWidth="1"/>
    <col min="10" max="10" width="29.75" bestFit="1" customWidth="1"/>
  </cols>
  <sheetData>
    <row r="1" spans="1:10" x14ac:dyDescent="0.25">
      <c r="A1" s="16" t="s">
        <v>2106</v>
      </c>
      <c r="B1" s="16" t="s">
        <v>5</v>
      </c>
      <c r="C1" s="16" t="s">
        <v>2106</v>
      </c>
      <c r="D1" s="16" t="s">
        <v>5</v>
      </c>
      <c r="G1" s="18" t="s">
        <v>2107</v>
      </c>
      <c r="H1" s="19" t="s">
        <v>2108</v>
      </c>
    </row>
    <row r="2" spans="1:10" x14ac:dyDescent="0.25">
      <c r="A2" t="s">
        <v>20</v>
      </c>
      <c r="B2">
        <v>158</v>
      </c>
      <c r="C2" t="s">
        <v>14</v>
      </c>
      <c r="D2">
        <v>0</v>
      </c>
      <c r="F2" s="21" t="s">
        <v>2109</v>
      </c>
      <c r="G2" s="24">
        <f>AVERAGE(B2:B566)</f>
        <v>851.14690265486729</v>
      </c>
      <c r="H2" s="24">
        <f>AVERAGE(D2:D365)</f>
        <v>585.61538461538464</v>
      </c>
    </row>
    <row r="3" spans="1:10" x14ac:dyDescent="0.25">
      <c r="A3" t="s">
        <v>20</v>
      </c>
      <c r="B3">
        <v>1425</v>
      </c>
      <c r="C3" t="s">
        <v>14</v>
      </c>
      <c r="D3">
        <v>24</v>
      </c>
      <c r="F3" s="22" t="s">
        <v>2110</v>
      </c>
      <c r="G3" s="20">
        <f>MEDIAN(B2:B566)</f>
        <v>201</v>
      </c>
      <c r="H3" s="20">
        <f>MEDIAN(D2:D365)</f>
        <v>114.5</v>
      </c>
      <c r="J3" t="s">
        <v>2115</v>
      </c>
    </row>
    <row r="4" spans="1:10" x14ac:dyDescent="0.25">
      <c r="A4" t="s">
        <v>20</v>
      </c>
      <c r="B4">
        <v>174</v>
      </c>
      <c r="C4" t="s">
        <v>14</v>
      </c>
      <c r="D4">
        <v>53</v>
      </c>
      <c r="F4" s="22" t="s">
        <v>2111</v>
      </c>
      <c r="G4" s="20">
        <f>MIN(B2:B566)</f>
        <v>16</v>
      </c>
      <c r="H4" s="20">
        <f>MIN(D2:D365)</f>
        <v>0</v>
      </c>
    </row>
    <row r="5" spans="1:10" x14ac:dyDescent="0.25">
      <c r="A5" t="s">
        <v>20</v>
      </c>
      <c r="B5">
        <v>227</v>
      </c>
      <c r="C5" t="s">
        <v>14</v>
      </c>
      <c r="D5">
        <v>18</v>
      </c>
      <c r="F5" s="22" t="s">
        <v>2112</v>
      </c>
      <c r="G5" s="20">
        <f>MAX(B2:B566)</f>
        <v>7295</v>
      </c>
      <c r="H5" s="20">
        <f>MAX(D2:D365)</f>
        <v>6080</v>
      </c>
    </row>
    <row r="6" spans="1:10" x14ac:dyDescent="0.25">
      <c r="A6" t="s">
        <v>20</v>
      </c>
      <c r="B6">
        <v>220</v>
      </c>
      <c r="C6" t="s">
        <v>14</v>
      </c>
      <c r="D6">
        <v>44</v>
      </c>
      <c r="F6" s="22" t="s">
        <v>2113</v>
      </c>
      <c r="G6" s="20">
        <f>_xlfn.VAR.P(B2:B566)</f>
        <v>1603373.7324019109</v>
      </c>
      <c r="H6" s="20">
        <f>_xlfn.VAR.P(D2:D365)</f>
        <v>921574.68174133555</v>
      </c>
      <c r="J6" t="s">
        <v>2116</v>
      </c>
    </row>
    <row r="7" spans="1:10" x14ac:dyDescent="0.25">
      <c r="A7" t="s">
        <v>20</v>
      </c>
      <c r="B7">
        <v>98</v>
      </c>
      <c r="C7" t="s">
        <v>14</v>
      </c>
      <c r="D7">
        <v>27</v>
      </c>
      <c r="F7" s="23" t="s">
        <v>2114</v>
      </c>
      <c r="G7" s="20">
        <f>_xlfn.STDEV.P(B2:B566)</f>
        <v>1266.2439466397898</v>
      </c>
      <c r="H7" s="20">
        <f>_xlfn.STDEV.P(D2:D365)</f>
        <v>959.98681331637863</v>
      </c>
    </row>
    <row r="8" spans="1:10" x14ac:dyDescent="0.25">
      <c r="A8" t="s">
        <v>20</v>
      </c>
      <c r="B8">
        <v>100</v>
      </c>
      <c r="C8" t="s">
        <v>14</v>
      </c>
      <c r="D8">
        <v>55</v>
      </c>
    </row>
    <row r="9" spans="1:10" x14ac:dyDescent="0.25">
      <c r="A9" t="s">
        <v>20</v>
      </c>
      <c r="B9">
        <v>1249</v>
      </c>
      <c r="C9" t="s">
        <v>14</v>
      </c>
      <c r="D9">
        <v>200</v>
      </c>
    </row>
    <row r="10" spans="1:10" x14ac:dyDescent="0.25">
      <c r="A10" t="s">
        <v>20</v>
      </c>
      <c r="B10">
        <v>1396</v>
      </c>
      <c r="C10" t="s">
        <v>14</v>
      </c>
      <c r="D10">
        <v>452</v>
      </c>
    </row>
    <row r="11" spans="1:10" x14ac:dyDescent="0.25">
      <c r="A11" t="s">
        <v>20</v>
      </c>
      <c r="B11">
        <v>890</v>
      </c>
      <c r="C11" t="s">
        <v>14</v>
      </c>
      <c r="D11">
        <v>674</v>
      </c>
    </row>
    <row r="12" spans="1:10" x14ac:dyDescent="0.25">
      <c r="A12" t="s">
        <v>20</v>
      </c>
      <c r="B12">
        <v>142</v>
      </c>
      <c r="C12" t="s">
        <v>14</v>
      </c>
      <c r="D12">
        <v>558</v>
      </c>
    </row>
    <row r="13" spans="1:10" x14ac:dyDescent="0.25">
      <c r="A13" t="s">
        <v>20</v>
      </c>
      <c r="B13">
        <v>2673</v>
      </c>
      <c r="C13" t="s">
        <v>14</v>
      </c>
      <c r="D13">
        <v>15</v>
      </c>
    </row>
    <row r="14" spans="1:10" x14ac:dyDescent="0.25">
      <c r="A14" t="s">
        <v>20</v>
      </c>
      <c r="B14">
        <v>163</v>
      </c>
      <c r="C14" t="s">
        <v>14</v>
      </c>
      <c r="D14">
        <v>2307</v>
      </c>
    </row>
    <row r="15" spans="1:10" x14ac:dyDescent="0.25">
      <c r="A15" t="s">
        <v>20</v>
      </c>
      <c r="B15">
        <v>2220</v>
      </c>
      <c r="C15" t="s">
        <v>14</v>
      </c>
      <c r="D15">
        <v>88</v>
      </c>
    </row>
    <row r="16" spans="1:10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C2:C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Count Pivot Table</vt:lpstr>
      <vt:lpstr>Sub Category Pivot Table</vt:lpstr>
      <vt:lpstr>Data Created Pivot Table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nic duffee</cp:lastModifiedBy>
  <dcterms:created xsi:type="dcterms:W3CDTF">2021-09-29T18:52:28Z</dcterms:created>
  <dcterms:modified xsi:type="dcterms:W3CDTF">2023-05-19T04:43:19Z</dcterms:modified>
</cp:coreProperties>
</file>