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中南建设\"/>
    </mc:Choice>
  </mc:AlternateContent>
  <xr:revisionPtr revIDLastSave="0" documentId="13_ncr:1_{51E7132F-EC21-4149-94CC-A80627CB7F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盈利分析" sheetId="1" r:id="rId1"/>
    <sheet name="历年主要财务指标" sheetId="2" r:id="rId2"/>
    <sheet name="经营公告" sheetId="3" r:id="rId3"/>
    <sheet name="分部利润或亏损、资产及负债" sheetId="4" r:id="rId4"/>
    <sheet name="Sheet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B12" i="4" l="1"/>
  <c r="B10" i="4"/>
  <c r="B11" i="4"/>
  <c r="F71" i="4" l="1"/>
  <c r="F44" i="4"/>
  <c r="B71" i="4"/>
  <c r="F38" i="4"/>
  <c r="F41" i="4" s="1"/>
  <c r="F42" i="4" s="1"/>
  <c r="F37" i="4"/>
  <c r="F36" i="4"/>
  <c r="F68" i="4"/>
  <c r="F69" i="4"/>
  <c r="B68" i="4"/>
  <c r="B69" i="4" s="1"/>
  <c r="F39" i="4" l="1"/>
  <c r="F65" i="4" l="1"/>
  <c r="F64" i="4"/>
  <c r="F66" i="4" s="1"/>
  <c r="F63" i="4"/>
  <c r="F12" i="4"/>
  <c r="F10" i="4"/>
  <c r="B65" i="4"/>
  <c r="C63" i="4"/>
  <c r="C64" i="4"/>
  <c r="C65" i="4" s="1"/>
  <c r="C66" i="4" s="1"/>
  <c r="B64" i="4"/>
  <c r="B66" i="4" s="1"/>
  <c r="B63" i="4"/>
  <c r="C10" i="4"/>
  <c r="C11" i="4"/>
  <c r="C12" i="4" s="1"/>
  <c r="C13" i="4" s="1"/>
  <c r="B15" i="4"/>
  <c r="C39" i="4"/>
  <c r="C38" i="4"/>
  <c r="C37" i="4"/>
  <c r="B37" i="4"/>
  <c r="B38" i="4" s="1"/>
  <c r="C36" i="4"/>
  <c r="B36" i="4"/>
  <c r="F13" i="4" l="1"/>
  <c r="F15" i="4"/>
  <c r="B39" i="4"/>
  <c r="B41" i="4"/>
  <c r="B18" i="4"/>
  <c r="B16" i="4"/>
  <c r="B13" i="4"/>
  <c r="D28" i="1"/>
  <c r="C4" i="1"/>
  <c r="C22" i="1"/>
  <c r="C23" i="1" s="1"/>
  <c r="C25" i="1" s="1"/>
  <c r="C26" i="1" s="1"/>
  <c r="E4" i="1"/>
  <c r="E22" i="1" s="1"/>
  <c r="E23" i="1" s="1"/>
  <c r="E25" i="1" s="1"/>
  <c r="E26" i="1" s="1"/>
  <c r="G4" i="1"/>
  <c r="G22" i="1"/>
  <c r="G24" i="1" s="1"/>
  <c r="B29" i="1"/>
  <c r="F16" i="4" l="1"/>
  <c r="F18" i="4"/>
  <c r="B44" i="4"/>
  <c r="B42" i="4"/>
  <c r="C24" i="1"/>
  <c r="E24" i="1"/>
  <c r="G23" i="1"/>
  <c r="G25" i="1" s="1"/>
  <c r="G26" i="1" s="1"/>
  <c r="G20" i="1"/>
  <c r="G52" i="1"/>
  <c r="F52" i="1"/>
  <c r="G27" i="1"/>
  <c r="C27" i="1"/>
  <c r="G14" i="1"/>
  <c r="G13" i="1"/>
  <c r="G12" i="1"/>
  <c r="C12" i="1"/>
  <c r="G10" i="1"/>
  <c r="G9" i="1"/>
  <c r="F10" i="1"/>
  <c r="F9" i="1"/>
  <c r="E52" i="1"/>
  <c r="C33" i="1"/>
  <c r="D33" i="1"/>
  <c r="E33" i="1"/>
  <c r="F33" i="1"/>
  <c r="B33" i="1"/>
  <c r="F29" i="1"/>
  <c r="F20" i="1"/>
  <c r="E20" i="1"/>
  <c r="F16" i="1"/>
  <c r="F15" i="1"/>
  <c r="B15" i="1"/>
  <c r="E13" i="1"/>
  <c r="E12" i="1"/>
  <c r="E10" i="1"/>
  <c r="E9" i="1"/>
  <c r="G28" i="1" l="1"/>
  <c r="G29" i="1" s="1"/>
  <c r="G15" i="1"/>
  <c r="E15" i="1"/>
  <c r="G16" i="1"/>
  <c r="C10" i="1"/>
  <c r="D10" i="1"/>
  <c r="B10" i="1"/>
  <c r="E27" i="1"/>
  <c r="D27" i="1"/>
  <c r="E14" i="1"/>
  <c r="E16" i="1" s="1"/>
  <c r="D14" i="1"/>
  <c r="D13" i="1"/>
  <c r="D12" i="1"/>
  <c r="C9" i="1"/>
  <c r="D9" i="1"/>
  <c r="B9" i="1"/>
  <c r="E5" i="1"/>
  <c r="D5" i="1"/>
  <c r="C52" i="1"/>
  <c r="D52" i="1"/>
  <c r="B52" i="1"/>
  <c r="E28" i="1"/>
  <c r="E29" i="1" s="1"/>
  <c r="D15" i="1" l="1"/>
  <c r="G18" i="2"/>
  <c r="H18" i="2" l="1"/>
  <c r="B28" i="1" l="1"/>
  <c r="B20" i="1"/>
  <c r="C28" i="1" s="1"/>
  <c r="C29" i="1" s="1"/>
  <c r="B16" i="1"/>
  <c r="C13" i="1"/>
  <c r="D16" i="1"/>
  <c r="C14" i="1"/>
  <c r="D47" i="1"/>
  <c r="C5" i="1"/>
  <c r="B5" i="1"/>
  <c r="C16" i="1" l="1"/>
  <c r="C15" i="1"/>
</calcChain>
</file>

<file path=xl/sharedStrings.xml><?xml version="1.0" encoding="utf-8"?>
<sst xmlns="http://schemas.openxmlformats.org/spreadsheetml/2006/main" count="220" uniqueCount="161">
  <si>
    <t>毛利率</t>
    <phoneticPr fontId="1" type="noConversion"/>
  </si>
  <si>
    <t>结算毛利率</t>
    <phoneticPr fontId="1" type="noConversion"/>
  </si>
  <si>
    <t>合同销售面积(万㎡)</t>
    <phoneticPr fontId="1" type="noConversion"/>
  </si>
  <si>
    <t>新增项目（个）</t>
    <phoneticPr fontId="1" type="noConversion"/>
  </si>
  <si>
    <t>共有项目（个）</t>
    <phoneticPr fontId="1" type="noConversion"/>
  </si>
  <si>
    <t>在建开发项目规划建筑面积(万㎡)</t>
    <phoneticPr fontId="1" type="noConversion"/>
  </si>
  <si>
    <t>结算收入（亿元）</t>
    <phoneticPr fontId="1" type="noConversion"/>
  </si>
  <si>
    <t>营业成本（亿元）</t>
    <phoneticPr fontId="1" type="noConversion"/>
  </si>
  <si>
    <t>营业收入（亿元）</t>
    <phoneticPr fontId="1" type="noConversion"/>
  </si>
  <si>
    <t>未开工项目规划建筑面积(万㎡)</t>
    <phoneticPr fontId="1" type="noConversion"/>
  </si>
  <si>
    <t>建筑业务</t>
    <phoneticPr fontId="1" type="noConversion"/>
  </si>
  <si>
    <t>新项目合同总金额</t>
    <phoneticPr fontId="1" type="noConversion"/>
  </si>
  <si>
    <t>其中3亿元以上项目（个）</t>
    <phoneticPr fontId="1" type="noConversion"/>
  </si>
  <si>
    <t>归属公司股东净利润（亿元）</t>
    <phoneticPr fontId="1" type="noConversion"/>
  </si>
  <si>
    <t>新增规划建筑面积（万㎡）</t>
    <phoneticPr fontId="1" type="noConversion"/>
  </si>
  <si>
    <t>合同销售金额（亿元）</t>
    <phoneticPr fontId="1" type="noConversion"/>
  </si>
  <si>
    <t>新增项目平均地价（元/㎡）</t>
    <phoneticPr fontId="1" type="noConversion"/>
  </si>
  <si>
    <t>2020年1季报</t>
    <phoneticPr fontId="1" type="noConversion"/>
  </si>
  <si>
    <t>2020年2季报</t>
    <phoneticPr fontId="1" type="noConversion"/>
  </si>
  <si>
    <t>2020年3季报</t>
    <phoneticPr fontId="1" type="noConversion"/>
  </si>
  <si>
    <t>房地产业务</t>
    <phoneticPr fontId="1" type="noConversion"/>
  </si>
  <si>
    <t>结算毛利润（亿元）</t>
    <phoneticPr fontId="1" type="noConversion"/>
  </si>
  <si>
    <t>单季净利率</t>
    <phoneticPr fontId="1" type="noConversion"/>
  </si>
  <si>
    <t>其中：投资收益</t>
    <phoneticPr fontId="1" type="noConversion"/>
  </si>
  <si>
    <t>单季扣除投资收益后的净利率</t>
    <phoneticPr fontId="1" type="noConversion"/>
  </si>
  <si>
    <t>单季营业收入</t>
    <phoneticPr fontId="1" type="noConversion"/>
  </si>
  <si>
    <t>单季投资收益</t>
    <phoneticPr fontId="1" type="noConversion"/>
  </si>
  <si>
    <t>单季归属公司股东净利润</t>
    <phoneticPr fontId="1" type="noConversion"/>
  </si>
  <si>
    <t>单季毛利率</t>
    <phoneticPr fontId="1" type="noConversion"/>
  </si>
  <si>
    <t>单季结算收入（亿元）</t>
    <phoneticPr fontId="1" type="noConversion"/>
  </si>
  <si>
    <t>单季毛利润（亿元）</t>
    <phoneticPr fontId="1" type="noConversion"/>
  </si>
  <si>
    <t>2012年</t>
    <phoneticPr fontId="1" type="noConversion"/>
  </si>
  <si>
    <t>2013年</t>
    <phoneticPr fontId="1" type="noConversion"/>
  </si>
  <si>
    <t>2014年</t>
  </si>
  <si>
    <t>2015年</t>
  </si>
  <si>
    <t>2016年</t>
  </si>
  <si>
    <t>2017年</t>
  </si>
  <si>
    <t>2018年</t>
  </si>
  <si>
    <t>2019年</t>
  </si>
  <si>
    <t>2020年</t>
  </si>
  <si>
    <t>合同销售额（亿元）</t>
    <phoneticPr fontId="1" type="noConversion"/>
  </si>
  <si>
    <t>销售单价（元/㎡）</t>
    <phoneticPr fontId="1" type="noConversion"/>
  </si>
  <si>
    <t>销售建面（万㎡）</t>
    <phoneticPr fontId="1" type="noConversion"/>
  </si>
  <si>
    <t>已售未结合同销售额（亿元）</t>
    <phoneticPr fontId="1" type="noConversion"/>
  </si>
  <si>
    <t>已售未结建面（万㎡）</t>
    <phoneticPr fontId="1" type="noConversion"/>
  </si>
  <si>
    <t>土地储备（万㎡）</t>
    <phoneticPr fontId="1" type="noConversion"/>
  </si>
  <si>
    <t>权益土储（万㎡）</t>
    <phoneticPr fontId="1" type="noConversion"/>
  </si>
  <si>
    <t>土储平均成本（元/㎡）</t>
    <phoneticPr fontId="1" type="noConversion"/>
  </si>
  <si>
    <t>新增土储建面（万㎡）</t>
    <phoneticPr fontId="1" type="noConversion"/>
  </si>
  <si>
    <t>新增土储权益面积（万㎡）</t>
    <phoneticPr fontId="1" type="noConversion"/>
  </si>
  <si>
    <t>新增土储平均成本（元/㎡）</t>
    <phoneticPr fontId="1" type="noConversion"/>
  </si>
  <si>
    <t>有息负债（亿元）</t>
    <phoneticPr fontId="1" type="noConversion"/>
  </si>
  <si>
    <t>平均借贷成本</t>
    <phoneticPr fontId="1" type="noConversion"/>
  </si>
  <si>
    <t>归母净利润（亿元）</t>
    <phoneticPr fontId="1" type="noConversion"/>
  </si>
  <si>
    <t>分红占净利润比例</t>
    <phoneticPr fontId="1" type="noConversion"/>
  </si>
  <si>
    <t>中南历年主要财务指标</t>
    <phoneticPr fontId="1" type="noConversion"/>
  </si>
  <si>
    <t>中南历年主要财务指标</t>
  </si>
  <si>
    <t>合同销售额（亿元）</t>
  </si>
  <si>
    <t>归母净利润（亿元）</t>
  </si>
  <si>
    <t>分红占净利润比例</t>
  </si>
  <si>
    <t>结算毛利率</t>
  </si>
  <si>
    <t>销售单价（元/㎡）</t>
  </si>
  <si>
    <t>销售建面（万㎡）</t>
  </si>
  <si>
    <t>土地储备（万㎡）</t>
  </si>
  <si>
    <t>权益土储（万㎡）</t>
  </si>
  <si>
    <t>土储平均成本（元/㎡）</t>
  </si>
  <si>
    <t>新增土储建面（万㎡）</t>
  </si>
  <si>
    <t>新增土储平均成本（元/㎡）</t>
  </si>
  <si>
    <t>有息负债（亿元）</t>
  </si>
  <si>
    <t>平均借贷成本</t>
  </si>
  <si>
    <t>2020年</t>
    <phoneticPr fontId="1" type="noConversion"/>
  </si>
  <si>
    <t>2020年数据来自于克尔瑞和每个月经营公告</t>
    <phoneticPr fontId="1" type="noConversion"/>
  </si>
  <si>
    <t>2020年4季度</t>
    <phoneticPr fontId="1" type="noConversion"/>
  </si>
  <si>
    <t>毛利润</t>
    <phoneticPr fontId="1" type="noConversion"/>
  </si>
  <si>
    <t>扣除投资收益后的净利率</t>
  </si>
  <si>
    <t>净利率</t>
    <phoneticPr fontId="1" type="noConversion"/>
  </si>
  <si>
    <t>2021年1季度</t>
    <phoneticPr fontId="1" type="noConversion"/>
  </si>
  <si>
    <t>平均销售价格</t>
    <phoneticPr fontId="1" type="noConversion"/>
  </si>
  <si>
    <t>新开工面积(万㎡)</t>
    <phoneticPr fontId="1" type="noConversion"/>
  </si>
  <si>
    <t>完成竣工面积(万㎡)</t>
    <phoneticPr fontId="1" type="noConversion"/>
  </si>
  <si>
    <t>新开工面积同比增长</t>
    <phoneticPr fontId="1" type="noConversion"/>
  </si>
  <si>
    <t>完成竣工面积同比增长</t>
    <phoneticPr fontId="1" type="noConversion"/>
  </si>
  <si>
    <t>合计可供结算资源/可竣工资源(万㎡)</t>
    <phoneticPr fontId="1" type="noConversion"/>
  </si>
  <si>
    <t>2021年2季度</t>
    <phoneticPr fontId="1" type="noConversion"/>
  </si>
  <si>
    <t>中南建设财报数据整理</t>
    <phoneticPr fontId="1" type="noConversion"/>
  </si>
  <si>
    <t>非经常性损益</t>
    <phoneticPr fontId="1" type="noConversion"/>
  </si>
  <si>
    <t>扣非净利润</t>
    <phoneticPr fontId="1" type="noConversion"/>
  </si>
  <si>
    <t>扣非净利率</t>
    <phoneticPr fontId="1" type="noConversion"/>
  </si>
  <si>
    <t>归母净利率</t>
    <phoneticPr fontId="1" type="noConversion"/>
  </si>
  <si>
    <t>归母净利润</t>
    <phoneticPr fontId="1" type="noConversion"/>
  </si>
  <si>
    <t>四费</t>
    <phoneticPr fontId="1" type="noConversion"/>
  </si>
  <si>
    <t>减：建筑板块的费用</t>
    <phoneticPr fontId="1" type="noConversion"/>
  </si>
  <si>
    <t>房地产分部</t>
  </si>
  <si>
    <t>建筑施工分部</t>
  </si>
  <si>
    <t>酒店及其他分部</t>
  </si>
  <si>
    <t>抵销</t>
  </si>
  <si>
    <t>合计</t>
  </si>
  <si>
    <t>营业收入</t>
  </si>
  <si>
    <t>其中：对外交易收入</t>
  </si>
  <si>
    <t>-</t>
  </si>
  <si>
    <t>分部间交易收入</t>
  </si>
  <si>
    <t>其中：主营业务收入</t>
  </si>
  <si>
    <t>营业成本</t>
  </si>
  <si>
    <t>其中：主营业务成本</t>
  </si>
  <si>
    <t>营业费用</t>
  </si>
  <si>
    <t>资产总额</t>
  </si>
  <si>
    <t>负债总额</t>
  </si>
  <si>
    <t>补充信息：</t>
  </si>
  <si>
    <t>营业利润/(亏损)</t>
  </si>
  <si>
    <t>1.资本性支出</t>
  </si>
  <si>
    <t>2.折旧和摊销费用</t>
  </si>
  <si>
    <t>其中：对外交易收入</t>
    <phoneticPr fontId="1" type="noConversion"/>
  </si>
  <si>
    <t>其中：主营业务收入</t>
    <phoneticPr fontId="1" type="noConversion"/>
  </si>
  <si>
    <t>其中：主营业务成本</t>
    <phoneticPr fontId="1" type="noConversion"/>
  </si>
  <si>
    <t>本期或本期期末</t>
  </si>
  <si>
    <t>4.资产减值损失</t>
  </si>
  <si>
    <t>其中：对外交易
收入</t>
  </si>
  <si>
    <r>
      <t xml:space="preserve">分部间交易收入                  </t>
    </r>
    <r>
      <rPr>
        <sz val="9"/>
        <color indexed="8"/>
        <rFont val="Arial Narrow"/>
        <family val="1"/>
        <charset val="204"/>
      </rPr>
      <t>-          3,115,294,396.25          1,006,911,238.63         -4,122,205,634.88                                     -</t>
    </r>
  </si>
  <si>
    <t>其中：主营业务</t>
  </si>
  <si>
    <t>收入
营业成本</t>
  </si>
  <si>
    <r>
      <t xml:space="preserve">补充信息：
</t>
    </r>
    <r>
      <rPr>
        <sz val="9"/>
        <color indexed="8"/>
        <rFont val="Arial Narrow"/>
        <family val="1"/>
        <charset val="204"/>
      </rPr>
      <t/>
    </r>
    <phoneticPr fontId="1" type="noConversion"/>
  </si>
  <si>
    <t>房地产分部</t>
    <phoneticPr fontId="1" type="noConversion"/>
  </si>
  <si>
    <t>建筑施工分部</t>
    <phoneticPr fontId="1" type="noConversion"/>
  </si>
  <si>
    <t>酒店及其他分部</t>
    <phoneticPr fontId="1" type="noConversion"/>
  </si>
  <si>
    <t>抵销</t>
    <phoneticPr fontId="1" type="noConversion"/>
  </si>
  <si>
    <t>合计</t>
    <phoneticPr fontId="1" type="noConversion"/>
  </si>
  <si>
    <t>47357346128.5220277886545.82</t>
    <phoneticPr fontId="1" type="noConversion"/>
  </si>
  <si>
    <t xml:space="preserve">其中：主营业务     </t>
  </si>
  <si>
    <t xml:space="preserve">其中：主营业务     </t>
    <phoneticPr fontId="1" type="noConversion"/>
  </si>
  <si>
    <t xml:space="preserve">营业费用           </t>
  </si>
  <si>
    <t xml:space="preserve">营业费用           </t>
    <phoneticPr fontId="1" type="noConversion"/>
  </si>
  <si>
    <r>
      <t>营业利润</t>
    </r>
    <r>
      <rPr>
        <sz val="9"/>
        <color indexed="8"/>
        <rFont val="Arial Narrow"/>
        <family val="1"/>
        <charset val="204"/>
      </rPr>
      <t>/(</t>
    </r>
    <r>
      <rPr>
        <sz val="9"/>
        <color indexed="8"/>
        <rFont val="仿宋"/>
        <family val="1"/>
        <charset val="204"/>
      </rPr>
      <t>亏损</t>
    </r>
    <r>
      <rPr>
        <sz val="9"/>
        <color indexed="8"/>
        <rFont val="Arial Narrow"/>
        <family val="1"/>
        <charset val="204"/>
      </rPr>
      <t xml:space="preserve">)           </t>
    </r>
    <phoneticPr fontId="1" type="noConversion"/>
  </si>
  <si>
    <t xml:space="preserve">资产总额          </t>
  </si>
  <si>
    <t xml:space="preserve">资产总额          </t>
    <phoneticPr fontId="1" type="noConversion"/>
  </si>
  <si>
    <t xml:space="preserve">负债总额          </t>
  </si>
  <si>
    <t xml:space="preserve">负债总额          </t>
    <phoneticPr fontId="1" type="noConversion"/>
  </si>
  <si>
    <r>
      <t>2.</t>
    </r>
    <r>
      <rPr>
        <sz val="9"/>
        <color indexed="8"/>
        <rFont val="仿宋"/>
        <family val="1"/>
        <charset val="204"/>
      </rPr>
      <t xml:space="preserve">折旧和摊销费用      </t>
    </r>
    <phoneticPr fontId="1" type="noConversion"/>
  </si>
  <si>
    <t xml:space="preserve">1.资本性支出成本        </t>
  </si>
  <si>
    <t xml:space="preserve">1.资本性支出成本        </t>
    <phoneticPr fontId="1" type="noConversion"/>
  </si>
  <si>
    <r>
      <t>3.</t>
    </r>
    <r>
      <rPr>
        <sz val="9"/>
        <color indexed="8"/>
        <rFont val="仿宋"/>
        <family val="1"/>
        <charset val="204"/>
      </rPr>
      <t xml:space="preserve">折旧和摊销以外的非现金费用        </t>
    </r>
    <phoneticPr fontId="1" type="noConversion"/>
  </si>
  <si>
    <r>
      <t>4.</t>
    </r>
    <r>
      <rPr>
        <sz val="9"/>
        <color indexed="8"/>
        <rFont val="仿宋"/>
        <family val="1"/>
        <charset val="204"/>
      </rPr>
      <t xml:space="preserve">资产减值损失 及信用减值损失      </t>
    </r>
    <phoneticPr fontId="1" type="noConversion"/>
  </si>
  <si>
    <t xml:space="preserve">营业利润/(亏损)           </t>
  </si>
  <si>
    <t xml:space="preserve">2.折旧和摊销费用      </t>
  </si>
  <si>
    <t xml:space="preserve">分部间交易收入                  </t>
    <phoneticPr fontId="1" type="noConversion"/>
  </si>
  <si>
    <t>营业成本</t>
    <phoneticPr fontId="1" type="noConversion"/>
  </si>
  <si>
    <t>补充信息：</t>
    <phoneticPr fontId="1" type="noConversion"/>
  </si>
  <si>
    <t xml:space="preserve">3.折旧和摊销以外的非现金费用        </t>
    <phoneticPr fontId="1" type="noConversion"/>
  </si>
  <si>
    <t xml:space="preserve">4.资产减值损失 及信用减值损失      </t>
    <phoneticPr fontId="1" type="noConversion"/>
  </si>
  <si>
    <t>3.折旧和摊销以外的非现金费用</t>
    <phoneticPr fontId="1" type="noConversion"/>
  </si>
  <si>
    <t>4.资产减值损失及信用减值损失</t>
    <phoneticPr fontId="1" type="noConversion"/>
  </si>
  <si>
    <t>所得税</t>
    <phoneticPr fontId="1" type="noConversion"/>
  </si>
  <si>
    <t>净利润</t>
    <phoneticPr fontId="1" type="noConversion"/>
  </si>
  <si>
    <t>营业利润率</t>
    <phoneticPr fontId="1" type="noConversion"/>
  </si>
  <si>
    <t>净利润率</t>
    <phoneticPr fontId="1" type="noConversion"/>
  </si>
  <si>
    <t>归母股东净利润</t>
    <phoneticPr fontId="1" type="noConversion"/>
  </si>
  <si>
    <t>少数股东损益</t>
    <phoneticPr fontId="1" type="noConversion"/>
  </si>
  <si>
    <t>扣非归母净利率</t>
    <phoneticPr fontId="1" type="noConversion"/>
  </si>
  <si>
    <t>2020年报</t>
    <phoneticPr fontId="1" type="noConversion"/>
  </si>
  <si>
    <t>2021中报</t>
    <phoneticPr fontId="1" type="noConversion"/>
  </si>
  <si>
    <t>2020中报</t>
    <phoneticPr fontId="1" type="noConversion"/>
  </si>
  <si>
    <t>2.折旧和摊销费用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</si>
</sst>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.0_);[Red]\(0.0\)"/>
    <numFmt numFmtId="179" formatCode="0.0%"/>
    <numFmt numFmtId="180" formatCode="0_ "/>
    <numFmt numFmtId="181" formatCode="#,##0.00_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 tint="0.34998626667073579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 tint="0.34998626667073579"/>
      <name val="微软雅黑"/>
      <family val="2"/>
      <charset val="134"/>
    </font>
    <font>
      <b/>
      <sz val="10"/>
      <color theme="1" tint="0.34998626667073579"/>
      <name val="等线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FF0000"/>
      <name val="Times New Roman"/>
      <family val="1"/>
    </font>
    <font>
      <b/>
      <sz val="10"/>
      <color rgb="FF7030A0"/>
      <name val="微软雅黑"/>
      <family val="2"/>
      <charset val="134"/>
    </font>
    <font>
      <sz val="11"/>
      <color rgb="FF7030A0"/>
      <name val="Times New Roman"/>
      <family val="1"/>
    </font>
    <font>
      <sz val="11"/>
      <color rgb="FF7030A0"/>
      <name val="等线"/>
      <family val="2"/>
      <scheme val="minor"/>
    </font>
    <font>
      <b/>
      <sz val="10"/>
      <color rgb="FFC00000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b/>
      <sz val="9"/>
      <color indexed="8"/>
      <name val="仿宋"/>
      <family val="2"/>
    </font>
    <font>
      <sz val="9"/>
      <color indexed="8"/>
      <name val="仿宋"/>
      <family val="2"/>
    </font>
    <font>
      <sz val="9"/>
      <color indexed="8"/>
      <name val="仿宋"/>
      <family val="1"/>
      <charset val="204"/>
    </font>
    <font>
      <sz val="9"/>
      <color indexed="8"/>
      <name val="Arial Narrow"/>
      <family val="2"/>
    </font>
    <font>
      <sz val="9"/>
      <color indexed="8"/>
      <name val="Arial Narrow"/>
      <family val="1"/>
      <charset val="204"/>
    </font>
    <font>
      <sz val="11"/>
      <color rgb="FF7030A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79" fontId="3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0" fontId="0" fillId="0" borderId="0" xfId="0" applyNumberFormat="1"/>
    <xf numFmtId="0" fontId="0" fillId="3" borderId="5" xfId="0" applyFill="1" applyBorder="1" applyAlignment="1">
      <alignment horizontal="left" vertical="center"/>
    </xf>
    <xf numFmtId="177" fontId="0" fillId="3" borderId="5" xfId="0" applyNumberForma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0" fontId="10" fillId="3" borderId="5" xfId="0" applyNumberFormat="1" applyFont="1" applyFill="1" applyBorder="1" applyAlignment="1">
      <alignment horizontal="left" vertical="center"/>
    </xf>
    <xf numFmtId="176" fontId="10" fillId="3" borderId="5" xfId="0" applyNumberFormat="1" applyFont="1" applyFill="1" applyBorder="1" applyAlignment="1">
      <alignment horizontal="left" vertical="center"/>
    </xf>
    <xf numFmtId="10" fontId="11" fillId="3" borderId="5" xfId="0" applyNumberFormat="1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5" xfId="0" applyNumberFormat="1" applyFont="1" applyFill="1" applyBorder="1" applyAlignment="1">
      <alignment horizontal="left" vertical="center" wrapText="1"/>
    </xf>
    <xf numFmtId="10" fontId="10" fillId="3" borderId="5" xfId="0" applyNumberFormat="1" applyFont="1" applyFill="1" applyBorder="1" applyAlignment="1">
      <alignment horizontal="left" vertical="center" wrapText="1"/>
    </xf>
    <xf numFmtId="178" fontId="10" fillId="3" borderId="5" xfId="0" applyNumberFormat="1" applyFont="1" applyFill="1" applyBorder="1" applyAlignment="1">
      <alignment horizontal="left" vertical="center"/>
    </xf>
    <xf numFmtId="178" fontId="10" fillId="3" borderId="5" xfId="0" applyNumberFormat="1" applyFont="1" applyFill="1" applyBorder="1" applyAlignment="1">
      <alignment horizontal="left" vertical="center" wrapText="1"/>
    </xf>
    <xf numFmtId="177" fontId="10" fillId="3" borderId="5" xfId="0" applyNumberFormat="1" applyFont="1" applyFill="1" applyBorder="1" applyAlignment="1">
      <alignment horizontal="left" vertical="center"/>
    </xf>
    <xf numFmtId="177" fontId="10" fillId="3" borderId="5" xfId="0" applyNumberFormat="1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177" fontId="8" fillId="3" borderId="5" xfId="0" applyNumberFormat="1" applyFont="1" applyFill="1" applyBorder="1" applyAlignment="1">
      <alignment horizontal="left" vertical="center"/>
    </xf>
    <xf numFmtId="10" fontId="8" fillId="3" borderId="5" xfId="0" applyNumberFormat="1" applyFont="1" applyFill="1" applyBorder="1" applyAlignment="1">
      <alignment horizontal="left" vertical="center"/>
    </xf>
    <xf numFmtId="10" fontId="0" fillId="3" borderId="5" xfId="0" applyNumberFormat="1" applyFill="1" applyBorder="1" applyAlignment="1">
      <alignment horizontal="left" vertical="center"/>
    </xf>
    <xf numFmtId="180" fontId="8" fillId="3" borderId="5" xfId="0" applyNumberFormat="1" applyFont="1" applyFill="1" applyBorder="1" applyAlignment="1">
      <alignment horizontal="left" vertical="center"/>
    </xf>
    <xf numFmtId="180" fontId="10" fillId="3" borderId="5" xfId="0" applyNumberFormat="1" applyFont="1" applyFill="1" applyBorder="1" applyAlignment="1">
      <alignment horizontal="left" vertical="center"/>
    </xf>
    <xf numFmtId="180" fontId="0" fillId="3" borderId="5" xfId="0" applyNumberFormat="1" applyFill="1" applyBorder="1" applyAlignment="1">
      <alignment horizontal="left" vertical="center"/>
    </xf>
    <xf numFmtId="10" fontId="12" fillId="3" borderId="5" xfId="0" applyNumberFormat="1" applyFont="1" applyFill="1" applyBorder="1" applyAlignment="1">
      <alignment horizontal="left" vertical="center"/>
    </xf>
    <xf numFmtId="9" fontId="12" fillId="3" borderId="5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center"/>
    </xf>
    <xf numFmtId="10" fontId="14" fillId="3" borderId="5" xfId="0" applyNumberFormat="1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10" fontId="13" fillId="3" borderId="5" xfId="0" applyNumberFormat="1" applyFont="1" applyFill="1" applyBorder="1" applyAlignment="1">
      <alignment horizontal="left" vertical="center"/>
    </xf>
    <xf numFmtId="10" fontId="15" fillId="3" borderId="5" xfId="0" applyNumberFormat="1" applyFont="1" applyFill="1" applyBorder="1" applyAlignment="1">
      <alignment horizontal="left" vertical="center"/>
    </xf>
    <xf numFmtId="177" fontId="13" fillId="3" borderId="5" xfId="0" applyNumberFormat="1" applyFont="1" applyFill="1" applyBorder="1" applyAlignment="1">
      <alignment horizontal="left" vertical="center"/>
    </xf>
    <xf numFmtId="177" fontId="14" fillId="3" borderId="5" xfId="0" applyNumberFormat="1" applyFont="1" applyFill="1" applyBorder="1" applyAlignment="1">
      <alignment horizontal="left" vertical="center"/>
    </xf>
    <xf numFmtId="177" fontId="15" fillId="3" borderId="5" xfId="0" applyNumberFormat="1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10" fontId="11" fillId="3" borderId="5" xfId="0" applyNumberFormat="1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178" fontId="8" fillId="3" borderId="5" xfId="0" applyNumberFormat="1" applyFont="1" applyFill="1" applyBorder="1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181" fontId="0" fillId="0" borderId="0" xfId="0" applyNumberFormat="1"/>
    <xf numFmtId="0" fontId="1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1" fillId="0" borderId="6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4" fontId="19" fillId="0" borderId="0" xfId="0" applyNumberFormat="1" applyFont="1" applyAlignment="1">
      <alignment horizontal="right" vertical="top" indent="1" shrinkToFit="1"/>
    </xf>
    <xf numFmtId="4" fontId="19" fillId="0" borderId="0" xfId="0" applyNumberFormat="1" applyFont="1" applyAlignment="1">
      <alignment horizontal="right" vertical="top" shrinkToFit="1"/>
    </xf>
    <xf numFmtId="0" fontId="23" fillId="0" borderId="0" xfId="0" applyFont="1" applyAlignment="1">
      <alignment horizontal="right" vertical="top" wrapText="1" indent="1"/>
    </xf>
    <xf numFmtId="0" fontId="22" fillId="0" borderId="0" xfId="0" applyFont="1" applyAlignment="1">
      <alignment vertical="top" wrapText="1"/>
    </xf>
    <xf numFmtId="0" fontId="20" fillId="0" borderId="7" xfId="0" applyFont="1" applyBorder="1" applyAlignment="1">
      <alignment horizontal="left" vertical="top" wrapText="1"/>
    </xf>
    <xf numFmtId="4" fontId="19" fillId="0" borderId="6" xfId="0" applyNumberFormat="1" applyFont="1" applyBorder="1" applyAlignment="1">
      <alignment vertical="top" shrinkToFit="1"/>
    </xf>
    <xf numFmtId="0" fontId="21" fillId="0" borderId="0" xfId="0" applyFont="1" applyAlignment="1">
      <alignment vertical="top" wrapText="1"/>
    </xf>
    <xf numFmtId="4" fontId="22" fillId="0" borderId="0" xfId="0" applyNumberFormat="1" applyFont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4" fontId="23" fillId="0" borderId="0" xfId="0" applyNumberFormat="1" applyFont="1" applyAlignment="1">
      <alignment vertical="top" wrapText="1"/>
    </xf>
    <xf numFmtId="4" fontId="21" fillId="0" borderId="0" xfId="0" applyNumberFormat="1" applyFont="1" applyAlignment="1">
      <alignment vertical="top" wrapText="1"/>
    </xf>
    <xf numFmtId="4" fontId="19" fillId="0" borderId="0" xfId="0" applyNumberFormat="1" applyFont="1" applyAlignment="1">
      <alignment vertical="center" shrinkToFit="1"/>
    </xf>
    <xf numFmtId="0" fontId="24" fillId="0" borderId="0" xfId="0" applyFont="1" applyAlignment="1">
      <alignment vertical="top" wrapText="1"/>
    </xf>
    <xf numFmtId="4" fontId="19" fillId="0" borderId="0" xfId="0" applyNumberFormat="1" applyFont="1" applyAlignment="1">
      <alignment vertical="top" shrinkToFit="1"/>
    </xf>
    <xf numFmtId="4" fontId="24" fillId="0" borderId="0" xfId="0" applyNumberFormat="1" applyFont="1" applyAlignment="1">
      <alignment vertical="top" wrapText="1"/>
    </xf>
    <xf numFmtId="181" fontId="0" fillId="0" borderId="0" xfId="0" applyNumberFormat="1" applyAlignment="1">
      <alignment horizontal="center"/>
    </xf>
    <xf numFmtId="0" fontId="25" fillId="0" borderId="0" xfId="0" applyFont="1" applyAlignment="1">
      <alignment wrapText="1"/>
    </xf>
    <xf numFmtId="181" fontId="25" fillId="0" borderId="0" xfId="0" applyNumberFormat="1" applyFont="1"/>
    <xf numFmtId="0" fontId="25" fillId="0" borderId="0" xfId="0" applyFont="1"/>
    <xf numFmtId="10" fontId="25" fillId="0" borderId="0" xfId="0" applyNumberFormat="1" applyFont="1" applyAlignment="1">
      <alignment wrapText="1"/>
    </xf>
    <xf numFmtId="10" fontId="25" fillId="0" borderId="0" xfId="0" applyNumberFormat="1" applyFont="1"/>
    <xf numFmtId="177" fontId="25" fillId="0" borderId="0" xfId="0" applyNumberFormat="1" applyFont="1" applyAlignment="1">
      <alignment wrapText="1"/>
    </xf>
    <xf numFmtId="181" fontId="25" fillId="0" borderId="0" xfId="0" applyNumberFormat="1" applyFont="1" applyAlignment="1">
      <alignment wrapText="1"/>
    </xf>
    <xf numFmtId="177" fontId="25" fillId="0" borderId="0" xfId="0" applyNumberFormat="1" applyFont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top" wrapText="1" indent="1"/>
    </xf>
    <xf numFmtId="4" fontId="19" fillId="0" borderId="0" xfId="0" applyNumberFormat="1" applyFont="1" applyAlignment="1">
      <alignment horizontal="left" vertical="center" indent="1" shrinkToFit="1"/>
    </xf>
  </cellXfs>
  <cellStyles count="1">
    <cellStyle name="常规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pane ySplit="1" topLeftCell="A16" activePane="bottomLeft" state="frozen"/>
      <selection pane="bottomLeft" activeCell="C19" sqref="C19"/>
    </sheetView>
  </sheetViews>
  <sheetFormatPr defaultRowHeight="14.25" x14ac:dyDescent="0.2"/>
  <cols>
    <col min="1" max="1" width="26.875" style="15" customWidth="1"/>
    <col min="2" max="3" width="7.375" style="13" customWidth="1"/>
    <col min="4" max="4" width="8" style="13" customWidth="1"/>
    <col min="5" max="5" width="7.25" style="13" customWidth="1"/>
    <col min="6" max="6" width="7.625" style="13" customWidth="1"/>
    <col min="7" max="7" width="8" style="13" customWidth="1"/>
    <col min="8" max="16384" width="9" style="13"/>
  </cols>
  <sheetData>
    <row r="1" spans="1:10" s="38" customFormat="1" ht="34.5" customHeight="1" x14ac:dyDescent="0.2">
      <c r="A1" s="37" t="s">
        <v>84</v>
      </c>
      <c r="B1" s="38" t="s">
        <v>17</v>
      </c>
      <c r="C1" s="38" t="s">
        <v>18</v>
      </c>
      <c r="D1" s="38" t="s">
        <v>19</v>
      </c>
      <c r="E1" s="38" t="s">
        <v>72</v>
      </c>
      <c r="F1" s="38" t="s">
        <v>76</v>
      </c>
      <c r="G1" s="38" t="s">
        <v>83</v>
      </c>
    </row>
    <row r="2" spans="1:10" ht="16.5" x14ac:dyDescent="0.2">
      <c r="A2" s="27" t="s">
        <v>8</v>
      </c>
      <c r="B2" s="16">
        <v>115.85</v>
      </c>
      <c r="C2" s="16">
        <v>296.93</v>
      </c>
      <c r="D2" s="16">
        <v>458.56</v>
      </c>
      <c r="E2" s="16">
        <v>786</v>
      </c>
      <c r="F2" s="16">
        <v>143.5</v>
      </c>
      <c r="G2" s="16">
        <v>384.8</v>
      </c>
      <c r="H2" s="16"/>
      <c r="I2" s="16"/>
      <c r="J2" s="16"/>
    </row>
    <row r="3" spans="1:10" ht="16.5" x14ac:dyDescent="0.2">
      <c r="A3" s="27" t="s">
        <v>7</v>
      </c>
      <c r="B3" s="16">
        <v>88.32</v>
      </c>
      <c r="C3" s="16">
        <v>245.62</v>
      </c>
      <c r="D3" s="16">
        <v>374.5</v>
      </c>
      <c r="E3" s="16">
        <v>650.09</v>
      </c>
      <c r="F3" s="16">
        <v>112.77</v>
      </c>
      <c r="G3" s="16">
        <v>322.05</v>
      </c>
      <c r="H3" s="16"/>
      <c r="I3" s="16"/>
      <c r="J3" s="16"/>
    </row>
    <row r="4" spans="1:10" ht="16.5" x14ac:dyDescent="0.2">
      <c r="A4" s="27" t="s">
        <v>90</v>
      </c>
      <c r="B4" s="16"/>
      <c r="C4" s="16">
        <f>20.63+4.35</f>
        <v>24.979999999999997</v>
      </c>
      <c r="D4" s="16"/>
      <c r="E4" s="16">
        <f>45.51+0.61+5.5</f>
        <v>51.62</v>
      </c>
      <c r="F4" s="16"/>
      <c r="G4" s="16">
        <f>25.88+0.2+5.72</f>
        <v>31.799999999999997</v>
      </c>
      <c r="H4" s="16"/>
      <c r="I4" s="16"/>
      <c r="J4" s="16"/>
    </row>
    <row r="5" spans="1:10" ht="16.5" x14ac:dyDescent="0.2">
      <c r="A5" s="27" t="s">
        <v>0</v>
      </c>
      <c r="B5" s="17">
        <f>(B2-B3)/B2</f>
        <v>0.23763487268018993</v>
      </c>
      <c r="C5" s="17">
        <f>(C2-C3)/C2</f>
        <v>0.17280167042737346</v>
      </c>
      <c r="D5" s="17">
        <f>(D2-D3)/D2</f>
        <v>0.18331297976273553</v>
      </c>
      <c r="E5" s="17">
        <f>(E2-E3)/E2</f>
        <v>0.17291348600508902</v>
      </c>
      <c r="F5" s="16">
        <v>21.41</v>
      </c>
      <c r="G5" s="17">
        <v>0.16309999999999999</v>
      </c>
      <c r="H5" s="16"/>
      <c r="I5" s="16"/>
      <c r="J5" s="16"/>
    </row>
    <row r="6" spans="1:10" ht="16.5" x14ac:dyDescent="0.2">
      <c r="A6" s="27" t="s">
        <v>13</v>
      </c>
      <c r="B6" s="18">
        <v>6.2</v>
      </c>
      <c r="C6" s="16">
        <v>20.5</v>
      </c>
      <c r="D6" s="16">
        <v>36.85</v>
      </c>
      <c r="E6" s="16">
        <v>70.78</v>
      </c>
      <c r="F6" s="16">
        <v>6.9</v>
      </c>
      <c r="G6" s="16">
        <v>17.5</v>
      </c>
      <c r="H6" s="16"/>
      <c r="I6" s="16"/>
      <c r="J6" s="16"/>
    </row>
    <row r="7" spans="1:10" ht="16.5" x14ac:dyDescent="0.2">
      <c r="A7" s="27" t="s">
        <v>23</v>
      </c>
      <c r="B7" s="18">
        <v>0.31</v>
      </c>
      <c r="C7" s="16">
        <v>17.670000000000002</v>
      </c>
      <c r="D7" s="16">
        <v>21.02</v>
      </c>
      <c r="E7" s="16">
        <v>42.9</v>
      </c>
      <c r="F7" s="16">
        <v>-0.42</v>
      </c>
      <c r="G7" s="16">
        <v>6.78</v>
      </c>
      <c r="H7" s="16"/>
      <c r="I7" s="16"/>
      <c r="J7" s="16"/>
    </row>
    <row r="8" spans="1:10" s="14" customFormat="1" ht="16.5" x14ac:dyDescent="0.2">
      <c r="A8" s="29" t="s">
        <v>85</v>
      </c>
      <c r="B8" s="25"/>
      <c r="C8" s="25">
        <v>3.0169999999999999</v>
      </c>
      <c r="D8" s="25"/>
      <c r="E8" s="25">
        <v>14.33</v>
      </c>
      <c r="F8" s="25"/>
      <c r="G8" s="25">
        <v>0.91900000000000004</v>
      </c>
      <c r="H8" s="25"/>
      <c r="I8" s="25"/>
      <c r="J8" s="25"/>
    </row>
    <row r="9" spans="1:10" s="42" customFormat="1" ht="16.5" x14ac:dyDescent="0.2">
      <c r="A9" s="39" t="s">
        <v>74</v>
      </c>
      <c r="B9" s="40">
        <f>(B6-B7)/B2</f>
        <v>5.0841605524384985E-2</v>
      </c>
      <c r="C9" s="40">
        <f t="shared" ref="C9:D9" si="0">(C6-C7)/C2</f>
        <v>9.5308658606405496E-3</v>
      </c>
      <c r="D9" s="40">
        <f t="shared" si="0"/>
        <v>3.4521109560362882E-2</v>
      </c>
      <c r="E9" s="40">
        <f>(E6-E7)/E2</f>
        <v>3.5470737913486011E-2</v>
      </c>
      <c r="F9" s="40">
        <f>(F6-F7)/F2</f>
        <v>5.1010452961672476E-2</v>
      </c>
      <c r="G9" s="40">
        <f>(G6-G7)/G2</f>
        <v>2.7858627858627853E-2</v>
      </c>
      <c r="H9" s="41"/>
      <c r="I9" s="41"/>
      <c r="J9" s="41"/>
    </row>
    <row r="10" spans="1:10" ht="16.5" x14ac:dyDescent="0.2">
      <c r="A10" s="27" t="s">
        <v>75</v>
      </c>
      <c r="B10" s="17">
        <f>B6/B2</f>
        <v>5.3517479499352615E-2</v>
      </c>
      <c r="C10" s="17">
        <f t="shared" ref="C10:D10" si="1">C6/C2</f>
        <v>6.903984103997575E-2</v>
      </c>
      <c r="D10" s="17">
        <f t="shared" si="1"/>
        <v>8.03602581995813E-2</v>
      </c>
      <c r="E10" s="17">
        <f>E6/E2</f>
        <v>9.0050890585241739E-2</v>
      </c>
      <c r="F10" s="17">
        <f>F6/F2</f>
        <v>4.808362369337979E-2</v>
      </c>
      <c r="G10" s="17">
        <f>G6/G2</f>
        <v>4.5478170478170474E-2</v>
      </c>
      <c r="H10" s="16"/>
      <c r="I10" s="16"/>
      <c r="J10" s="16"/>
    </row>
    <row r="11" spans="1:10" ht="12.75" customHeight="1" x14ac:dyDescent="0.2">
      <c r="A11" s="27"/>
      <c r="B11" s="18"/>
      <c r="C11" s="16"/>
      <c r="D11" s="16"/>
      <c r="E11" s="16"/>
      <c r="F11" s="16"/>
      <c r="G11" s="16"/>
      <c r="H11" s="16"/>
      <c r="I11" s="16"/>
      <c r="J11" s="16"/>
    </row>
    <row r="12" spans="1:10" ht="16.5" x14ac:dyDescent="0.2">
      <c r="A12" s="27" t="s">
        <v>25</v>
      </c>
      <c r="B12" s="16">
        <v>115.85</v>
      </c>
      <c r="C12" s="16">
        <f>C2-B2</f>
        <v>181.08</v>
      </c>
      <c r="D12" s="16">
        <f>D2-C2</f>
        <v>161.63</v>
      </c>
      <c r="E12" s="16">
        <f>E2-D2</f>
        <v>327.44</v>
      </c>
      <c r="F12" s="16">
        <v>143.5</v>
      </c>
      <c r="G12" s="16">
        <f>G2-F2</f>
        <v>241.3</v>
      </c>
      <c r="H12" s="16"/>
      <c r="I12" s="16"/>
      <c r="J12" s="16"/>
    </row>
    <row r="13" spans="1:10" ht="16.5" x14ac:dyDescent="0.2">
      <c r="A13" s="27" t="s">
        <v>27</v>
      </c>
      <c r="B13" s="18">
        <v>6.2</v>
      </c>
      <c r="C13" s="18">
        <f t="shared" ref="C13:E14" si="2">C6-B6</f>
        <v>14.3</v>
      </c>
      <c r="D13" s="18">
        <f t="shared" si="2"/>
        <v>16.350000000000001</v>
      </c>
      <c r="E13" s="18">
        <f t="shared" si="2"/>
        <v>33.93</v>
      </c>
      <c r="F13" s="16">
        <v>6.9</v>
      </c>
      <c r="G13" s="18">
        <f>G6-F6</f>
        <v>10.6</v>
      </c>
      <c r="H13" s="16"/>
      <c r="I13" s="16"/>
      <c r="J13" s="16"/>
    </row>
    <row r="14" spans="1:10" ht="16.5" x14ac:dyDescent="0.2">
      <c r="A14" s="27" t="s">
        <v>26</v>
      </c>
      <c r="B14" s="18">
        <v>0.31</v>
      </c>
      <c r="C14" s="18">
        <f t="shared" si="2"/>
        <v>17.360000000000003</v>
      </c>
      <c r="D14" s="18">
        <f t="shared" si="2"/>
        <v>3.3499999999999979</v>
      </c>
      <c r="E14" s="18">
        <f t="shared" si="2"/>
        <v>21.88</v>
      </c>
      <c r="F14" s="16">
        <v>-0.42</v>
      </c>
      <c r="G14" s="18">
        <f>G7-F7</f>
        <v>7.2</v>
      </c>
      <c r="H14" s="16"/>
      <c r="I14" s="16"/>
      <c r="J14" s="16"/>
    </row>
    <row r="15" spans="1:10" s="31" customFormat="1" ht="16.5" x14ac:dyDescent="0.2">
      <c r="A15" s="30" t="s">
        <v>22</v>
      </c>
      <c r="B15" s="17">
        <f t="shared" ref="B15:G15" si="3">B13/B12</f>
        <v>5.3517479499352615E-2</v>
      </c>
      <c r="C15" s="17">
        <f t="shared" si="3"/>
        <v>7.8970620720123702E-2</v>
      </c>
      <c r="D15" s="19">
        <f t="shared" si="3"/>
        <v>0.10115696343500589</v>
      </c>
      <c r="E15" s="19">
        <f t="shared" si="3"/>
        <v>0.10362203762521378</v>
      </c>
      <c r="F15" s="17">
        <f t="shared" si="3"/>
        <v>4.808362369337979E-2</v>
      </c>
      <c r="G15" s="17">
        <f t="shared" si="3"/>
        <v>4.3928719436386238E-2</v>
      </c>
      <c r="H15" s="17"/>
      <c r="I15" s="17"/>
      <c r="J15" s="17"/>
    </row>
    <row r="16" spans="1:10" s="44" customFormat="1" ht="16.5" x14ac:dyDescent="0.2">
      <c r="A16" s="43" t="s">
        <v>24</v>
      </c>
      <c r="B16" s="40">
        <f>(B13-B14)/B12</f>
        <v>5.0841605524384985E-2</v>
      </c>
      <c r="C16" s="40">
        <f t="shared" ref="C16" si="4">(C13-C14)/C12</f>
        <v>-1.6898608349900607E-2</v>
      </c>
      <c r="D16" s="40">
        <f>(D13-D14)/D12</f>
        <v>8.0430613128750869E-2</v>
      </c>
      <c r="E16" s="40">
        <f>(E13-E14)/E12</f>
        <v>3.6800635230881999E-2</v>
      </c>
      <c r="F16" s="40">
        <f>(F13-F14)/F12</f>
        <v>5.1010452961672476E-2</v>
      </c>
      <c r="G16" s="40">
        <f>(G13-G14)/G12</f>
        <v>1.4090343970161621E-2</v>
      </c>
      <c r="H16" s="40"/>
      <c r="I16" s="40"/>
      <c r="J16" s="40"/>
    </row>
    <row r="17" spans="1:10" ht="12.75" customHeight="1" x14ac:dyDescent="0.2">
      <c r="A17" s="27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6.5" x14ac:dyDescent="0.2">
      <c r="A18" s="27" t="s">
        <v>20</v>
      </c>
      <c r="B18" s="16"/>
      <c r="C18" s="16"/>
      <c r="D18" s="16"/>
      <c r="E18" s="16"/>
      <c r="F18" s="16"/>
      <c r="G18" s="16"/>
      <c r="H18" s="16"/>
      <c r="I18" s="16"/>
      <c r="J18" s="16"/>
    </row>
    <row r="19" spans="1:10" ht="16.5" x14ac:dyDescent="0.2">
      <c r="A19" s="27" t="s">
        <v>6</v>
      </c>
      <c r="B19" s="16">
        <v>99.7</v>
      </c>
      <c r="C19" s="20">
        <v>208.3</v>
      </c>
      <c r="D19" s="20">
        <v>317.2</v>
      </c>
      <c r="E19" s="16">
        <v>585.70000000000005</v>
      </c>
      <c r="F19" s="16">
        <v>116.5</v>
      </c>
      <c r="G19" s="16">
        <v>273.8</v>
      </c>
      <c r="H19" s="16"/>
      <c r="I19" s="16"/>
      <c r="J19" s="16"/>
    </row>
    <row r="20" spans="1:10" ht="16.5" x14ac:dyDescent="0.2">
      <c r="A20" s="27" t="s">
        <v>21</v>
      </c>
      <c r="B20" s="18">
        <f>B19*B21</f>
        <v>27.75648</v>
      </c>
      <c r="C20" s="21">
        <v>40.409999999999997</v>
      </c>
      <c r="D20" s="21">
        <v>73.37</v>
      </c>
      <c r="E20" s="18">
        <f>E19*E21</f>
        <v>112.10298</v>
      </c>
      <c r="F20" s="18">
        <f>F19*F21</f>
        <v>29.9405</v>
      </c>
      <c r="G20" s="18">
        <f>G19*G21</f>
        <v>52.186279999999996</v>
      </c>
      <c r="H20" s="16"/>
      <c r="I20" s="16"/>
      <c r="J20" s="16"/>
    </row>
    <row r="21" spans="1:10" ht="16.5" x14ac:dyDescent="0.2">
      <c r="A21" s="27" t="s">
        <v>1</v>
      </c>
      <c r="B21" s="17">
        <v>0.27839999999999998</v>
      </c>
      <c r="C21" s="22">
        <v>0.19400000000000001</v>
      </c>
      <c r="D21" s="22">
        <v>0.23130000000000001</v>
      </c>
      <c r="E21" s="17">
        <v>0.19139999999999999</v>
      </c>
      <c r="F21" s="17">
        <v>0.25700000000000001</v>
      </c>
      <c r="G21" s="17">
        <v>0.19059999999999999</v>
      </c>
      <c r="H21" s="16"/>
      <c r="I21" s="16"/>
      <c r="J21" s="16"/>
    </row>
    <row r="22" spans="1:10" s="53" customFormat="1" ht="16.5" x14ac:dyDescent="0.2">
      <c r="A22" s="52" t="s">
        <v>91</v>
      </c>
      <c r="B22" s="23"/>
      <c r="C22" s="24">
        <f>C4*0.25</f>
        <v>6.2449999999999992</v>
      </c>
      <c r="D22" s="24"/>
      <c r="E22" s="24">
        <f>E4*0.25</f>
        <v>12.904999999999999</v>
      </c>
      <c r="F22" s="23"/>
      <c r="G22" s="24">
        <f>G4*0.25</f>
        <v>7.9499999999999993</v>
      </c>
      <c r="H22" s="23"/>
      <c r="I22" s="23"/>
      <c r="J22" s="23"/>
    </row>
    <row r="23" spans="1:10" ht="16.5" x14ac:dyDescent="0.2">
      <c r="A23" s="27" t="s">
        <v>89</v>
      </c>
      <c r="B23" s="18"/>
      <c r="C23" s="23">
        <f>C6+C22</f>
        <v>26.744999999999997</v>
      </c>
      <c r="D23" s="16"/>
      <c r="E23" s="23">
        <f>E6+E22</f>
        <v>83.685000000000002</v>
      </c>
      <c r="F23" s="16"/>
      <c r="G23" s="23">
        <f>G6+G22</f>
        <v>25.45</v>
      </c>
      <c r="H23" s="16"/>
      <c r="I23" s="16"/>
      <c r="J23" s="16"/>
    </row>
    <row r="24" spans="1:10" s="51" customFormat="1" ht="16.5" x14ac:dyDescent="0.2">
      <c r="A24" s="48" t="s">
        <v>88</v>
      </c>
      <c r="B24" s="49"/>
      <c r="C24" s="49">
        <f>(C6+C22)/C19</f>
        <v>0.12839654344695151</v>
      </c>
      <c r="D24" s="49"/>
      <c r="E24" s="49">
        <f>(E6+E22)/E19</f>
        <v>0.14288031415400376</v>
      </c>
      <c r="F24" s="49"/>
      <c r="G24" s="49">
        <f>(G6+G22)/G19</f>
        <v>9.2951059167275377E-2</v>
      </c>
      <c r="H24" s="50"/>
      <c r="I24" s="50"/>
      <c r="J24" s="50"/>
    </row>
    <row r="25" spans="1:10" s="47" customFormat="1" ht="16.5" x14ac:dyDescent="0.2">
      <c r="A25" s="45" t="s">
        <v>86</v>
      </c>
      <c r="B25" s="46"/>
      <c r="C25" s="46">
        <f>(C23-C8)</f>
        <v>23.727999999999998</v>
      </c>
      <c r="D25" s="46"/>
      <c r="E25" s="46">
        <f>(E23-E8)</f>
        <v>69.355000000000004</v>
      </c>
      <c r="F25" s="46"/>
      <c r="G25" s="46">
        <f>(G23-G8)</f>
        <v>24.530999999999999</v>
      </c>
      <c r="H25" s="46"/>
      <c r="I25" s="46"/>
      <c r="J25" s="46"/>
    </row>
    <row r="26" spans="1:10" s="42" customFormat="1" ht="16.5" x14ac:dyDescent="0.2">
      <c r="A26" s="39" t="s">
        <v>87</v>
      </c>
      <c r="B26" s="40"/>
      <c r="C26" s="40">
        <f>C25/C19</f>
        <v>0.11391262602016321</v>
      </c>
      <c r="D26" s="40"/>
      <c r="E26" s="40">
        <f>E25/E19</f>
        <v>0.11841386375277446</v>
      </c>
      <c r="F26" s="40"/>
      <c r="G26" s="40">
        <f>G25/G19</f>
        <v>8.9594594594594582E-2</v>
      </c>
      <c r="H26" s="41"/>
      <c r="I26" s="41"/>
      <c r="J26" s="41"/>
    </row>
    <row r="27" spans="1:10" ht="16.5" x14ac:dyDescent="0.2">
      <c r="A27" s="27" t="s">
        <v>29</v>
      </c>
      <c r="B27" s="23">
        <v>99.7</v>
      </c>
      <c r="C27" s="24">
        <f>C19-B19</f>
        <v>108.60000000000001</v>
      </c>
      <c r="D27" s="24">
        <f>D19-C19</f>
        <v>108.89999999999998</v>
      </c>
      <c r="E27" s="24">
        <f>E19-D19</f>
        <v>268.50000000000006</v>
      </c>
      <c r="F27" s="16">
        <v>116.5</v>
      </c>
      <c r="G27" s="24">
        <f>G19-F19</f>
        <v>157.30000000000001</v>
      </c>
      <c r="H27" s="16"/>
      <c r="I27" s="16"/>
      <c r="J27" s="16"/>
    </row>
    <row r="28" spans="1:10" ht="16.5" x14ac:dyDescent="0.2">
      <c r="A28" s="27" t="s">
        <v>30</v>
      </c>
      <c r="B28" s="25">
        <f>B19*B21</f>
        <v>27.75648</v>
      </c>
      <c r="C28" s="26">
        <f>C20-B20</f>
        <v>12.653519999999997</v>
      </c>
      <c r="D28" s="26">
        <f>D29*D27</f>
        <v>32.942249999999994</v>
      </c>
      <c r="E28" s="26">
        <f>E20-D20</f>
        <v>38.732979999999998</v>
      </c>
      <c r="F28" s="18">
        <v>29.94</v>
      </c>
      <c r="G28" s="26">
        <f>G20-F20</f>
        <v>22.245779999999996</v>
      </c>
      <c r="H28" s="16"/>
      <c r="I28" s="16"/>
      <c r="J28" s="16"/>
    </row>
    <row r="29" spans="1:10" s="42" customFormat="1" ht="16.5" x14ac:dyDescent="0.2">
      <c r="A29" s="39" t="s">
        <v>28</v>
      </c>
      <c r="B29" s="40">
        <f>B28/B27</f>
        <v>0.27839999999999998</v>
      </c>
      <c r="C29" s="40">
        <f>C28/C27</f>
        <v>0.11651491712707178</v>
      </c>
      <c r="D29" s="40">
        <v>0.30249999999999999</v>
      </c>
      <c r="E29" s="40">
        <f>E28/E27</f>
        <v>0.14425690875232772</v>
      </c>
      <c r="F29" s="40">
        <f>F28/F27</f>
        <v>0.25699570815450645</v>
      </c>
      <c r="G29" s="40">
        <f>G28/G27</f>
        <v>0.14142263191354096</v>
      </c>
      <c r="H29" s="41"/>
      <c r="I29" s="41"/>
      <c r="J29" s="41"/>
    </row>
    <row r="30" spans="1:10" ht="12" customHeight="1" x14ac:dyDescent="0.2">
      <c r="A30" s="27"/>
      <c r="B30" s="17"/>
      <c r="C30" s="22"/>
      <c r="D30" s="22"/>
      <c r="E30" s="16"/>
      <c r="F30" s="16"/>
      <c r="G30" s="16"/>
      <c r="H30" s="16"/>
      <c r="I30" s="16"/>
      <c r="J30" s="16"/>
    </row>
    <row r="31" spans="1:10" ht="16.5" x14ac:dyDescent="0.2">
      <c r="A31" s="27" t="s">
        <v>15</v>
      </c>
      <c r="B31" s="16">
        <v>216</v>
      </c>
      <c r="C31" s="16">
        <v>813.9</v>
      </c>
      <c r="D31" s="16">
        <v>1430.9</v>
      </c>
      <c r="E31" s="16">
        <v>2238.3000000000002</v>
      </c>
      <c r="F31" s="16">
        <v>484.2</v>
      </c>
      <c r="G31" s="16">
        <v>1089.8</v>
      </c>
      <c r="H31" s="16"/>
      <c r="I31" s="16"/>
      <c r="J31" s="16"/>
    </row>
    <row r="32" spans="1:10" ht="16.5" x14ac:dyDescent="0.2">
      <c r="A32" s="27" t="s">
        <v>2</v>
      </c>
      <c r="B32" s="16">
        <v>164</v>
      </c>
      <c r="C32" s="16">
        <v>609.1</v>
      </c>
      <c r="D32" s="16">
        <v>1070.4000000000001</v>
      </c>
      <c r="E32" s="16">
        <v>1685.3</v>
      </c>
      <c r="F32" s="16">
        <v>351.5</v>
      </c>
      <c r="G32" s="16">
        <v>790.1</v>
      </c>
      <c r="H32" s="16"/>
      <c r="I32" s="16"/>
      <c r="J32" s="16"/>
    </row>
    <row r="33" spans="1:10" s="34" customFormat="1" ht="16.5" x14ac:dyDescent="0.2">
      <c r="A33" s="32" t="s">
        <v>77</v>
      </c>
      <c r="B33" s="33">
        <f>B31/B32*10000</f>
        <v>13170.731707317074</v>
      </c>
      <c r="C33" s="33">
        <f>C31/C32*10000</f>
        <v>13362.337875554096</v>
      </c>
      <c r="D33" s="33">
        <f>D31/D32*10000</f>
        <v>13367.899850523168</v>
      </c>
      <c r="E33" s="33">
        <f>E31/E32*10000</f>
        <v>13281.314899424437</v>
      </c>
      <c r="F33" s="33">
        <f>F31/F32*10000</f>
        <v>13775.248933143668</v>
      </c>
      <c r="G33" s="33">
        <v>13793</v>
      </c>
      <c r="H33" s="33"/>
      <c r="I33" s="33"/>
      <c r="J33" s="33"/>
    </row>
    <row r="34" spans="1:10" s="34" customFormat="1" ht="16.5" x14ac:dyDescent="0.2">
      <c r="A34" s="32"/>
      <c r="B34" s="33"/>
      <c r="C34" s="33"/>
      <c r="D34" s="33"/>
      <c r="E34" s="33"/>
      <c r="F34" s="33"/>
      <c r="G34" s="33"/>
      <c r="H34" s="33"/>
      <c r="I34" s="33"/>
      <c r="J34" s="33"/>
    </row>
    <row r="35" spans="1:10" ht="16.5" x14ac:dyDescent="0.2">
      <c r="A35" s="27" t="s">
        <v>3</v>
      </c>
      <c r="B35" s="16">
        <v>14</v>
      </c>
      <c r="C35" s="16">
        <v>45</v>
      </c>
      <c r="D35" s="16">
        <v>70</v>
      </c>
      <c r="E35" s="16">
        <v>107</v>
      </c>
      <c r="F35" s="16">
        <v>12</v>
      </c>
      <c r="G35" s="16">
        <v>41</v>
      </c>
      <c r="H35" s="16"/>
      <c r="I35" s="16"/>
      <c r="J35" s="16"/>
    </row>
    <row r="36" spans="1:10" ht="16.5" x14ac:dyDescent="0.2">
      <c r="A36" s="27" t="s">
        <v>14</v>
      </c>
      <c r="B36" s="16">
        <v>166</v>
      </c>
      <c r="C36" s="16">
        <v>688.5</v>
      </c>
      <c r="D36" s="16">
        <v>1032.9000000000001</v>
      </c>
      <c r="E36" s="16">
        <v>1523</v>
      </c>
      <c r="F36" s="16">
        <v>222</v>
      </c>
      <c r="G36" s="16">
        <v>699.9</v>
      </c>
      <c r="H36" s="16"/>
      <c r="I36" s="16"/>
      <c r="J36" s="16"/>
    </row>
    <row r="37" spans="1:10" ht="16.5" x14ac:dyDescent="0.2">
      <c r="A37" s="27" t="s">
        <v>16</v>
      </c>
      <c r="B37" s="16">
        <v>3529</v>
      </c>
      <c r="C37" s="16">
        <v>4400</v>
      </c>
      <c r="D37" s="16">
        <v>4800</v>
      </c>
      <c r="E37" s="16">
        <v>5002</v>
      </c>
      <c r="F37" s="16">
        <v>3340</v>
      </c>
      <c r="G37" s="16">
        <v>4100</v>
      </c>
      <c r="H37" s="16"/>
      <c r="I37" s="16"/>
      <c r="J37" s="16"/>
    </row>
    <row r="38" spans="1:10" ht="16.5" x14ac:dyDescent="0.2">
      <c r="A38" s="27"/>
      <c r="B38" s="16"/>
      <c r="C38" s="16"/>
      <c r="D38" s="16"/>
      <c r="E38" s="16"/>
      <c r="F38" s="16"/>
      <c r="G38" s="16"/>
      <c r="H38" s="16"/>
      <c r="I38" s="16"/>
      <c r="J38" s="16"/>
    </row>
    <row r="39" spans="1:10" ht="16.5" x14ac:dyDescent="0.2">
      <c r="A39" s="27" t="s">
        <v>78</v>
      </c>
      <c r="B39" s="16"/>
      <c r="C39" s="16">
        <v>574.41999999999996</v>
      </c>
      <c r="D39" s="16"/>
      <c r="E39" s="16">
        <v>1357</v>
      </c>
      <c r="F39" s="16">
        <v>273.3</v>
      </c>
      <c r="G39" s="16">
        <v>541</v>
      </c>
      <c r="H39" s="16"/>
      <c r="I39" s="16"/>
      <c r="J39" s="16"/>
    </row>
    <row r="40" spans="1:10" ht="16.5" x14ac:dyDescent="0.2">
      <c r="A40" s="27" t="s">
        <v>80</v>
      </c>
      <c r="B40" s="16"/>
      <c r="C40" s="16"/>
      <c r="D40" s="16"/>
      <c r="E40" s="35">
        <v>-3.5000000000000003E-2</v>
      </c>
      <c r="F40" s="17">
        <v>1.361</v>
      </c>
      <c r="G40" s="35">
        <v>-5.8999999999999997E-2</v>
      </c>
      <c r="H40" s="16"/>
      <c r="I40" s="16"/>
      <c r="J40" s="16"/>
    </row>
    <row r="41" spans="1:10" ht="16.5" x14ac:dyDescent="0.2">
      <c r="A41" s="27" t="s">
        <v>79</v>
      </c>
      <c r="B41" s="16"/>
      <c r="C41" s="16">
        <v>526.87</v>
      </c>
      <c r="D41" s="16"/>
      <c r="E41" s="16">
        <v>1349</v>
      </c>
      <c r="F41" s="16">
        <v>127.2</v>
      </c>
      <c r="G41" s="16">
        <v>395</v>
      </c>
      <c r="H41" s="16"/>
      <c r="I41" s="16"/>
      <c r="J41" s="16"/>
    </row>
    <row r="42" spans="1:10" ht="16.5" x14ac:dyDescent="0.2">
      <c r="A42" s="27" t="s">
        <v>81</v>
      </c>
      <c r="B42" s="16"/>
      <c r="C42" s="16"/>
      <c r="D42" s="16"/>
      <c r="E42" s="17">
        <v>0.42599999999999999</v>
      </c>
      <c r="F42" s="17">
        <v>1.026</v>
      </c>
      <c r="G42" s="36">
        <v>-0.25</v>
      </c>
      <c r="H42" s="16"/>
      <c r="I42" s="16"/>
      <c r="J42" s="16"/>
    </row>
    <row r="43" spans="1:10" ht="16.5" x14ac:dyDescent="0.2">
      <c r="A43" s="27"/>
      <c r="B43" s="16"/>
      <c r="C43" s="16"/>
      <c r="D43" s="16"/>
      <c r="E43" s="16"/>
      <c r="F43" s="16"/>
      <c r="G43" s="16"/>
      <c r="H43" s="16"/>
      <c r="I43" s="16"/>
      <c r="J43" s="16"/>
    </row>
    <row r="44" spans="1:10" ht="16.5" x14ac:dyDescent="0.2">
      <c r="A44" s="27" t="s">
        <v>4</v>
      </c>
      <c r="B44" s="16">
        <v>386</v>
      </c>
      <c r="C44" s="16">
        <v>418</v>
      </c>
      <c r="D44" s="16">
        <v>442</v>
      </c>
      <c r="E44" s="16">
        <v>468</v>
      </c>
      <c r="F44" s="16"/>
      <c r="G44" s="16">
        <v>505</v>
      </c>
      <c r="H44" s="16"/>
      <c r="I44" s="16"/>
      <c r="J44" s="16"/>
    </row>
    <row r="45" spans="1:10" ht="16.5" x14ac:dyDescent="0.2">
      <c r="A45" s="28" t="s">
        <v>5</v>
      </c>
      <c r="B45" s="16">
        <v>3131</v>
      </c>
      <c r="C45" s="16">
        <v>3144</v>
      </c>
      <c r="D45" s="16">
        <v>3160</v>
      </c>
      <c r="E45" s="16">
        <v>3042</v>
      </c>
      <c r="F45" s="16">
        <v>3185</v>
      </c>
      <c r="G45" s="16">
        <v>3193</v>
      </c>
      <c r="H45" s="16"/>
      <c r="I45" s="16"/>
      <c r="J45" s="16"/>
    </row>
    <row r="46" spans="1:10" ht="16.5" x14ac:dyDescent="0.2">
      <c r="A46" s="28" t="s">
        <v>9</v>
      </c>
      <c r="B46" s="16">
        <v>1199</v>
      </c>
      <c r="C46" s="16">
        <v>1267</v>
      </c>
      <c r="D46" s="16">
        <v>1270</v>
      </c>
      <c r="E46" s="16">
        <v>1430</v>
      </c>
      <c r="F46" s="16">
        <v>1383</v>
      </c>
      <c r="G46" s="16">
        <v>1547</v>
      </c>
      <c r="H46" s="16"/>
      <c r="I46" s="16"/>
      <c r="J46" s="16"/>
    </row>
    <row r="47" spans="1:10" ht="16.5" x14ac:dyDescent="0.2">
      <c r="A47" s="27" t="s">
        <v>82</v>
      </c>
      <c r="B47" s="16">
        <v>4330</v>
      </c>
      <c r="C47" s="16">
        <v>4411</v>
      </c>
      <c r="D47" s="16">
        <f>D45+D46</f>
        <v>4430</v>
      </c>
      <c r="E47" s="16">
        <v>4472</v>
      </c>
      <c r="F47" s="16">
        <v>4568</v>
      </c>
      <c r="G47" s="16">
        <v>4740</v>
      </c>
      <c r="H47" s="16"/>
      <c r="I47" s="16"/>
      <c r="J47" s="16"/>
    </row>
    <row r="48" spans="1:10" ht="11.25" customHeight="1" x14ac:dyDescent="0.2">
      <c r="A48" s="27"/>
      <c r="B48" s="16"/>
      <c r="C48" s="16"/>
      <c r="D48" s="16"/>
      <c r="E48" s="16"/>
      <c r="F48" s="16"/>
      <c r="G48" s="16"/>
      <c r="H48" s="16"/>
      <c r="I48" s="16"/>
      <c r="J48" s="16"/>
    </row>
    <row r="49" spans="1:10" ht="16.5" x14ac:dyDescent="0.2">
      <c r="A49" s="27" t="s">
        <v>10</v>
      </c>
      <c r="B49" s="16"/>
      <c r="C49" s="16"/>
      <c r="D49" s="16"/>
      <c r="E49" s="16"/>
      <c r="F49" s="16"/>
      <c r="G49" s="16"/>
      <c r="H49" s="16"/>
      <c r="I49" s="16"/>
      <c r="J49" s="16"/>
    </row>
    <row r="50" spans="1:10" ht="16.5" x14ac:dyDescent="0.2">
      <c r="A50" s="27" t="s">
        <v>8</v>
      </c>
      <c r="B50" s="16">
        <v>27.4</v>
      </c>
      <c r="C50" s="16">
        <v>96.8</v>
      </c>
      <c r="D50" s="16">
        <v>156.19999999999999</v>
      </c>
      <c r="E50" s="16">
        <v>221.97</v>
      </c>
      <c r="F50" s="16">
        <v>31.9</v>
      </c>
      <c r="G50" s="16">
        <v>113.5</v>
      </c>
      <c r="H50" s="16"/>
      <c r="I50" s="16"/>
      <c r="J50" s="16"/>
    </row>
    <row r="51" spans="1:10" ht="16.5" x14ac:dyDescent="0.2">
      <c r="A51" s="27" t="s">
        <v>0</v>
      </c>
      <c r="B51" s="17">
        <v>0.1085</v>
      </c>
      <c r="C51" s="17">
        <v>0.111</v>
      </c>
      <c r="D51" s="17">
        <v>8.9399999999999993E-2</v>
      </c>
      <c r="E51" s="17">
        <v>8.6499999999999994E-2</v>
      </c>
      <c r="F51" s="17">
        <v>5.28E-2</v>
      </c>
      <c r="G51" s="17">
        <v>8.2799999999999999E-2</v>
      </c>
      <c r="H51" s="16"/>
      <c r="I51" s="16"/>
      <c r="J51" s="16"/>
    </row>
    <row r="52" spans="1:10" s="14" customFormat="1" ht="16.5" x14ac:dyDescent="0.2">
      <c r="A52" s="29" t="s">
        <v>73</v>
      </c>
      <c r="B52" s="25">
        <f>B50*B51</f>
        <v>2.9728999999999997</v>
      </c>
      <c r="C52" s="25">
        <f t="shared" ref="C52:D52" si="5">C50*C51</f>
        <v>10.7448</v>
      </c>
      <c r="D52" s="25">
        <f t="shared" si="5"/>
        <v>13.964279999999999</v>
      </c>
      <c r="E52" s="25">
        <f>E50*E51</f>
        <v>19.200405</v>
      </c>
      <c r="F52" s="25">
        <f>F50*F51</f>
        <v>1.6843199999999998</v>
      </c>
      <c r="G52" s="25">
        <f>G50*G51</f>
        <v>9.3978000000000002</v>
      </c>
      <c r="H52" s="25"/>
      <c r="I52" s="25"/>
      <c r="J52" s="25"/>
    </row>
    <row r="53" spans="1:10" ht="16.5" x14ac:dyDescent="0.2">
      <c r="A53" s="27" t="s">
        <v>11</v>
      </c>
      <c r="B53" s="16">
        <v>73.8</v>
      </c>
      <c r="C53" s="16">
        <v>148.30000000000001</v>
      </c>
      <c r="D53" s="16">
        <v>209.8</v>
      </c>
      <c r="E53" s="16">
        <v>306.8</v>
      </c>
      <c r="F53" s="16">
        <v>91.3</v>
      </c>
      <c r="G53" s="16">
        <v>153.1</v>
      </c>
      <c r="H53" s="16"/>
      <c r="I53" s="16"/>
      <c r="J53" s="16"/>
    </row>
    <row r="54" spans="1:10" ht="16.5" x14ac:dyDescent="0.2">
      <c r="A54" s="27" t="s">
        <v>12</v>
      </c>
      <c r="B54" s="16">
        <v>9</v>
      </c>
      <c r="C54" s="16">
        <v>19</v>
      </c>
      <c r="D54" s="16">
        <v>22</v>
      </c>
      <c r="E54" s="16">
        <v>33</v>
      </c>
      <c r="F54" s="16">
        <v>10</v>
      </c>
      <c r="G54" s="16">
        <v>17</v>
      </c>
      <c r="H54" s="16"/>
      <c r="I54" s="16"/>
      <c r="J54" s="1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7C81-1049-48B2-AE5C-1289E0F66464}">
  <dimension ref="A1:J18"/>
  <sheetViews>
    <sheetView workbookViewId="0">
      <selection activeCell="H22" sqref="H22"/>
    </sheetView>
  </sheetViews>
  <sheetFormatPr defaultRowHeight="16.5" x14ac:dyDescent="0.2"/>
  <cols>
    <col min="1" max="1" width="24.375" style="9" customWidth="1"/>
    <col min="2" max="6" width="0" style="5" hidden="1" customWidth="1"/>
    <col min="7" max="16384" width="9" style="5"/>
  </cols>
  <sheetData>
    <row r="1" spans="1:10" s="2" customFormat="1" ht="15" x14ac:dyDescent="0.2">
      <c r="A1" s="1" t="s">
        <v>55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2">
      <c r="A2" s="3" t="s">
        <v>40</v>
      </c>
      <c r="B2" s="4"/>
      <c r="C2" s="4"/>
      <c r="D2" s="4"/>
      <c r="E2" s="4"/>
      <c r="F2" s="4"/>
      <c r="G2" s="4">
        <v>963</v>
      </c>
      <c r="H2" s="4">
        <v>1466.1</v>
      </c>
      <c r="I2" s="4">
        <v>1960.5</v>
      </c>
      <c r="J2" s="4"/>
    </row>
    <row r="3" spans="1:10" x14ac:dyDescent="0.2">
      <c r="A3" s="6" t="s">
        <v>53</v>
      </c>
      <c r="B3" s="4"/>
      <c r="C3" s="4"/>
      <c r="D3" s="4"/>
      <c r="E3" s="4"/>
      <c r="F3" s="4"/>
      <c r="G3" s="4">
        <v>6.87</v>
      </c>
      <c r="H3" s="4">
        <v>21.9</v>
      </c>
      <c r="I3" s="4">
        <v>41.6</v>
      </c>
      <c r="J3" s="4"/>
    </row>
    <row r="4" spans="1:10" x14ac:dyDescent="0.2">
      <c r="A4" s="6" t="s">
        <v>54</v>
      </c>
      <c r="B4" s="4"/>
      <c r="C4" s="4"/>
      <c r="D4" s="8"/>
      <c r="E4" s="8"/>
      <c r="F4" s="8"/>
      <c r="G4" s="10">
        <v>0.108</v>
      </c>
      <c r="H4" s="10">
        <v>0.20230000000000001</v>
      </c>
      <c r="I4" s="7">
        <v>0.253</v>
      </c>
      <c r="J4" s="4"/>
    </row>
    <row r="5" spans="1:10" x14ac:dyDescent="0.2">
      <c r="A5" s="3" t="s">
        <v>1</v>
      </c>
      <c r="B5" s="7"/>
      <c r="C5" s="8"/>
      <c r="D5" s="7"/>
      <c r="E5" s="7"/>
      <c r="F5" s="7"/>
      <c r="G5" s="7"/>
      <c r="H5" s="7">
        <v>0.20230000000000001</v>
      </c>
      <c r="I5" s="7">
        <v>0.17929999999999999</v>
      </c>
      <c r="J5" s="4"/>
    </row>
    <row r="6" spans="1:10" x14ac:dyDescent="0.2">
      <c r="A6" s="3" t="s">
        <v>41</v>
      </c>
      <c r="B6" s="4"/>
      <c r="C6" s="4"/>
      <c r="D6" s="4"/>
      <c r="E6" s="4"/>
      <c r="F6" s="4"/>
      <c r="G6" s="4">
        <v>11260</v>
      </c>
      <c r="H6" s="4">
        <v>12810</v>
      </c>
      <c r="I6" s="4">
        <v>12725</v>
      </c>
      <c r="J6" s="4"/>
    </row>
    <row r="7" spans="1:10" x14ac:dyDescent="0.2">
      <c r="A7" s="3" t="s">
        <v>42</v>
      </c>
      <c r="B7" s="4"/>
      <c r="C7" s="4"/>
      <c r="D7" s="4"/>
      <c r="E7" s="4"/>
      <c r="F7" s="4"/>
      <c r="G7" s="4">
        <v>735.3</v>
      </c>
      <c r="H7" s="4">
        <v>1144.4000000000001</v>
      </c>
      <c r="I7" s="4">
        <v>1540.7</v>
      </c>
      <c r="J7" s="4"/>
    </row>
    <row r="8" spans="1:10" x14ac:dyDescent="0.2">
      <c r="A8" s="3" t="s">
        <v>43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3" t="s">
        <v>44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3" t="s">
        <v>45</v>
      </c>
      <c r="B10" s="4"/>
      <c r="C10" s="4"/>
      <c r="D10" s="4"/>
      <c r="E10" s="4"/>
      <c r="F10" s="4">
        <v>1395</v>
      </c>
      <c r="G10" s="11">
        <v>2373</v>
      </c>
      <c r="H10" s="11">
        <v>2824</v>
      </c>
      <c r="I10" s="11">
        <v>2272</v>
      </c>
      <c r="J10" s="4"/>
    </row>
    <row r="11" spans="1:10" x14ac:dyDescent="0.2">
      <c r="A11" s="3" t="s">
        <v>46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3" t="s">
        <v>47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3" t="s">
        <v>48</v>
      </c>
      <c r="B13" s="4"/>
      <c r="C13" s="4"/>
      <c r="D13" s="4"/>
      <c r="E13" s="4"/>
      <c r="F13" s="4"/>
      <c r="G13" s="4">
        <v>1499</v>
      </c>
      <c r="H13" s="4">
        <v>1595.2</v>
      </c>
      <c r="I13" s="4">
        <v>988.72</v>
      </c>
      <c r="J13" s="4"/>
    </row>
    <row r="14" spans="1:10" x14ac:dyDescent="0.2">
      <c r="A14" s="3" t="s">
        <v>49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3" t="s">
        <v>50</v>
      </c>
      <c r="B15" s="4"/>
      <c r="C15" s="4"/>
      <c r="D15" s="4"/>
      <c r="E15" s="4"/>
      <c r="F15" s="4"/>
      <c r="G15" s="11">
        <v>2100</v>
      </c>
      <c r="H15" s="4">
        <v>4335</v>
      </c>
      <c r="I15" s="4">
        <v>5250</v>
      </c>
      <c r="J15" s="4"/>
    </row>
    <row r="16" spans="1:10" x14ac:dyDescent="0.2">
      <c r="A16" s="3" t="s">
        <v>51</v>
      </c>
      <c r="B16" s="4"/>
      <c r="C16" s="4"/>
      <c r="D16" s="4"/>
      <c r="E16" s="4"/>
      <c r="F16" s="4"/>
      <c r="G16" s="4">
        <v>530</v>
      </c>
      <c r="H16" s="4">
        <v>579.4</v>
      </c>
      <c r="I16" s="4">
        <v>699.2</v>
      </c>
      <c r="J16" s="4"/>
    </row>
    <row r="17" spans="1:10" x14ac:dyDescent="0.2">
      <c r="A17" s="3" t="s">
        <v>52</v>
      </c>
      <c r="B17" s="7"/>
      <c r="C17" s="7"/>
      <c r="D17" s="7"/>
      <c r="E17" s="7"/>
      <c r="F17" s="7"/>
      <c r="G17" s="7"/>
      <c r="H17" s="7"/>
      <c r="I17" s="7"/>
      <c r="J17" s="4"/>
    </row>
    <row r="18" spans="1:10" x14ac:dyDescent="0.2">
      <c r="G18" s="5">
        <f>G6/G15</f>
        <v>5.3619047619047615</v>
      </c>
      <c r="H18" s="5">
        <f t="shared" ref="H18" si="0">H6/H15</f>
        <v>2.9550173010380623</v>
      </c>
      <c r="I18" s="5">
        <f>I6/I15</f>
        <v>2.4238095238095236</v>
      </c>
    </row>
  </sheetData>
  <phoneticPr fontId="1" type="noConversion"/>
  <conditionalFormatting sqref="A1:XFD104857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6B02-0340-45E2-8FDB-FFC85E4C3582}">
  <dimension ref="A1:E16"/>
  <sheetViews>
    <sheetView workbookViewId="0">
      <selection activeCell="C8" sqref="C8"/>
    </sheetView>
  </sheetViews>
  <sheetFormatPr defaultRowHeight="14.25" x14ac:dyDescent="0.2"/>
  <cols>
    <col min="1" max="1" width="24.5" customWidth="1"/>
    <col min="5" max="5" width="8.125" customWidth="1"/>
  </cols>
  <sheetData>
    <row r="1" spans="1:5" x14ac:dyDescent="0.2">
      <c r="A1" t="s">
        <v>56</v>
      </c>
      <c r="B1" t="s">
        <v>36</v>
      </c>
      <c r="C1" t="s">
        <v>37</v>
      </c>
      <c r="D1" t="s">
        <v>38</v>
      </c>
      <c r="E1" t="s">
        <v>70</v>
      </c>
    </row>
    <row r="2" spans="1:5" x14ac:dyDescent="0.2">
      <c r="A2" t="s">
        <v>57</v>
      </c>
      <c r="B2">
        <v>963</v>
      </c>
      <c r="C2">
        <v>1466.1</v>
      </c>
      <c r="D2">
        <v>1960.5</v>
      </c>
    </row>
    <row r="3" spans="1:5" x14ac:dyDescent="0.2">
      <c r="A3" t="s">
        <v>58</v>
      </c>
      <c r="B3">
        <v>6.87</v>
      </c>
      <c r="C3">
        <v>21.9</v>
      </c>
      <c r="D3">
        <v>41.6</v>
      </c>
    </row>
    <row r="4" spans="1:5" x14ac:dyDescent="0.2">
      <c r="A4" t="s">
        <v>59</v>
      </c>
      <c r="B4" s="12">
        <v>0.108</v>
      </c>
      <c r="C4" s="12">
        <v>0.20230000000000001</v>
      </c>
      <c r="D4" s="12">
        <v>0.253</v>
      </c>
    </row>
    <row r="5" spans="1:5" x14ac:dyDescent="0.2">
      <c r="A5" t="s">
        <v>60</v>
      </c>
      <c r="B5" s="12"/>
      <c r="C5" s="12">
        <v>0.20230000000000001</v>
      </c>
      <c r="D5" s="12">
        <v>0.17929999999999999</v>
      </c>
    </row>
    <row r="6" spans="1:5" x14ac:dyDescent="0.2">
      <c r="A6" t="s">
        <v>61</v>
      </c>
      <c r="B6">
        <v>11260</v>
      </c>
      <c r="C6">
        <v>12810</v>
      </c>
      <c r="D6">
        <v>12725</v>
      </c>
      <c r="E6">
        <v>13300</v>
      </c>
    </row>
    <row r="7" spans="1:5" x14ac:dyDescent="0.2">
      <c r="A7" t="s">
        <v>62</v>
      </c>
      <c r="B7">
        <v>735.3</v>
      </c>
      <c r="C7">
        <v>1144.4000000000001</v>
      </c>
      <c r="D7">
        <v>1540.7</v>
      </c>
      <c r="E7">
        <v>1573.9</v>
      </c>
    </row>
    <row r="8" spans="1:5" x14ac:dyDescent="0.2">
      <c r="A8" t="s">
        <v>63</v>
      </c>
      <c r="B8">
        <v>2373</v>
      </c>
      <c r="C8">
        <v>2824</v>
      </c>
      <c r="D8">
        <v>2272</v>
      </c>
    </row>
    <row r="9" spans="1:5" x14ac:dyDescent="0.2">
      <c r="A9" t="s">
        <v>64</v>
      </c>
    </row>
    <row r="10" spans="1:5" x14ac:dyDescent="0.2">
      <c r="A10" t="s">
        <v>65</v>
      </c>
    </row>
    <row r="11" spans="1:5" x14ac:dyDescent="0.2">
      <c r="A11" t="s">
        <v>66</v>
      </c>
      <c r="B11">
        <v>1499</v>
      </c>
      <c r="C11">
        <v>1595.2</v>
      </c>
      <c r="D11">
        <v>988.72</v>
      </c>
      <c r="E11">
        <v>1564.6</v>
      </c>
    </row>
    <row r="12" spans="1:5" x14ac:dyDescent="0.2">
      <c r="A12" t="s">
        <v>67</v>
      </c>
      <c r="B12">
        <v>2100</v>
      </c>
      <c r="C12">
        <v>4335</v>
      </c>
      <c r="D12">
        <v>5250</v>
      </c>
      <c r="E12">
        <v>4898</v>
      </c>
    </row>
    <row r="13" spans="1:5" x14ac:dyDescent="0.2">
      <c r="A13" t="s">
        <v>68</v>
      </c>
      <c r="B13">
        <v>530</v>
      </c>
      <c r="C13">
        <v>579.4</v>
      </c>
      <c r="D13">
        <v>699.2</v>
      </c>
    </row>
    <row r="14" spans="1:5" hidden="1" x14ac:dyDescent="0.2">
      <c r="A14" t="s">
        <v>69</v>
      </c>
    </row>
    <row r="16" spans="1:5" x14ac:dyDescent="0.2">
      <c r="A16" s="84" t="s">
        <v>71</v>
      </c>
      <c r="B16" s="84"/>
      <c r="C16" s="84"/>
      <c r="D16" s="84"/>
      <c r="E16" s="84"/>
    </row>
  </sheetData>
  <mergeCells count="1">
    <mergeCell ref="A16:E1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3512-BB61-4F69-A3B0-03106965FE8F}">
  <dimension ref="A1:F78"/>
  <sheetViews>
    <sheetView topLeftCell="A22" workbookViewId="0">
      <selection activeCell="C16" sqref="C16"/>
    </sheetView>
  </sheetViews>
  <sheetFormatPr defaultRowHeight="14.25" x14ac:dyDescent="0.2"/>
  <cols>
    <col min="1" max="1" width="28.5" style="56" customWidth="1"/>
    <col min="2" max="2" width="20" customWidth="1"/>
    <col min="3" max="3" width="18.875" customWidth="1"/>
    <col min="4" max="4" width="17.25" customWidth="1"/>
    <col min="5" max="5" width="18.5" customWidth="1"/>
    <col min="6" max="6" width="17.625" customWidth="1"/>
  </cols>
  <sheetData>
    <row r="1" spans="1:6" x14ac:dyDescent="0.2">
      <c r="A1" s="56" t="s">
        <v>158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">
      <c r="A2" s="56" t="s">
        <v>97</v>
      </c>
      <c r="B2" s="54">
        <v>27378391718.18</v>
      </c>
      <c r="C2" s="54">
        <v>11345505414</v>
      </c>
      <c r="D2" s="54">
        <v>1346500913</v>
      </c>
      <c r="E2" s="54">
        <v>-1588889848.49</v>
      </c>
      <c r="F2" s="54">
        <v>38481508196.690002</v>
      </c>
    </row>
    <row r="3" spans="1:6" x14ac:dyDescent="0.2">
      <c r="A3" s="56" t="s">
        <v>111</v>
      </c>
      <c r="B3" s="54">
        <v>27378391718.18</v>
      </c>
      <c r="C3" s="54">
        <v>9762546348.3299999</v>
      </c>
      <c r="D3" s="54">
        <v>1340570130.1800001</v>
      </c>
      <c r="E3" s="54" t="s">
        <v>99</v>
      </c>
      <c r="F3" s="54">
        <v>38481508196.690002</v>
      </c>
    </row>
    <row r="4" spans="1:6" x14ac:dyDescent="0.2">
      <c r="A4" s="56" t="s">
        <v>100</v>
      </c>
      <c r="B4" s="54" t="s">
        <v>99</v>
      </c>
      <c r="C4" s="54">
        <v>1582959065.6700001</v>
      </c>
      <c r="D4" s="54">
        <v>5930782.8200000003</v>
      </c>
      <c r="E4" s="54">
        <v>-1588889848.49</v>
      </c>
      <c r="F4" s="54" t="s">
        <v>99</v>
      </c>
    </row>
    <row r="5" spans="1:6" x14ac:dyDescent="0.2">
      <c r="A5" s="56" t="s">
        <v>112</v>
      </c>
      <c r="B5" s="54">
        <v>27162946392.740002</v>
      </c>
      <c r="C5" s="54">
        <v>11319698143.73</v>
      </c>
      <c r="D5" s="54">
        <v>1343065241.5</v>
      </c>
      <c r="E5" s="54">
        <v>-1873519843.0599999</v>
      </c>
      <c r="F5" s="54">
        <v>37952189934.910004</v>
      </c>
    </row>
    <row r="6" spans="1:6" x14ac:dyDescent="0.2">
      <c r="A6" s="56" t="s">
        <v>102</v>
      </c>
      <c r="B6" s="54">
        <v>22158819793.639999</v>
      </c>
      <c r="C6" s="54">
        <v>10406077877.24</v>
      </c>
      <c r="D6" s="54">
        <v>1139420990.4000001</v>
      </c>
      <c r="E6" s="54">
        <v>-1499378827</v>
      </c>
      <c r="F6" s="54">
        <v>32204939834.279999</v>
      </c>
    </row>
    <row r="7" spans="1:6" x14ac:dyDescent="0.2">
      <c r="A7" s="56" t="s">
        <v>113</v>
      </c>
      <c r="B7" s="54">
        <v>22089290821.41</v>
      </c>
      <c r="C7" s="54">
        <v>10388060017.959999</v>
      </c>
      <c r="D7" s="54">
        <v>1134537360.3299999</v>
      </c>
      <c r="E7" s="54">
        <v>-1499378827</v>
      </c>
      <c r="F7" s="54">
        <v>32112509372.700001</v>
      </c>
    </row>
    <row r="8" spans="1:6" x14ac:dyDescent="0.2">
      <c r="A8" s="56" t="s">
        <v>104</v>
      </c>
      <c r="B8" s="54">
        <v>2145911900.03</v>
      </c>
      <c r="C8" s="54">
        <v>675552023.20000005</v>
      </c>
      <c r="D8" s="54">
        <v>479135523.26999998</v>
      </c>
      <c r="E8" s="54">
        <v>-120700045.26000001</v>
      </c>
      <c r="F8" s="54">
        <v>3179899401.2399998</v>
      </c>
    </row>
    <row r="9" spans="1:6" s="78" customFormat="1" x14ac:dyDescent="0.2">
      <c r="A9" s="76" t="s">
        <v>108</v>
      </c>
      <c r="B9" s="77">
        <v>2894297318.9400001</v>
      </c>
      <c r="C9" s="77">
        <v>30224394.68</v>
      </c>
      <c r="D9" s="77">
        <v>-231284833.02000001</v>
      </c>
      <c r="E9" s="77">
        <v>18624609.649999999</v>
      </c>
      <c r="F9" s="77">
        <v>2711861490.25</v>
      </c>
    </row>
    <row r="10" spans="1:6" s="78" customFormat="1" x14ac:dyDescent="0.2">
      <c r="A10" s="79" t="s">
        <v>152</v>
      </c>
      <c r="B10" s="80">
        <f>B9/B2</f>
        <v>0.10571465806803063</v>
      </c>
      <c r="C10" s="80">
        <f>C9/C2</f>
        <v>2.6639972021611342E-3</v>
      </c>
      <c r="D10" s="77"/>
      <c r="E10" s="77"/>
      <c r="F10" s="80">
        <f>F9/F2</f>
        <v>7.047180885917724E-2</v>
      </c>
    </row>
    <row r="11" spans="1:6" s="78" customFormat="1" x14ac:dyDescent="0.2">
      <c r="A11" s="76" t="s">
        <v>150</v>
      </c>
      <c r="B11" s="77">
        <f>B9*0.25</f>
        <v>723574329.73500001</v>
      </c>
      <c r="C11" s="77">
        <f>C9*0.25</f>
        <v>7556098.6699999999</v>
      </c>
      <c r="D11" s="77"/>
      <c r="E11" s="77"/>
      <c r="F11" s="77">
        <v>624614932.39999998</v>
      </c>
    </row>
    <row r="12" spans="1:6" s="78" customFormat="1" x14ac:dyDescent="0.2">
      <c r="A12" s="76" t="s">
        <v>151</v>
      </c>
      <c r="B12" s="77">
        <f>(B9-B11)</f>
        <v>2170722989.2049999</v>
      </c>
      <c r="C12" s="77">
        <f>(C9-C11)</f>
        <v>22668296.009999998</v>
      </c>
      <c r="D12" s="77"/>
      <c r="E12" s="77"/>
      <c r="F12" s="77">
        <f>(F9-F11)</f>
        <v>2087246557.8499999</v>
      </c>
    </row>
    <row r="13" spans="1:6" s="78" customFormat="1" x14ac:dyDescent="0.2">
      <c r="A13" s="79" t="s">
        <v>153</v>
      </c>
      <c r="B13" s="80">
        <f>B12/B2</f>
        <v>7.9285993551022962E-2</v>
      </c>
      <c r="C13" s="80">
        <f>C12/C2</f>
        <v>1.9979979016208505E-3</v>
      </c>
      <c r="D13" s="77"/>
      <c r="E13" s="77"/>
      <c r="F13" s="80">
        <f>F12/F2</f>
        <v>5.4240248255902165E-2</v>
      </c>
    </row>
    <row r="14" spans="1:6" s="77" customFormat="1" x14ac:dyDescent="0.2">
      <c r="A14" s="81" t="s">
        <v>155</v>
      </c>
      <c r="B14" s="77">
        <v>280636552.43000001</v>
      </c>
      <c r="F14" s="77">
        <v>280636552.43000001</v>
      </c>
    </row>
    <row r="15" spans="1:6" s="77" customFormat="1" x14ac:dyDescent="0.2">
      <c r="A15" s="82" t="s">
        <v>154</v>
      </c>
      <c r="B15" s="77">
        <f>B12-B14</f>
        <v>1890086436.7749999</v>
      </c>
      <c r="F15" s="77">
        <f>F12-F14</f>
        <v>1806610005.4199998</v>
      </c>
    </row>
    <row r="16" spans="1:6" s="78" customFormat="1" x14ac:dyDescent="0.2">
      <c r="A16" s="79" t="s">
        <v>88</v>
      </c>
      <c r="B16" s="80">
        <f>B15/B2</f>
        <v>6.9035699986713633E-2</v>
      </c>
      <c r="C16" s="80"/>
      <c r="D16" s="77"/>
      <c r="E16" s="77"/>
      <c r="F16" s="80">
        <f>F15/F2</f>
        <v>4.6947484391357507E-2</v>
      </c>
    </row>
    <row r="17" spans="1:6" s="77" customFormat="1" x14ac:dyDescent="0.2">
      <c r="A17" s="82" t="s">
        <v>85</v>
      </c>
      <c r="B17" s="77">
        <v>91924573.049999997</v>
      </c>
      <c r="F17" s="77">
        <v>91924573.049999997</v>
      </c>
    </row>
    <row r="18" spans="1:6" s="78" customFormat="1" x14ac:dyDescent="0.2">
      <c r="A18" s="79" t="s">
        <v>156</v>
      </c>
      <c r="B18" s="80">
        <f>(B15-B17)/B2</f>
        <v>6.5678140711639077E-2</v>
      </c>
      <c r="C18" s="80"/>
      <c r="D18" s="77"/>
      <c r="E18" s="77"/>
      <c r="F18" s="80">
        <f>(F15-F17)/F2</f>
        <v>4.455868578761913E-2</v>
      </c>
    </row>
    <row r="19" spans="1:6" hidden="1" x14ac:dyDescent="0.2">
      <c r="A19" s="56" t="s">
        <v>105</v>
      </c>
      <c r="B19" s="54">
        <v>364349407188.94</v>
      </c>
      <c r="C19" s="54">
        <v>82085853123.229996</v>
      </c>
      <c r="D19" s="54">
        <v>20096124734.060001</v>
      </c>
      <c r="E19" s="54">
        <v>-93546263259.190002</v>
      </c>
      <c r="F19" s="54">
        <v>372985121787.03998</v>
      </c>
    </row>
    <row r="20" spans="1:6" hidden="1" x14ac:dyDescent="0.2">
      <c r="A20" s="56" t="s">
        <v>106</v>
      </c>
      <c r="B20" s="54">
        <v>314919099351.37</v>
      </c>
      <c r="C20" s="54">
        <v>70920601423.940002</v>
      </c>
      <c r="D20" s="54">
        <v>19475245647.619999</v>
      </c>
      <c r="E20" s="54">
        <v>-84582691124.270004</v>
      </c>
      <c r="F20" s="54">
        <v>320732255298.65997</v>
      </c>
    </row>
    <row r="21" spans="1:6" x14ac:dyDescent="0.2">
      <c r="A21" s="56" t="s">
        <v>107</v>
      </c>
      <c r="B21" s="54"/>
      <c r="C21" s="54"/>
      <c r="D21" s="54"/>
      <c r="E21" s="54"/>
      <c r="F21" s="54"/>
    </row>
    <row r="22" spans="1:6" x14ac:dyDescent="0.2">
      <c r="A22" s="56" t="s">
        <v>109</v>
      </c>
      <c r="B22" s="54"/>
      <c r="C22" s="54"/>
      <c r="D22" s="54"/>
      <c r="E22" s="54"/>
      <c r="F22" s="54"/>
    </row>
    <row r="23" spans="1:6" x14ac:dyDescent="0.2">
      <c r="A23" s="56" t="s">
        <v>160</v>
      </c>
      <c r="B23" s="54">
        <v>41992459.469999999</v>
      </c>
      <c r="C23" s="54">
        <v>1992514514.51</v>
      </c>
      <c r="D23" s="54">
        <v>56474760.909999996</v>
      </c>
      <c r="E23" s="54" t="s">
        <v>99</v>
      </c>
      <c r="F23" s="54">
        <v>2090981734.8900001</v>
      </c>
    </row>
    <row r="24" spans="1:6" x14ac:dyDescent="0.2">
      <c r="A24" s="56" t="s">
        <v>148</v>
      </c>
      <c r="B24" s="54">
        <v>107960988.70999999</v>
      </c>
      <c r="C24" s="54">
        <v>161802407.59999999</v>
      </c>
      <c r="D24" s="54">
        <v>109490111.83</v>
      </c>
      <c r="E24" s="54" t="s">
        <v>99</v>
      </c>
      <c r="F24" s="54">
        <v>379253508.13999999</v>
      </c>
    </row>
    <row r="25" spans="1:6" x14ac:dyDescent="0.2">
      <c r="A25" s="56" t="s">
        <v>149</v>
      </c>
      <c r="B25" s="54">
        <v>11459187.24</v>
      </c>
      <c r="C25" s="54">
        <v>2872657.81</v>
      </c>
      <c r="D25" s="54">
        <v>14112401.810000001</v>
      </c>
      <c r="E25" s="54" t="s">
        <v>99</v>
      </c>
      <c r="F25" s="54">
        <v>28444246.859999999</v>
      </c>
    </row>
    <row r="26" spans="1:6" x14ac:dyDescent="0.2">
      <c r="B26" s="54"/>
      <c r="C26" s="54"/>
      <c r="D26" s="54"/>
      <c r="E26" s="54"/>
      <c r="F26" s="54"/>
    </row>
    <row r="27" spans="1:6" x14ac:dyDescent="0.2">
      <c r="A27" s="56" t="s">
        <v>159</v>
      </c>
      <c r="B27" s="54"/>
      <c r="C27" s="54"/>
      <c r="D27" s="54"/>
      <c r="E27" s="54"/>
      <c r="F27" s="54"/>
    </row>
    <row r="28" spans="1:6" x14ac:dyDescent="0.2">
      <c r="A28" s="56" t="s">
        <v>97</v>
      </c>
      <c r="B28" s="54">
        <v>20826445903.16</v>
      </c>
      <c r="C28" s="54">
        <v>9681062798.8899994</v>
      </c>
      <c r="D28" s="54">
        <v>1676804914.8499999</v>
      </c>
      <c r="E28" s="54">
        <v>-2491335417.8499999</v>
      </c>
      <c r="F28" s="54">
        <v>29692978199.049999</v>
      </c>
    </row>
    <row r="29" spans="1:6" x14ac:dyDescent="0.2">
      <c r="A29" s="56" t="s">
        <v>98</v>
      </c>
      <c r="B29" s="54">
        <v>20826445903.16</v>
      </c>
      <c r="C29" s="54">
        <v>8579125158.0699997</v>
      </c>
      <c r="D29" s="54">
        <v>287407137.81999999</v>
      </c>
      <c r="E29" s="54"/>
      <c r="F29" s="54">
        <v>29692978199.049999</v>
      </c>
    </row>
    <row r="30" spans="1:6" x14ac:dyDescent="0.2">
      <c r="A30" s="56" t="s">
        <v>100</v>
      </c>
      <c r="B30" s="54"/>
      <c r="C30" s="54">
        <v>1101937640.8199999</v>
      </c>
      <c r="D30" s="54">
        <v>1389397777.03</v>
      </c>
      <c r="E30" s="54">
        <v>-2491335417.8499999</v>
      </c>
      <c r="F30" s="54"/>
    </row>
    <row r="31" spans="1:6" x14ac:dyDescent="0.2">
      <c r="A31" s="56" t="s">
        <v>101</v>
      </c>
      <c r="B31" s="54">
        <v>20388930934.52</v>
      </c>
      <c r="C31" s="54">
        <v>9678399066.3500004</v>
      </c>
      <c r="D31" s="54">
        <v>1753522043.8499999</v>
      </c>
      <c r="E31" s="54">
        <v>-2491335417.8499999</v>
      </c>
      <c r="F31" s="54">
        <v>29329516626.869999</v>
      </c>
    </row>
    <row r="32" spans="1:6" x14ac:dyDescent="0.2">
      <c r="A32" s="56" t="s">
        <v>102</v>
      </c>
      <c r="B32" s="54">
        <v>16786462141.379999</v>
      </c>
      <c r="C32" s="54">
        <v>8605983327.9099998</v>
      </c>
      <c r="D32" s="54">
        <v>1359052359.99</v>
      </c>
      <c r="E32" s="54">
        <v>-2188883308.0599999</v>
      </c>
      <c r="F32" s="54">
        <v>24562614521.220001</v>
      </c>
    </row>
    <row r="33" spans="1:6" x14ac:dyDescent="0.2">
      <c r="A33" s="56" t="s">
        <v>103</v>
      </c>
      <c r="B33" s="54">
        <v>16602905613.440001</v>
      </c>
      <c r="C33" s="54">
        <v>8605449588.6499996</v>
      </c>
      <c r="D33" s="54">
        <v>1353662170.54</v>
      </c>
      <c r="E33" s="54">
        <v>-2188883308.0599999</v>
      </c>
      <c r="F33" s="54">
        <v>24373134064.57</v>
      </c>
    </row>
    <row r="34" spans="1:6" x14ac:dyDescent="0.2">
      <c r="A34" s="56" t="s">
        <v>104</v>
      </c>
      <c r="B34" s="54">
        <v>1569651784.7</v>
      </c>
      <c r="C34" s="54">
        <v>478981106.10000002</v>
      </c>
      <c r="D34" s="54">
        <v>453800549.14999998</v>
      </c>
      <c r="E34" s="54">
        <v>-4821963.1399999997</v>
      </c>
      <c r="F34" s="54">
        <v>2497611476.8099999</v>
      </c>
    </row>
    <row r="35" spans="1:6" s="78" customFormat="1" x14ac:dyDescent="0.2">
      <c r="A35" s="76" t="s">
        <v>108</v>
      </c>
      <c r="B35" s="77">
        <v>3460239680.9200001</v>
      </c>
      <c r="C35" s="77">
        <v>288125126.74000001</v>
      </c>
      <c r="D35" s="77">
        <v>-217636096.87</v>
      </c>
      <c r="E35" s="77">
        <v>-297630146.64999998</v>
      </c>
      <c r="F35" s="77">
        <v>3233098564.1399999</v>
      </c>
    </row>
    <row r="36" spans="1:6" s="80" customFormat="1" x14ac:dyDescent="0.2">
      <c r="A36" s="79" t="s">
        <v>152</v>
      </c>
      <c r="B36" s="80">
        <f>B35/B28</f>
        <v>0.16614643213775507</v>
      </c>
      <c r="C36" s="80">
        <f>C35/C28</f>
        <v>2.9761724794620231E-2</v>
      </c>
      <c r="F36" s="80">
        <f>F35/F28</f>
        <v>0.10888428040011965</v>
      </c>
    </row>
    <row r="37" spans="1:6" s="78" customFormat="1" x14ac:dyDescent="0.2">
      <c r="A37" s="76" t="s">
        <v>150</v>
      </c>
      <c r="B37" s="77">
        <f>B35*0.25</f>
        <v>865059920.23000002</v>
      </c>
      <c r="C37" s="77">
        <f>C35*0.25</f>
        <v>72031281.685000002</v>
      </c>
      <c r="D37" s="77"/>
      <c r="E37" s="77"/>
      <c r="F37" s="77">
        <f>F35*0.25</f>
        <v>808274641.03499997</v>
      </c>
    </row>
    <row r="38" spans="1:6" s="78" customFormat="1" x14ac:dyDescent="0.2">
      <c r="A38" s="76" t="s">
        <v>151</v>
      </c>
      <c r="B38" s="77">
        <f>(B35-B37)</f>
        <v>2595179760.6900001</v>
      </c>
      <c r="C38" s="77">
        <f>(C35-C37)</f>
        <v>216093845.05500001</v>
      </c>
      <c r="D38" s="77"/>
      <c r="E38" s="77"/>
      <c r="F38" s="77">
        <f>(F35-F37)</f>
        <v>2424823923.105</v>
      </c>
    </row>
    <row r="39" spans="1:6" s="80" customFormat="1" x14ac:dyDescent="0.2">
      <c r="A39" s="79" t="s">
        <v>153</v>
      </c>
      <c r="B39" s="80">
        <f>B38/B28</f>
        <v>0.12460982410331631</v>
      </c>
      <c r="C39" s="80">
        <f>C38/C28</f>
        <v>2.2321293595965172E-2</v>
      </c>
      <c r="F39" s="80">
        <f>F38/F28</f>
        <v>8.1663210300089745E-2</v>
      </c>
    </row>
    <row r="40" spans="1:6" s="77" customFormat="1" x14ac:dyDescent="0.2">
      <c r="A40" s="81" t="s">
        <v>155</v>
      </c>
      <c r="B40" s="77">
        <v>320273823.10000002</v>
      </c>
      <c r="F40" s="77">
        <v>320273823.10000002</v>
      </c>
    </row>
    <row r="41" spans="1:6" s="77" customFormat="1" x14ac:dyDescent="0.2">
      <c r="A41" s="82" t="s">
        <v>154</v>
      </c>
      <c r="B41" s="77">
        <f>B38-B40</f>
        <v>2274905937.5900002</v>
      </c>
      <c r="F41" s="77">
        <f>F38-F40</f>
        <v>2104550100.0050001</v>
      </c>
    </row>
    <row r="42" spans="1:6" s="80" customFormat="1" x14ac:dyDescent="0.2">
      <c r="A42" s="79" t="s">
        <v>88</v>
      </c>
      <c r="B42" s="80">
        <f>B41/B28</f>
        <v>0.10923159660404795</v>
      </c>
      <c r="F42" s="80">
        <f>F41/F28</f>
        <v>7.0877029777778683E-2</v>
      </c>
    </row>
    <row r="43" spans="1:6" s="77" customFormat="1" x14ac:dyDescent="0.2">
      <c r="A43" s="82" t="s">
        <v>85</v>
      </c>
      <c r="B43" s="77">
        <v>301667616.22000003</v>
      </c>
      <c r="F43" s="77">
        <v>301667616.22000003</v>
      </c>
    </row>
    <row r="44" spans="1:6" s="80" customFormat="1" x14ac:dyDescent="0.2">
      <c r="A44" s="79" t="s">
        <v>156</v>
      </c>
      <c r="B44" s="80">
        <f>(B41-B43)/B28</f>
        <v>9.4746762387844602E-2</v>
      </c>
      <c r="F44" s="80">
        <f>(F41-F43)/F28</f>
        <v>6.0717469015710984E-2</v>
      </c>
    </row>
    <row r="45" spans="1:6" hidden="1" x14ac:dyDescent="0.2">
      <c r="A45" s="56" t="s">
        <v>105</v>
      </c>
      <c r="B45" s="54">
        <v>254219798570.87</v>
      </c>
      <c r="C45" s="54">
        <v>64487945485.739998</v>
      </c>
      <c r="D45" s="54">
        <v>41594586228.389999</v>
      </c>
      <c r="E45" s="54">
        <v>-334399255015.64001</v>
      </c>
      <c r="F45" s="54">
        <v>322903075269.35999</v>
      </c>
    </row>
    <row r="46" spans="1:6" hidden="1" x14ac:dyDescent="0.2">
      <c r="A46" s="56" t="s">
        <v>106</v>
      </c>
      <c r="B46" s="54">
        <v>223757108917.42999</v>
      </c>
      <c r="C46" s="54">
        <v>53990961054.419998</v>
      </c>
      <c r="D46" s="54">
        <v>48587068432.160004</v>
      </c>
      <c r="E46" s="54">
        <v>-334399255015.64001</v>
      </c>
      <c r="F46" s="54">
        <v>288935883388.37</v>
      </c>
    </row>
    <row r="47" spans="1:6" x14ac:dyDescent="0.2">
      <c r="A47" s="56" t="s">
        <v>107</v>
      </c>
      <c r="B47" s="54"/>
      <c r="C47" s="54"/>
      <c r="D47" s="54"/>
      <c r="E47" s="54"/>
      <c r="F47" s="54"/>
    </row>
    <row r="48" spans="1:6" x14ac:dyDescent="0.2">
      <c r="A48" s="56" t="s">
        <v>109</v>
      </c>
      <c r="B48" s="54">
        <v>29178823.050000001</v>
      </c>
      <c r="C48" s="54">
        <v>340064664.08999997</v>
      </c>
      <c r="D48" s="54">
        <v>11602243.539999999</v>
      </c>
      <c r="E48" s="54"/>
      <c r="F48" s="54">
        <v>380845730.68000001</v>
      </c>
    </row>
    <row r="49" spans="1:6" x14ac:dyDescent="0.2">
      <c r="A49" s="56" t="s">
        <v>110</v>
      </c>
      <c r="B49" s="54">
        <v>98081338.730000004</v>
      </c>
      <c r="C49" s="54">
        <v>112679098.06</v>
      </c>
      <c r="D49" s="54">
        <v>54257645.990000002</v>
      </c>
      <c r="E49" s="54"/>
      <c r="F49" s="54">
        <v>265018082.78</v>
      </c>
    </row>
    <row r="50" spans="1:6" x14ac:dyDescent="0.2">
      <c r="A50" s="56" t="s">
        <v>148</v>
      </c>
      <c r="B50" s="54">
        <v>81700803.849999994</v>
      </c>
      <c r="C50" s="54">
        <v>13616762.449999999</v>
      </c>
      <c r="D50" s="54"/>
      <c r="E50" s="54"/>
      <c r="F50" s="54">
        <v>95317566.299999997</v>
      </c>
    </row>
    <row r="51" spans="1:6" x14ac:dyDescent="0.2">
      <c r="A51" s="56" t="s">
        <v>115</v>
      </c>
      <c r="B51" s="54">
        <v>122013151.72</v>
      </c>
      <c r="C51" s="54">
        <v>291607430.94999999</v>
      </c>
      <c r="D51" s="54">
        <v>-249065.99</v>
      </c>
      <c r="E51" s="54"/>
      <c r="F51" s="54">
        <v>413371516.68000001</v>
      </c>
    </row>
    <row r="53" spans="1:6" x14ac:dyDescent="0.2">
      <c r="A53" s="56" t="s">
        <v>157</v>
      </c>
    </row>
    <row r="54" spans="1:6" x14ac:dyDescent="0.2">
      <c r="A54" s="56" t="s">
        <v>114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</row>
    <row r="55" spans="1:6" x14ac:dyDescent="0.2">
      <c r="A55" s="56" t="s">
        <v>97</v>
      </c>
      <c r="B55" s="54">
        <v>58570222596.540001</v>
      </c>
      <c r="C55" s="54">
        <v>22197061434.540001</v>
      </c>
      <c r="D55" s="54">
        <v>1955769910.5799999</v>
      </c>
      <c r="E55" s="54">
        <v>-4122205634.8800001</v>
      </c>
      <c r="F55" s="54">
        <v>78600848306.779999</v>
      </c>
    </row>
    <row r="56" spans="1:6" x14ac:dyDescent="0.2">
      <c r="A56" s="56" t="s">
        <v>111</v>
      </c>
      <c r="B56" s="54">
        <v>58570222596.540001</v>
      </c>
      <c r="C56" s="54">
        <v>19081767038.290001</v>
      </c>
      <c r="D56" s="54">
        <v>948858671.95000005</v>
      </c>
      <c r="E56" s="54"/>
      <c r="F56" s="54">
        <v>78600848306.779999</v>
      </c>
    </row>
    <row r="57" spans="1:6" x14ac:dyDescent="0.2">
      <c r="A57" s="56" t="s">
        <v>143</v>
      </c>
      <c r="B57" s="54"/>
      <c r="C57" s="54">
        <v>3115294396.25</v>
      </c>
      <c r="D57" s="54">
        <v>1006911238.63</v>
      </c>
      <c r="E57" s="54">
        <v>-4122205634.8800001</v>
      </c>
      <c r="F57" s="54"/>
    </row>
    <row r="58" spans="1:6" x14ac:dyDescent="0.2">
      <c r="A58" s="56" t="s">
        <v>112</v>
      </c>
      <c r="B58" s="54">
        <v>57711845634.330002</v>
      </c>
      <c r="C58" s="54">
        <v>22142948598.25</v>
      </c>
      <c r="D58" s="54">
        <v>1914033908.72</v>
      </c>
      <c r="E58" s="54">
        <v>-4070103996.9299998</v>
      </c>
      <c r="F58" s="54">
        <v>77698724144.369995</v>
      </c>
    </row>
    <row r="59" spans="1:6" x14ac:dyDescent="0.2">
      <c r="A59" s="56" t="s">
        <v>144</v>
      </c>
      <c r="B59" s="75">
        <v>47357346128.519997</v>
      </c>
      <c r="C59" s="54">
        <v>20277886545.82</v>
      </c>
      <c r="D59" s="54">
        <v>1242786076.6500001</v>
      </c>
      <c r="E59" s="54">
        <v>-3868733616.21</v>
      </c>
      <c r="F59" s="54">
        <v>65009285134.779999</v>
      </c>
    </row>
    <row r="60" spans="1:6" x14ac:dyDescent="0.2">
      <c r="A60" s="56" t="s">
        <v>127</v>
      </c>
      <c r="B60" s="54">
        <v>47076666717.690002</v>
      </c>
      <c r="C60" s="54">
        <v>20267377858.240002</v>
      </c>
      <c r="D60" s="54">
        <v>1218552696.48</v>
      </c>
      <c r="E60" s="54">
        <v>-3868733616.21</v>
      </c>
      <c r="F60" s="54">
        <v>64693863656.199997</v>
      </c>
    </row>
    <row r="61" spans="1:6" x14ac:dyDescent="0.2">
      <c r="A61" s="56" t="s">
        <v>129</v>
      </c>
      <c r="B61" s="54">
        <v>3642985100.75</v>
      </c>
      <c r="C61" s="54">
        <v>1364307397.8299999</v>
      </c>
      <c r="D61" s="54">
        <v>687453719.92999995</v>
      </c>
      <c r="E61" s="54">
        <v>-533595652.62</v>
      </c>
      <c r="F61" s="54">
        <v>5161150565.8900003</v>
      </c>
    </row>
    <row r="62" spans="1:6" s="78" customFormat="1" x14ac:dyDescent="0.2">
      <c r="A62" s="76" t="s">
        <v>141</v>
      </c>
      <c r="B62" s="77">
        <v>10373893789.110001</v>
      </c>
      <c r="C62" s="77">
        <v>579543986.57000005</v>
      </c>
      <c r="D62" s="77">
        <v>80400659.650000006</v>
      </c>
      <c r="E62" s="77">
        <v>-367186244.27999997</v>
      </c>
      <c r="F62" s="77">
        <v>10666652191.049999</v>
      </c>
    </row>
    <row r="63" spans="1:6" s="78" customFormat="1" x14ac:dyDescent="0.2">
      <c r="A63" s="79" t="s">
        <v>152</v>
      </c>
      <c r="B63" s="80">
        <f>B62/B55</f>
        <v>0.17711890665962454</v>
      </c>
      <c r="C63" s="80">
        <f>C62/C55</f>
        <v>2.6109040977297732E-2</v>
      </c>
      <c r="D63" s="77"/>
      <c r="E63" s="77"/>
      <c r="F63" s="80">
        <f>F62/F55</f>
        <v>0.13570657850177309</v>
      </c>
    </row>
    <row r="64" spans="1:6" s="78" customFormat="1" x14ac:dyDescent="0.2">
      <c r="A64" s="76" t="s">
        <v>150</v>
      </c>
      <c r="B64" s="77">
        <f>B62*0.25</f>
        <v>2593473447.2775002</v>
      </c>
      <c r="C64" s="77">
        <f>C62*0.25</f>
        <v>144885996.64250001</v>
      </c>
      <c r="D64" s="77"/>
      <c r="E64" s="77"/>
      <c r="F64" s="77">
        <f>F62*0.25</f>
        <v>2666663047.7624998</v>
      </c>
    </row>
    <row r="65" spans="1:6" s="78" customFormat="1" x14ac:dyDescent="0.2">
      <c r="A65" s="76" t="s">
        <v>151</v>
      </c>
      <c r="B65" s="77">
        <f>(B62-B64)</f>
        <v>7780420341.8325005</v>
      </c>
      <c r="C65" s="77">
        <f>(C62-C64)</f>
        <v>434657989.92750001</v>
      </c>
      <c r="D65" s="77"/>
      <c r="E65" s="77"/>
      <c r="F65" s="77">
        <f>(F62-F64)</f>
        <v>7999989143.2874994</v>
      </c>
    </row>
    <row r="66" spans="1:6" s="78" customFormat="1" x14ac:dyDescent="0.2">
      <c r="A66" s="79" t="s">
        <v>153</v>
      </c>
      <c r="B66" s="80">
        <f>B65/B55</f>
        <v>0.13283917999471842</v>
      </c>
      <c r="C66" s="80">
        <f>C65/C55</f>
        <v>1.9581780732973297E-2</v>
      </c>
      <c r="D66" s="77"/>
      <c r="E66" s="77"/>
      <c r="F66" s="80">
        <f>F65/F55</f>
        <v>0.10177993387632983</v>
      </c>
    </row>
    <row r="67" spans="1:6" s="83" customFormat="1" x14ac:dyDescent="0.2">
      <c r="A67" s="81" t="s">
        <v>155</v>
      </c>
      <c r="B67" s="83">
        <v>726275698.12</v>
      </c>
      <c r="F67" s="83">
        <v>726275698.12</v>
      </c>
    </row>
    <row r="68" spans="1:6" s="77" customFormat="1" x14ac:dyDescent="0.2">
      <c r="A68" s="82" t="s">
        <v>154</v>
      </c>
      <c r="B68" s="77">
        <f>B65-B67</f>
        <v>7054144643.7125006</v>
      </c>
      <c r="F68" s="77">
        <f>F65-F67</f>
        <v>7273713445.1674995</v>
      </c>
    </row>
    <row r="69" spans="1:6" s="78" customFormat="1" x14ac:dyDescent="0.2">
      <c r="A69" s="79" t="s">
        <v>88</v>
      </c>
      <c r="B69" s="80">
        <f>B68/B55</f>
        <v>0.12043909568698173</v>
      </c>
      <c r="C69" s="80"/>
      <c r="D69" s="77"/>
      <c r="E69" s="77"/>
      <c r="F69" s="80">
        <f>F68/F55</f>
        <v>9.2539884770430389E-2</v>
      </c>
    </row>
    <row r="70" spans="1:6" s="77" customFormat="1" x14ac:dyDescent="0.2">
      <c r="A70" s="82" t="s">
        <v>85</v>
      </c>
      <c r="B70" s="77">
        <v>1433235425.8099999</v>
      </c>
      <c r="F70" s="77">
        <v>1433235425.8099999</v>
      </c>
    </row>
    <row r="71" spans="1:6" s="78" customFormat="1" x14ac:dyDescent="0.2">
      <c r="A71" s="79" t="s">
        <v>156</v>
      </c>
      <c r="B71" s="80">
        <f>(B68-B70)/B55</f>
        <v>9.5968718722857504E-2</v>
      </c>
      <c r="C71" s="80"/>
      <c r="D71" s="77"/>
      <c r="E71" s="77"/>
      <c r="F71" s="80">
        <f>(F68-F70)/F55</f>
        <v>7.4305534166273224E-2</v>
      </c>
    </row>
    <row r="72" spans="1:6" hidden="1" x14ac:dyDescent="0.2">
      <c r="A72" s="56" t="s">
        <v>132</v>
      </c>
      <c r="B72" s="54">
        <v>327842774008.98999</v>
      </c>
      <c r="C72" s="54">
        <v>76308293480.779999</v>
      </c>
      <c r="D72" s="54">
        <v>14555033183.08</v>
      </c>
      <c r="E72" s="54">
        <v>-59452647939.5</v>
      </c>
      <c r="F72" s="54">
        <v>359253452733.34998</v>
      </c>
    </row>
    <row r="73" spans="1:6" hidden="1" x14ac:dyDescent="0.2">
      <c r="A73" s="56" t="s">
        <v>134</v>
      </c>
      <c r="B73" s="54">
        <v>283473427228.28003</v>
      </c>
      <c r="C73" s="54">
        <v>65473513603.93</v>
      </c>
      <c r="D73" s="54">
        <v>13637374754.52</v>
      </c>
      <c r="E73" s="54">
        <v>-51694028815.040001</v>
      </c>
      <c r="F73" s="54">
        <v>310890286771.69</v>
      </c>
    </row>
    <row r="74" spans="1:6" x14ac:dyDescent="0.2">
      <c r="A74" s="56" t="s">
        <v>145</v>
      </c>
      <c r="B74" s="54"/>
    </row>
    <row r="75" spans="1:6" x14ac:dyDescent="0.2">
      <c r="A75" s="56" t="s">
        <v>137</v>
      </c>
      <c r="B75" s="54">
        <v>1755123583.53</v>
      </c>
      <c r="C75" s="54">
        <v>2999440803.8800001</v>
      </c>
      <c r="D75" s="54">
        <v>441323303.20999998</v>
      </c>
      <c r="E75" s="54" t="s">
        <v>99</v>
      </c>
      <c r="F75" s="54">
        <v>5195887690.6199999</v>
      </c>
    </row>
    <row r="76" spans="1:6" x14ac:dyDescent="0.2">
      <c r="A76" s="56" t="s">
        <v>142</v>
      </c>
      <c r="B76" s="54">
        <v>164504146.13999999</v>
      </c>
      <c r="C76" s="54">
        <v>297323019.44</v>
      </c>
      <c r="D76" s="54">
        <v>154667288.86000001</v>
      </c>
      <c r="E76" s="54" t="s">
        <v>99</v>
      </c>
      <c r="F76" s="54">
        <v>616494454.44000006</v>
      </c>
    </row>
    <row r="77" spans="1:6" x14ac:dyDescent="0.2">
      <c r="A77" s="56" t="s">
        <v>146</v>
      </c>
      <c r="B77" s="54">
        <v>34458175.310000002</v>
      </c>
      <c r="C77" s="54">
        <v>9490907.6799999997</v>
      </c>
      <c r="D77" s="54">
        <v>909367.77</v>
      </c>
      <c r="E77" s="54" t="s">
        <v>99</v>
      </c>
      <c r="F77" s="54">
        <v>44858450.759999998</v>
      </c>
    </row>
    <row r="78" spans="1:6" x14ac:dyDescent="0.2">
      <c r="A78" s="56" t="s">
        <v>147</v>
      </c>
      <c r="B78" s="54">
        <v>390247284.58999997</v>
      </c>
      <c r="C78" s="54">
        <v>128302765.58</v>
      </c>
      <c r="D78" s="54">
        <v>26647709.239999998</v>
      </c>
      <c r="E78" s="54" t="s">
        <v>99</v>
      </c>
      <c r="F78" s="54">
        <v>545197759.40999997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5A74-51B6-4084-B743-03D661453895}">
  <dimension ref="A1:M20"/>
  <sheetViews>
    <sheetView workbookViewId="0">
      <selection activeCell="E33" sqref="E33"/>
    </sheetView>
  </sheetViews>
  <sheetFormatPr defaultRowHeight="14.25" x14ac:dyDescent="0.2"/>
  <cols>
    <col min="1" max="1" width="14.375" customWidth="1"/>
    <col min="2" max="2" width="15.5" bestFit="1" customWidth="1"/>
    <col min="3" max="3" width="11.25" bestFit="1" customWidth="1"/>
    <col min="4" max="5" width="10.5" bestFit="1" customWidth="1"/>
    <col min="6" max="6" width="11.25" bestFit="1" customWidth="1"/>
  </cols>
  <sheetData>
    <row r="1" spans="1:13" ht="22.5" x14ac:dyDescent="0.2">
      <c r="A1" s="63" t="s">
        <v>114</v>
      </c>
      <c r="B1" s="67" t="s">
        <v>121</v>
      </c>
      <c r="C1" s="67" t="s">
        <v>122</v>
      </c>
      <c r="D1" s="67" t="s">
        <v>123</v>
      </c>
      <c r="E1" s="67" t="s">
        <v>124</v>
      </c>
      <c r="F1" s="67" t="s">
        <v>125</v>
      </c>
      <c r="G1" s="67"/>
      <c r="H1" s="67"/>
      <c r="I1" s="67"/>
      <c r="J1" s="67"/>
      <c r="K1" s="67"/>
      <c r="L1" s="67"/>
      <c r="M1" s="55"/>
    </row>
    <row r="2" spans="1:13" x14ac:dyDescent="0.2">
      <c r="A2" s="57" t="s">
        <v>97</v>
      </c>
      <c r="B2" s="64">
        <v>58570222596.540001</v>
      </c>
      <c r="C2" s="64">
        <v>22197061434.540001</v>
      </c>
      <c r="D2" s="64">
        <v>1955769910.5799999</v>
      </c>
      <c r="E2" s="64">
        <v>-4122205634.8800001</v>
      </c>
      <c r="F2" s="64">
        <v>78600848306.779999</v>
      </c>
      <c r="H2" s="64"/>
      <c r="J2" s="64"/>
      <c r="L2" s="64"/>
      <c r="M2" s="55"/>
    </row>
    <row r="3" spans="1:13" ht="14.25" customHeight="1" x14ac:dyDescent="0.2">
      <c r="A3" s="62" t="s">
        <v>116</v>
      </c>
      <c r="B3" s="66">
        <v>58570222596.540001</v>
      </c>
      <c r="C3" s="69">
        <v>19081767038.290001</v>
      </c>
      <c r="D3" s="69">
        <v>948858671.95000005</v>
      </c>
      <c r="E3" s="68"/>
      <c r="F3" s="69">
        <v>78600848306.779999</v>
      </c>
      <c r="G3" s="68"/>
      <c r="H3" s="68"/>
      <c r="I3" s="68"/>
      <c r="J3" s="68"/>
      <c r="K3" s="68"/>
      <c r="L3" s="68"/>
      <c r="M3" s="68"/>
    </row>
    <row r="4" spans="1:13" ht="14.25" customHeight="1" x14ac:dyDescent="0.2">
      <c r="A4" s="62" t="s">
        <v>117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4.25" customHeight="1" x14ac:dyDescent="0.2">
      <c r="A5" s="65" t="s">
        <v>118</v>
      </c>
      <c r="B5" s="70">
        <v>57711845634.330002</v>
      </c>
      <c r="C5" s="69">
        <v>22142948598.25</v>
      </c>
      <c r="D5" s="69">
        <v>1914033908.72</v>
      </c>
      <c r="E5" s="69">
        <v>4070103996.9299998</v>
      </c>
      <c r="F5" s="69">
        <v>77698724144.369995</v>
      </c>
      <c r="G5" s="68"/>
      <c r="H5" s="68"/>
      <c r="I5" s="68"/>
      <c r="J5" s="68"/>
      <c r="K5" s="68"/>
      <c r="L5" s="68"/>
      <c r="M5" s="68"/>
    </row>
    <row r="6" spans="1:13" ht="22.5" x14ac:dyDescent="0.2">
      <c r="A6" s="58" t="s">
        <v>119</v>
      </c>
      <c r="B6" s="86" t="s">
        <v>126</v>
      </c>
      <c r="C6" s="86"/>
      <c r="D6" s="71">
        <v>1242786076.6500001</v>
      </c>
      <c r="E6" s="71">
        <v>-3868733616.21</v>
      </c>
      <c r="F6" s="71">
        <v>65009285134.779999</v>
      </c>
      <c r="G6" s="71"/>
      <c r="H6" s="71"/>
      <c r="I6" s="71"/>
      <c r="J6" s="71"/>
      <c r="K6" s="71"/>
      <c r="L6" s="55"/>
      <c r="M6" s="55"/>
    </row>
    <row r="7" spans="1:13" ht="14.25" customHeight="1" x14ac:dyDescent="0.2">
      <c r="A7" s="62" t="s">
        <v>128</v>
      </c>
      <c r="B7" s="66">
        <v>47076666717.690002</v>
      </c>
      <c r="C7" s="73">
        <v>20267377858.240002</v>
      </c>
      <c r="D7" s="73">
        <v>1218552696.48</v>
      </c>
      <c r="E7" s="73">
        <v>-3868733616.21</v>
      </c>
      <c r="F7" s="73">
        <v>64693863656.199997</v>
      </c>
      <c r="G7" s="73"/>
      <c r="I7" s="73"/>
      <c r="K7" s="73"/>
      <c r="L7" s="55"/>
      <c r="M7" s="55"/>
    </row>
    <row r="8" spans="1:13" ht="14.25" customHeight="1" x14ac:dyDescent="0.2">
      <c r="A8" s="62" t="s">
        <v>130</v>
      </c>
      <c r="B8" s="66">
        <v>3642985100.75</v>
      </c>
      <c r="C8" s="73">
        <v>1364307397.8299999</v>
      </c>
      <c r="D8" s="73">
        <v>687453719.92999995</v>
      </c>
      <c r="E8" s="73">
        <v>-533595652.62</v>
      </c>
      <c r="F8" s="73">
        <v>5161150565.8900003</v>
      </c>
      <c r="G8" s="73"/>
      <c r="I8" s="73"/>
      <c r="K8" s="73"/>
      <c r="L8" s="55"/>
      <c r="M8" s="55"/>
    </row>
    <row r="9" spans="1:13" ht="14.25" customHeight="1" x14ac:dyDescent="0.2">
      <c r="A9" s="62" t="s">
        <v>131</v>
      </c>
      <c r="B9" s="66">
        <v>10373893789.110001</v>
      </c>
      <c r="C9" s="73">
        <v>579543986.57000005</v>
      </c>
      <c r="D9" s="73">
        <v>80400659.650000006</v>
      </c>
      <c r="E9" s="73">
        <v>-367186244.27999997</v>
      </c>
      <c r="F9" s="73">
        <v>10666652191.049999</v>
      </c>
      <c r="G9" s="73"/>
      <c r="I9" s="73"/>
      <c r="K9" s="73"/>
      <c r="L9" s="55"/>
      <c r="M9" s="55"/>
    </row>
    <row r="10" spans="1:13" ht="14.25" customHeight="1" x14ac:dyDescent="0.2">
      <c r="A10" s="62" t="s">
        <v>133</v>
      </c>
      <c r="B10" s="66">
        <v>327842774008.98999</v>
      </c>
      <c r="C10" s="73">
        <v>76308293480.779999</v>
      </c>
      <c r="D10" s="73">
        <v>14555033183.08</v>
      </c>
      <c r="E10" s="73">
        <v>-59452647939.5</v>
      </c>
      <c r="F10" s="73">
        <v>359253452733.34998</v>
      </c>
      <c r="G10" s="73"/>
      <c r="I10" s="73"/>
      <c r="K10" s="73"/>
      <c r="L10" s="55"/>
      <c r="M10" s="55"/>
    </row>
    <row r="11" spans="1:13" ht="14.25" customHeight="1" x14ac:dyDescent="0.2">
      <c r="A11" s="62" t="s">
        <v>135</v>
      </c>
      <c r="B11" s="66">
        <v>283473427228.28003</v>
      </c>
      <c r="C11" s="73">
        <v>65473513603.93</v>
      </c>
      <c r="D11" s="73">
        <v>13637374754.52</v>
      </c>
      <c r="E11" s="73">
        <v>-51694028815.040001</v>
      </c>
      <c r="F11" s="73">
        <v>310890286771.69</v>
      </c>
      <c r="G11" s="73"/>
      <c r="I11" s="73"/>
      <c r="K11" s="73"/>
      <c r="L11" s="55"/>
      <c r="M11" s="55"/>
    </row>
    <row r="12" spans="1:13" ht="14.25" customHeight="1" x14ac:dyDescent="0.2">
      <c r="A12" s="62" t="s">
        <v>120</v>
      </c>
      <c r="B12" s="62"/>
      <c r="C12" s="73">
        <v>2999440803.8800001</v>
      </c>
      <c r="D12" s="73">
        <v>441323303.20999998</v>
      </c>
      <c r="E12" s="68" t="s">
        <v>99</v>
      </c>
      <c r="F12" s="73">
        <v>5195887690.6199999</v>
      </c>
      <c r="G12" s="73"/>
      <c r="I12" s="68"/>
      <c r="K12" s="73"/>
      <c r="L12" s="55"/>
      <c r="M12" s="55"/>
    </row>
    <row r="13" spans="1:13" ht="14.25" customHeight="1" x14ac:dyDescent="0.2">
      <c r="A13" s="62" t="s">
        <v>138</v>
      </c>
      <c r="B13" s="66">
        <v>1755123583.53</v>
      </c>
      <c r="C13" s="59"/>
      <c r="D13" s="59"/>
      <c r="E13" s="61"/>
      <c r="F13" s="60"/>
      <c r="G13" s="59"/>
      <c r="I13" s="61"/>
      <c r="K13" s="60"/>
      <c r="L13" s="55"/>
      <c r="M13" s="55"/>
    </row>
    <row r="14" spans="1:13" ht="14.25" customHeight="1" x14ac:dyDescent="0.2">
      <c r="A14" s="72" t="s">
        <v>136</v>
      </c>
      <c r="B14" s="74">
        <v>164504146.13999999</v>
      </c>
      <c r="C14" s="73">
        <v>297323019.44</v>
      </c>
      <c r="D14" s="73">
        <v>154667288.86000001</v>
      </c>
      <c r="E14" s="68" t="s">
        <v>99</v>
      </c>
      <c r="F14" s="73">
        <v>616494454.44000006</v>
      </c>
      <c r="G14" s="73"/>
      <c r="I14" s="68"/>
      <c r="K14" s="73"/>
      <c r="L14" s="55"/>
      <c r="M14" s="55"/>
    </row>
    <row r="15" spans="1:13" ht="14.25" customHeight="1" x14ac:dyDescent="0.2">
      <c r="A15" s="72" t="s">
        <v>139</v>
      </c>
      <c r="B15" s="74">
        <v>34458175.310000002</v>
      </c>
      <c r="C15" s="73">
        <v>9490907.6799999997</v>
      </c>
      <c r="D15" s="73">
        <v>909367.77</v>
      </c>
      <c r="E15" s="68" t="s">
        <v>99</v>
      </c>
      <c r="F15" s="73">
        <v>44858450.759999998</v>
      </c>
      <c r="G15" s="73"/>
      <c r="I15" s="68"/>
      <c r="K15" s="73"/>
      <c r="L15" s="55"/>
      <c r="M15" s="55"/>
    </row>
    <row r="16" spans="1:13" ht="14.25" customHeight="1" x14ac:dyDescent="0.2">
      <c r="A16" s="72" t="s">
        <v>140</v>
      </c>
      <c r="B16" s="74">
        <v>390247284.58999997</v>
      </c>
      <c r="C16" s="73">
        <v>128302765.58</v>
      </c>
      <c r="D16" s="73">
        <v>26647709.239999998</v>
      </c>
      <c r="E16" s="68" t="s">
        <v>99</v>
      </c>
      <c r="F16" s="73">
        <v>545197759.40999997</v>
      </c>
      <c r="G16" s="73"/>
      <c r="I16" s="68"/>
      <c r="K16" s="73"/>
      <c r="L16" s="55"/>
      <c r="M16" s="55"/>
    </row>
    <row r="17" spans="1:13" x14ac:dyDescent="0.2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</row>
    <row r="18" spans="1:13" x14ac:dyDescent="0.2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</row>
    <row r="19" spans="1:13" x14ac:dyDescent="0.2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</row>
    <row r="20" spans="1:13" x14ac:dyDescent="0.2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</sheetData>
  <mergeCells count="5">
    <mergeCell ref="A18:M18"/>
    <mergeCell ref="A19:M19"/>
    <mergeCell ref="A20:M20"/>
    <mergeCell ref="A17:M17"/>
    <mergeCell ref="B6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盈利分析</vt:lpstr>
      <vt:lpstr>历年主要财务指标</vt:lpstr>
      <vt:lpstr>经营公告</vt:lpstr>
      <vt:lpstr>分部利润或亏损、资产及负债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2021-08-30T06:31:59Z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5abab614-49c1-4ca6-82b9-f8072d44a488</vt:lpwstr>
  </property>
</Properties>
</file>