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kim\财报分析\"/>
    </mc:Choice>
  </mc:AlternateContent>
  <xr:revisionPtr revIDLastSave="0" documentId="13_ncr:1_{073A43E8-3E9A-4DC3-B1D5-90C3AB5DB55D}" xr6:coauthVersionLast="45" xr6:coauthVersionMax="45" xr10:uidLastSave="{00000000-0000-0000-0000-000000000000}"/>
  <bookViews>
    <workbookView xWindow="-120" yWindow="-120" windowWidth="29040" windowHeight="15840" firstSheet="1" activeTab="3" xr2:uid="{00000000-000D-0000-FFFF-FFFF00000000}"/>
  </bookViews>
  <sheets>
    <sheet name="自由现金流估值 (2)" sheetId="5" r:id="rId1"/>
    <sheet name="自由现金流估值" sheetId="1" r:id="rId2"/>
    <sheet name="苹果自由现金流估值" sheetId="3" r:id="rId3"/>
    <sheet name="茅台自由现金流估值" sheetId="6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6" l="1"/>
  <c r="B21" i="6"/>
  <c r="B22" i="6" s="1"/>
  <c r="B25" i="6" s="1"/>
  <c r="B18" i="6"/>
  <c r="C18" i="6"/>
  <c r="B16" i="6"/>
  <c r="B12" i="6"/>
  <c r="C12" i="6"/>
  <c r="D12" i="6"/>
  <c r="E12" i="6" s="1"/>
  <c r="F12" i="6" s="1"/>
  <c r="G12" i="6" s="1"/>
  <c r="I12" i="6" s="1"/>
  <c r="J12" i="6" s="1"/>
  <c r="K12" i="6" s="1"/>
  <c r="B3" i="6"/>
  <c r="C16" i="6"/>
  <c r="B27" i="3"/>
  <c r="B25" i="3"/>
  <c r="B22" i="3"/>
  <c r="B21" i="3"/>
  <c r="C18" i="3"/>
  <c r="D18" i="3"/>
  <c r="E18" i="3"/>
  <c r="F18" i="3"/>
  <c r="G18" i="3"/>
  <c r="H18" i="3"/>
  <c r="I18" i="3"/>
  <c r="J18" i="3"/>
  <c r="K18" i="3"/>
  <c r="B18" i="3"/>
  <c r="B16" i="3"/>
  <c r="K12" i="3"/>
  <c r="C12" i="3"/>
  <c r="D12" i="3"/>
  <c r="E12" i="3" s="1"/>
  <c r="F12" i="3" s="1"/>
  <c r="G12" i="3" s="1"/>
  <c r="H12" i="3" s="1"/>
  <c r="I12" i="3" s="1"/>
  <c r="J12" i="3" s="1"/>
  <c r="B12" i="3"/>
  <c r="C12" i="5"/>
  <c r="B25" i="5"/>
  <c r="B22" i="5"/>
  <c r="C18" i="5"/>
  <c r="D18" i="5"/>
  <c r="E18" i="5"/>
  <c r="F18" i="5"/>
  <c r="G18" i="5"/>
  <c r="H18" i="5"/>
  <c r="I18" i="5"/>
  <c r="J18" i="5"/>
  <c r="K18" i="5"/>
  <c r="B18" i="5"/>
  <c r="C16" i="5"/>
  <c r="D16" i="5" s="1"/>
  <c r="E16" i="5" s="1"/>
  <c r="F16" i="5" s="1"/>
  <c r="G16" i="5" s="1"/>
  <c r="H16" i="5" s="1"/>
  <c r="I16" i="5" s="1"/>
  <c r="J16" i="5" s="1"/>
  <c r="K16" i="5" s="1"/>
  <c r="H12" i="5"/>
  <c r="I12" i="5"/>
  <c r="J12" i="5" s="1"/>
  <c r="K12" i="5" s="1"/>
  <c r="G12" i="5"/>
  <c r="F12" i="5"/>
  <c r="D12" i="5"/>
  <c r="E12" i="5" s="1"/>
  <c r="B22" i="1"/>
  <c r="B25" i="1" s="1"/>
  <c r="B27" i="1" s="1"/>
  <c r="B3" i="3"/>
  <c r="B21" i="1"/>
  <c r="D18" i="1"/>
  <c r="E18" i="1"/>
  <c r="F18" i="1"/>
  <c r="G18" i="1"/>
  <c r="H18" i="1"/>
  <c r="I18" i="1"/>
  <c r="J18" i="1"/>
  <c r="K18" i="1"/>
  <c r="D16" i="1"/>
  <c r="C16" i="1"/>
  <c r="C18" i="1" s="1"/>
  <c r="E12" i="1"/>
  <c r="E16" i="1" s="1"/>
  <c r="D12" i="1"/>
  <c r="B27" i="6" l="1"/>
  <c r="D16" i="6"/>
  <c r="C16" i="3"/>
  <c r="F12" i="1"/>
  <c r="E16" i="6" l="1"/>
  <c r="D18" i="6"/>
  <c r="D16" i="3"/>
  <c r="G12" i="1"/>
  <c r="F16" i="1"/>
  <c r="F16" i="6" l="1"/>
  <c r="E18" i="6"/>
  <c r="E16" i="3"/>
  <c r="H12" i="1"/>
  <c r="G16" i="1"/>
  <c r="G16" i="6" l="1"/>
  <c r="F18" i="6"/>
  <c r="F16" i="3"/>
  <c r="I12" i="1"/>
  <c r="H16" i="1"/>
  <c r="G18" i="6" l="1"/>
  <c r="H16" i="6"/>
  <c r="G16" i="3"/>
  <c r="J12" i="1"/>
  <c r="I16" i="1"/>
  <c r="I16" i="6" l="1"/>
  <c r="H18" i="6"/>
  <c r="H16" i="3"/>
  <c r="K12" i="1"/>
  <c r="K16" i="1" s="1"/>
  <c r="J16" i="1"/>
  <c r="I18" i="6" l="1"/>
  <c r="J16" i="6"/>
  <c r="I16" i="3"/>
  <c r="B21" i="5"/>
  <c r="B27" i="5" s="1"/>
  <c r="J18" i="6" l="1"/>
  <c r="K16" i="6"/>
  <c r="K18" i="6" s="1"/>
  <c r="J16" i="3"/>
  <c r="K16" i="3" l="1"/>
</calcChain>
</file>

<file path=xl/sharedStrings.xml><?xml version="1.0" encoding="utf-8"?>
<sst xmlns="http://schemas.openxmlformats.org/spreadsheetml/2006/main" count="140" uniqueCount="34">
  <si>
    <t>（）公司的假设</t>
    <phoneticPr fontId="1" type="noConversion"/>
  </si>
  <si>
    <t>股票市价（元/股）</t>
    <phoneticPr fontId="1" type="noConversion"/>
  </si>
  <si>
    <t>发行在外股份</t>
    <phoneticPr fontId="1" type="noConversion"/>
  </si>
  <si>
    <t>下一年度自由现金流（元）</t>
    <phoneticPr fontId="1" type="noConversion"/>
  </si>
  <si>
    <t>永续年金增长率（%）</t>
    <phoneticPr fontId="1" type="noConversion"/>
  </si>
  <si>
    <t>折现率（%）</t>
    <phoneticPr fontId="1" type="noConversion"/>
  </si>
  <si>
    <t>（）公司10年估值模型</t>
    <phoneticPr fontId="1" type="noConversion"/>
  </si>
  <si>
    <t>第一步：预测下一个10年的自由现金流（FCF）</t>
    <phoneticPr fontId="1" type="noConversion"/>
  </si>
  <si>
    <t>增长率假设持续不变为5%，自由现金流单位：元</t>
    <phoneticPr fontId="1" type="noConversion"/>
  </si>
  <si>
    <t>年数</t>
    <phoneticPr fontId="1" type="noConversion"/>
  </si>
  <si>
    <t>自由现金流</t>
    <phoneticPr fontId="1" type="noConversion"/>
  </si>
  <si>
    <t>第二步：把这些自由现金流折现成现值</t>
    <phoneticPr fontId="1" type="noConversion"/>
  </si>
  <si>
    <r>
      <t>折现因子=（1+R）</t>
    </r>
    <r>
      <rPr>
        <sz val="11"/>
        <color theme="1"/>
        <rFont val="等线"/>
        <family val="3"/>
        <charset val="129"/>
        <scheme val="minor"/>
      </rPr>
      <t>ⁿ（其中</t>
    </r>
    <r>
      <rPr>
        <sz val="11"/>
        <color theme="1"/>
        <rFont val="等线"/>
        <family val="2"/>
        <scheme val="minor"/>
      </rPr>
      <t>R是折现率，N是折现的年数</t>
    </r>
    <r>
      <rPr>
        <sz val="11"/>
        <color theme="1"/>
        <rFont val="等线"/>
        <family val="3"/>
        <charset val="129"/>
        <scheme val="minor"/>
      </rPr>
      <t>）</t>
    </r>
    <phoneticPr fontId="1" type="noConversion"/>
  </si>
  <si>
    <t>折现自由现金流 →</t>
    <phoneticPr fontId="1" type="noConversion"/>
  </si>
  <si>
    <t>÷R</t>
    <phoneticPr fontId="1" type="noConversion"/>
  </si>
  <si>
    <t>第三步：计算永续年金价值并把它折现成现值</t>
    <phoneticPr fontId="1" type="noConversion"/>
  </si>
  <si>
    <t>永续年金价值（PV）=Yr10FCF×（1+g）÷（R-g）（其中g是永续年金增长率，R是折现率）</t>
    <phoneticPr fontId="1" type="noConversion"/>
  </si>
  <si>
    <t>永续年金价值→</t>
    <phoneticPr fontId="1" type="noConversion"/>
  </si>
  <si>
    <t>折现→</t>
    <phoneticPr fontId="1" type="noConversion"/>
  </si>
  <si>
    <t>第四步：计算所有者权益合计</t>
    <phoneticPr fontId="1" type="noConversion"/>
  </si>
  <si>
    <t>10个折现现金流加上永续年金的折现值</t>
    <phoneticPr fontId="1" type="noConversion"/>
  </si>
  <si>
    <t>所有者权益合计</t>
    <phoneticPr fontId="1" type="noConversion"/>
  </si>
  <si>
    <t>第五步：计算每股价值</t>
    <phoneticPr fontId="1" type="noConversion"/>
  </si>
  <si>
    <t>美股价值</t>
    <phoneticPr fontId="1" type="noConversion"/>
  </si>
  <si>
    <t>1.14²</t>
    <phoneticPr fontId="1" type="noConversion"/>
  </si>
  <si>
    <t>1.14³</t>
    <phoneticPr fontId="1" type="noConversion"/>
  </si>
  <si>
    <r>
      <t>1.14</t>
    </r>
    <r>
      <rPr>
        <vertAlign val="superscript"/>
        <sz val="11"/>
        <color theme="1"/>
        <rFont val="等线"/>
        <family val="3"/>
        <charset val="134"/>
        <scheme val="minor"/>
      </rPr>
      <t>4</t>
    </r>
    <phoneticPr fontId="1" type="noConversion"/>
  </si>
  <si>
    <r>
      <t>1.14</t>
    </r>
    <r>
      <rPr>
        <vertAlign val="superscript"/>
        <sz val="11"/>
        <color theme="1"/>
        <rFont val="等线"/>
        <family val="3"/>
        <charset val="134"/>
        <scheme val="minor"/>
      </rPr>
      <t>10</t>
    </r>
    <phoneticPr fontId="1" type="noConversion"/>
  </si>
  <si>
    <r>
      <t>1.14</t>
    </r>
    <r>
      <rPr>
        <vertAlign val="superscript"/>
        <sz val="11"/>
        <color theme="1"/>
        <rFont val="等线"/>
        <family val="3"/>
        <charset val="134"/>
        <scheme val="minor"/>
      </rPr>
      <t>9</t>
    </r>
    <phoneticPr fontId="1" type="noConversion"/>
  </si>
  <si>
    <r>
      <t>1.14</t>
    </r>
    <r>
      <rPr>
        <vertAlign val="superscript"/>
        <sz val="11"/>
        <color theme="1"/>
        <rFont val="等线"/>
        <family val="3"/>
        <charset val="134"/>
        <scheme val="minor"/>
      </rPr>
      <t>8</t>
    </r>
    <phoneticPr fontId="1" type="noConversion"/>
  </si>
  <si>
    <r>
      <t>1.14</t>
    </r>
    <r>
      <rPr>
        <vertAlign val="superscript"/>
        <sz val="11"/>
        <color theme="1"/>
        <rFont val="等线"/>
        <family val="3"/>
        <charset val="134"/>
        <scheme val="minor"/>
      </rPr>
      <t>7</t>
    </r>
    <phoneticPr fontId="1" type="noConversion"/>
  </si>
  <si>
    <r>
      <t>1.14</t>
    </r>
    <r>
      <rPr>
        <vertAlign val="superscript"/>
        <sz val="11"/>
        <color theme="1"/>
        <rFont val="等线"/>
        <family val="3"/>
        <charset val="134"/>
        <scheme val="minor"/>
      </rPr>
      <t>6</t>
    </r>
    <phoneticPr fontId="1" type="noConversion"/>
  </si>
  <si>
    <r>
      <t>1.14</t>
    </r>
    <r>
      <rPr>
        <vertAlign val="superscript"/>
        <sz val="11"/>
        <color theme="1"/>
        <rFont val="等线"/>
        <family val="3"/>
        <charset val="134"/>
        <scheme val="minor"/>
      </rPr>
      <t>5</t>
    </r>
    <phoneticPr fontId="1" type="noConversion"/>
  </si>
  <si>
    <t>每股价值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</si>
</sst>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#,##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29"/>
      <scheme val="minor"/>
    </font>
    <font>
      <vertAlign val="superscript"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91B9A-E772-4142-8159-888EA531415D}">
  <dimension ref="A1:K27"/>
  <sheetViews>
    <sheetView workbookViewId="0">
      <selection activeCell="C13" sqref="C13"/>
    </sheetView>
  </sheetViews>
  <sheetFormatPr defaultRowHeight="14.25" x14ac:dyDescent="0.2"/>
  <cols>
    <col min="1" max="1" width="22.75" customWidth="1"/>
  </cols>
  <sheetData>
    <row r="1" spans="1:11" x14ac:dyDescent="0.2">
      <c r="A1" t="s">
        <v>0</v>
      </c>
    </row>
    <row r="2" spans="1:11" x14ac:dyDescent="0.2">
      <c r="A2" t="s">
        <v>1</v>
      </c>
      <c r="B2">
        <v>29</v>
      </c>
    </row>
    <row r="3" spans="1:11" x14ac:dyDescent="0.2">
      <c r="A3" t="s">
        <v>2</v>
      </c>
      <c r="B3">
        <v>258</v>
      </c>
    </row>
    <row r="4" spans="1:11" x14ac:dyDescent="0.2">
      <c r="A4" t="s">
        <v>3</v>
      </c>
      <c r="B4">
        <v>180</v>
      </c>
    </row>
    <row r="5" spans="1:11" x14ac:dyDescent="0.2">
      <c r="A5" t="s">
        <v>4</v>
      </c>
      <c r="B5" s="1">
        <v>0.03</v>
      </c>
    </row>
    <row r="6" spans="1:11" x14ac:dyDescent="0.2">
      <c r="A6" t="s">
        <v>5</v>
      </c>
      <c r="B6" s="1">
        <v>0.09</v>
      </c>
    </row>
    <row r="8" spans="1:11" x14ac:dyDescent="0.2">
      <c r="A8" t="s">
        <v>6</v>
      </c>
    </row>
    <row r="9" spans="1:11" x14ac:dyDescent="0.2">
      <c r="A9" t="s">
        <v>7</v>
      </c>
    </row>
    <row r="10" spans="1:11" x14ac:dyDescent="0.2">
      <c r="A10" t="s">
        <v>8</v>
      </c>
    </row>
    <row r="11" spans="1:11" x14ac:dyDescent="0.2">
      <c r="A11" t="s">
        <v>9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</row>
    <row r="12" spans="1:11" x14ac:dyDescent="0.2">
      <c r="A12" t="s">
        <v>10</v>
      </c>
      <c r="B12" s="2">
        <v>180</v>
      </c>
      <c r="C12" s="2">
        <f>B12*1.15</f>
        <v>206.99999999999997</v>
      </c>
      <c r="D12" s="2">
        <f t="shared" ref="D12:J12" si="0">C12*1.15</f>
        <v>238.04999999999995</v>
      </c>
      <c r="E12" s="2">
        <f t="shared" si="0"/>
        <v>273.75749999999994</v>
      </c>
      <c r="F12" s="2">
        <f>E12*1.15</f>
        <v>314.82112499999988</v>
      </c>
      <c r="G12" s="2">
        <f>F12*1.15</f>
        <v>362.04429374999984</v>
      </c>
      <c r="H12" s="2">
        <f>G12*1.1</f>
        <v>398.24872312499986</v>
      </c>
      <c r="I12" s="2">
        <f t="shared" ref="I12:K12" si="1">H12*1.1</f>
        <v>438.07359543749988</v>
      </c>
      <c r="J12" s="2">
        <f t="shared" si="1"/>
        <v>481.88095498124989</v>
      </c>
      <c r="K12" s="2">
        <f t="shared" si="1"/>
        <v>530.06905047937494</v>
      </c>
    </row>
    <row r="13" spans="1:11" x14ac:dyDescent="0.2">
      <c r="A13" t="s">
        <v>11</v>
      </c>
    </row>
    <row r="14" spans="1:11" x14ac:dyDescent="0.2">
      <c r="A14" t="s">
        <v>12</v>
      </c>
    </row>
    <row r="15" spans="1:11" x14ac:dyDescent="0.2">
      <c r="A15" t="s">
        <v>9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</row>
    <row r="16" spans="1:11" x14ac:dyDescent="0.2">
      <c r="A16" t="s">
        <v>10</v>
      </c>
      <c r="B16" s="2">
        <v>180</v>
      </c>
      <c r="C16" s="2">
        <f>B16*1.15</f>
        <v>206.99999999999997</v>
      </c>
      <c r="D16" s="2">
        <f t="shared" ref="D16:J16" si="2">C16*1.15</f>
        <v>238.04999999999995</v>
      </c>
      <c r="E16" s="2">
        <f t="shared" si="2"/>
        <v>273.75749999999994</v>
      </c>
      <c r="F16" s="2">
        <f>E16*1.15</f>
        <v>314.82112499999988</v>
      </c>
      <c r="G16" s="2">
        <f>F16*1.15</f>
        <v>362.04429374999984</v>
      </c>
      <c r="H16" s="2">
        <f>G16*1.1</f>
        <v>398.24872312499986</v>
      </c>
      <c r="I16" s="2">
        <f t="shared" ref="I16:K16" si="3">H16*1.1</f>
        <v>438.07359543749988</v>
      </c>
      <c r="J16" s="2">
        <f t="shared" si="3"/>
        <v>481.88095498124989</v>
      </c>
      <c r="K16" s="2">
        <f t="shared" si="3"/>
        <v>530.06905047937494</v>
      </c>
    </row>
    <row r="17" spans="1:11" ht="16.5" x14ac:dyDescent="0.2">
      <c r="A17" t="s">
        <v>14</v>
      </c>
      <c r="B17">
        <v>1.1399999999999999</v>
      </c>
      <c r="C17" s="2" t="s">
        <v>24</v>
      </c>
      <c r="D17" s="2" t="s">
        <v>25</v>
      </c>
      <c r="E17" s="2" t="s">
        <v>26</v>
      </c>
      <c r="F17" s="2" t="s">
        <v>32</v>
      </c>
      <c r="G17" s="2" t="s">
        <v>31</v>
      </c>
      <c r="H17" s="2" t="s">
        <v>30</v>
      </c>
      <c r="I17" s="2" t="s">
        <v>29</v>
      </c>
      <c r="J17" s="2" t="s">
        <v>28</v>
      </c>
      <c r="K17" s="2" t="s">
        <v>27</v>
      </c>
    </row>
    <row r="18" spans="1:11" x14ac:dyDescent="0.2">
      <c r="A18" t="s">
        <v>13</v>
      </c>
      <c r="B18" s="2">
        <f>B16/POWER(1+9%,B15)</f>
        <v>165.13761467889907</v>
      </c>
      <c r="C18" s="2">
        <f t="shared" ref="C18:K18" si="4">C16/POWER(1+9%,C15)</f>
        <v>174.22775860617787</v>
      </c>
      <c r="D18" s="2">
        <f t="shared" si="4"/>
        <v>183.81827742853628</v>
      </c>
      <c r="E18" s="2">
        <f t="shared" si="4"/>
        <v>193.93671471818047</v>
      </c>
      <c r="F18" s="2">
        <f t="shared" si="4"/>
        <v>204.61213020725458</v>
      </c>
      <c r="G18" s="2">
        <f t="shared" si="4"/>
        <v>215.875183246186</v>
      </c>
      <c r="H18" s="2">
        <f t="shared" si="4"/>
        <v>217.85568951449963</v>
      </c>
      <c r="I18" s="2">
        <f t="shared" si="4"/>
        <v>219.8543655650914</v>
      </c>
      <c r="J18" s="2">
        <f t="shared" si="4"/>
        <v>221.87137809321149</v>
      </c>
      <c r="K18" s="2">
        <f t="shared" si="4"/>
        <v>223.90689532342444</v>
      </c>
    </row>
    <row r="19" spans="1:11" x14ac:dyDescent="0.2">
      <c r="A19" t="s">
        <v>15</v>
      </c>
    </row>
    <row r="20" spans="1:11" x14ac:dyDescent="0.2">
      <c r="A20" t="s">
        <v>16</v>
      </c>
    </row>
    <row r="21" spans="1:11" x14ac:dyDescent="0.2">
      <c r="A21" t="s">
        <v>17</v>
      </c>
      <c r="B21" s="2">
        <f>J12*(1+B5)/(B6-B5)</f>
        <v>8272.2897271781239</v>
      </c>
    </row>
    <row r="22" spans="1:11" x14ac:dyDescent="0.2">
      <c r="A22" t="s">
        <v>18</v>
      </c>
      <c r="B22" s="2">
        <f>B21/POWER(1+B6,10)</f>
        <v>3494.3045785322297</v>
      </c>
    </row>
    <row r="23" spans="1:11" x14ac:dyDescent="0.2">
      <c r="A23" t="s">
        <v>19</v>
      </c>
    </row>
    <row r="24" spans="1:11" x14ac:dyDescent="0.2">
      <c r="A24" t="s">
        <v>20</v>
      </c>
    </row>
    <row r="25" spans="1:11" x14ac:dyDescent="0.2">
      <c r="A25" t="s">
        <v>21</v>
      </c>
      <c r="B25" s="2">
        <f>1991.13+B22</f>
        <v>5485.4345785322294</v>
      </c>
    </row>
    <row r="26" spans="1:11" x14ac:dyDescent="0.2">
      <c r="A26" t="s">
        <v>22</v>
      </c>
    </row>
    <row r="27" spans="1:11" x14ac:dyDescent="0.2">
      <c r="A27" t="s">
        <v>23</v>
      </c>
      <c r="B27" s="2">
        <f>B25/B3</f>
        <v>21.261374335396237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workbookViewId="0">
      <selection activeCell="D25" sqref="D25"/>
    </sheetView>
  </sheetViews>
  <sheetFormatPr defaultRowHeight="14.25" x14ac:dyDescent="0.2"/>
  <cols>
    <col min="1" max="1" width="22.75" customWidth="1"/>
  </cols>
  <sheetData>
    <row r="1" spans="1:11" x14ac:dyDescent="0.2">
      <c r="A1" t="s">
        <v>0</v>
      </c>
    </row>
    <row r="2" spans="1:11" x14ac:dyDescent="0.2">
      <c r="A2" t="s">
        <v>1</v>
      </c>
      <c r="B2">
        <v>7</v>
      </c>
    </row>
    <row r="3" spans="1:11" x14ac:dyDescent="0.2">
      <c r="A3" t="s">
        <v>2</v>
      </c>
      <c r="B3">
        <v>342</v>
      </c>
    </row>
    <row r="4" spans="1:11" x14ac:dyDescent="0.2">
      <c r="A4" t="s">
        <v>3</v>
      </c>
    </row>
    <row r="5" spans="1:11" x14ac:dyDescent="0.2">
      <c r="A5" t="s">
        <v>4</v>
      </c>
      <c r="B5" s="1">
        <v>0.03</v>
      </c>
    </row>
    <row r="6" spans="1:11" x14ac:dyDescent="0.2">
      <c r="A6" t="s">
        <v>5</v>
      </c>
      <c r="B6" s="1">
        <v>0.14000000000000001</v>
      </c>
    </row>
    <row r="8" spans="1:11" x14ac:dyDescent="0.2">
      <c r="A8" t="s">
        <v>6</v>
      </c>
    </row>
    <row r="9" spans="1:11" x14ac:dyDescent="0.2">
      <c r="A9" t="s">
        <v>7</v>
      </c>
    </row>
    <row r="10" spans="1:11" x14ac:dyDescent="0.2">
      <c r="A10" t="s">
        <v>8</v>
      </c>
    </row>
    <row r="11" spans="1:11" x14ac:dyDescent="0.2">
      <c r="A11" t="s">
        <v>9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</row>
    <row r="12" spans="1:11" x14ac:dyDescent="0.2">
      <c r="A12" t="s">
        <v>10</v>
      </c>
      <c r="B12" s="2"/>
      <c r="C12" s="2">
        <v>200</v>
      </c>
      <c r="D12" s="2">
        <f>C12*1.05</f>
        <v>210</v>
      </c>
      <c r="E12" s="2">
        <f t="shared" ref="E12:K12" si="0">D12*1.05</f>
        <v>220.5</v>
      </c>
      <c r="F12" s="2">
        <f t="shared" si="0"/>
        <v>231.52500000000001</v>
      </c>
      <c r="G12" s="2">
        <f t="shared" si="0"/>
        <v>243.10125000000002</v>
      </c>
      <c r="H12" s="2">
        <f t="shared" si="0"/>
        <v>255.25631250000004</v>
      </c>
      <c r="I12" s="2">
        <f t="shared" si="0"/>
        <v>268.01912812500007</v>
      </c>
      <c r="J12" s="2">
        <f t="shared" si="0"/>
        <v>281.4200845312501</v>
      </c>
      <c r="K12" s="2">
        <f t="shared" si="0"/>
        <v>295.49108875781263</v>
      </c>
    </row>
    <row r="13" spans="1:11" x14ac:dyDescent="0.2">
      <c r="A13" t="s">
        <v>11</v>
      </c>
    </row>
    <row r="14" spans="1:11" x14ac:dyDescent="0.2">
      <c r="A14" t="s">
        <v>12</v>
      </c>
    </row>
    <row r="15" spans="1:11" x14ac:dyDescent="0.2">
      <c r="A15" t="s">
        <v>9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</row>
    <row r="16" spans="1:11" x14ac:dyDescent="0.2">
      <c r="A16" t="s">
        <v>10</v>
      </c>
      <c r="C16">
        <f>C12</f>
        <v>200</v>
      </c>
      <c r="D16">
        <f t="shared" ref="D16:J16" si="1">D12</f>
        <v>210</v>
      </c>
      <c r="E16">
        <f t="shared" si="1"/>
        <v>220.5</v>
      </c>
      <c r="F16">
        <f t="shared" si="1"/>
        <v>231.52500000000001</v>
      </c>
      <c r="G16">
        <f t="shared" si="1"/>
        <v>243.10125000000002</v>
      </c>
      <c r="H16">
        <f t="shared" si="1"/>
        <v>255.25631250000004</v>
      </c>
      <c r="I16">
        <f t="shared" si="1"/>
        <v>268.01912812500007</v>
      </c>
      <c r="J16">
        <f t="shared" si="1"/>
        <v>281.4200845312501</v>
      </c>
      <c r="K16">
        <f>K12</f>
        <v>295.49108875781263</v>
      </c>
    </row>
    <row r="17" spans="1:11" ht="16.5" x14ac:dyDescent="0.2">
      <c r="A17" t="s">
        <v>14</v>
      </c>
      <c r="C17" s="2" t="s">
        <v>24</v>
      </c>
      <c r="D17" s="2" t="s">
        <v>25</v>
      </c>
      <c r="E17" s="2" t="s">
        <v>26</v>
      </c>
      <c r="F17" s="2" t="s">
        <v>32</v>
      </c>
      <c r="G17" s="2" t="s">
        <v>31</v>
      </c>
      <c r="H17" s="2" t="s">
        <v>30</v>
      </c>
      <c r="I17" s="2" t="s">
        <v>29</v>
      </c>
      <c r="J17" s="2" t="s">
        <v>28</v>
      </c>
      <c r="K17" s="2" t="s">
        <v>27</v>
      </c>
    </row>
    <row r="18" spans="1:11" x14ac:dyDescent="0.2">
      <c r="A18" t="s">
        <v>13</v>
      </c>
      <c r="C18" s="2">
        <f>C16/POWER(1+14%,C15)</f>
        <v>153.89350569405968</v>
      </c>
      <c r="D18" s="2">
        <f>D16/POWER(1+14%,D15)</f>
        <v>141.74401840242336</v>
      </c>
      <c r="E18" s="2">
        <f t="shared" ref="D18:K18" si="2">E16/POWER(1+14%,E15)</f>
        <v>130.55370116012676</v>
      </c>
      <c r="F18" s="2">
        <f t="shared" si="2"/>
        <v>120.24683001590623</v>
      </c>
      <c r="G18" s="2">
        <f t="shared" si="2"/>
        <v>110.75365922517679</v>
      </c>
      <c r="H18" s="2">
        <f t="shared" si="2"/>
        <v>102.00994928634702</v>
      </c>
      <c r="I18" s="2">
        <f t="shared" si="2"/>
        <v>93.956532237424895</v>
      </c>
      <c r="J18" s="2">
        <f t="shared" si="2"/>
        <v>86.538911271312401</v>
      </c>
      <c r="K18" s="2">
        <f t="shared" si="2"/>
        <v>79.706891960419313</v>
      </c>
    </row>
    <row r="19" spans="1:11" x14ac:dyDescent="0.2">
      <c r="A19" t="s">
        <v>15</v>
      </c>
    </row>
    <row r="20" spans="1:11" x14ac:dyDescent="0.2">
      <c r="A20" t="s">
        <v>16</v>
      </c>
    </row>
    <row r="21" spans="1:11" x14ac:dyDescent="0.2">
      <c r="A21" t="s">
        <v>17</v>
      </c>
      <c r="B21" s="2">
        <f>K12*(1+B5)/(B6-B5)</f>
        <v>2766.8711038231545</v>
      </c>
    </row>
    <row r="22" spans="1:11" x14ac:dyDescent="0.2">
      <c r="A22" t="s">
        <v>18</v>
      </c>
      <c r="B22" s="2">
        <f>B21/POWER(1+B6,10)</f>
        <v>746.34635199301715</v>
      </c>
    </row>
    <row r="23" spans="1:11" x14ac:dyDescent="0.2">
      <c r="A23" t="s">
        <v>19</v>
      </c>
    </row>
    <row r="24" spans="1:11" x14ac:dyDescent="0.2">
      <c r="A24" t="s">
        <v>20</v>
      </c>
    </row>
    <row r="25" spans="1:11" x14ac:dyDescent="0.2">
      <c r="A25" t="s">
        <v>21</v>
      </c>
      <c r="B25" s="2">
        <f>1019.4+B22</f>
        <v>1765.746351993017</v>
      </c>
    </row>
    <row r="26" spans="1:11" x14ac:dyDescent="0.2">
      <c r="A26" t="s">
        <v>22</v>
      </c>
    </row>
    <row r="27" spans="1:11" x14ac:dyDescent="0.2">
      <c r="A27" t="s">
        <v>33</v>
      </c>
      <c r="B27" s="2">
        <f>B25/B3</f>
        <v>5.1630010292193482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95FD-C1BF-4445-AB15-A3DA3F905C45}">
  <dimension ref="A1:K27"/>
  <sheetViews>
    <sheetView workbookViewId="0">
      <selection activeCell="A27" sqref="A27"/>
    </sheetView>
  </sheetViews>
  <sheetFormatPr defaultRowHeight="14.25" x14ac:dyDescent="0.2"/>
  <cols>
    <col min="1" max="1" width="22.75" customWidth="1"/>
    <col min="2" max="2" width="12.75" bestFit="1" customWidth="1"/>
    <col min="3" max="7" width="9.375" bestFit="1" customWidth="1"/>
    <col min="8" max="8" width="10.25" customWidth="1"/>
    <col min="9" max="9" width="10.5" customWidth="1"/>
    <col min="10" max="11" width="9.625" customWidth="1"/>
  </cols>
  <sheetData>
    <row r="1" spans="1:11" x14ac:dyDescent="0.2">
      <c r="A1" t="s">
        <v>0</v>
      </c>
    </row>
    <row r="2" spans="1:11" x14ac:dyDescent="0.2">
      <c r="A2" t="s">
        <v>1</v>
      </c>
      <c r="B2">
        <v>123</v>
      </c>
    </row>
    <row r="3" spans="1:11" x14ac:dyDescent="0.2">
      <c r="A3" t="s">
        <v>2</v>
      </c>
      <c r="B3">
        <f>167.88*100</f>
        <v>16788</v>
      </c>
    </row>
    <row r="4" spans="1:11" x14ac:dyDescent="0.2">
      <c r="A4" t="s">
        <v>3</v>
      </c>
    </row>
    <row r="5" spans="1:11" x14ac:dyDescent="0.2">
      <c r="A5" t="s">
        <v>4</v>
      </c>
      <c r="B5" s="1">
        <v>0.03</v>
      </c>
    </row>
    <row r="6" spans="1:11" x14ac:dyDescent="0.2">
      <c r="A6" t="s">
        <v>5</v>
      </c>
      <c r="B6" s="1">
        <v>0.05</v>
      </c>
    </row>
    <row r="8" spans="1:11" x14ac:dyDescent="0.2">
      <c r="A8" t="s">
        <v>6</v>
      </c>
    </row>
    <row r="9" spans="1:11" x14ac:dyDescent="0.2">
      <c r="A9" t="s">
        <v>7</v>
      </c>
    </row>
    <row r="10" spans="1:11" x14ac:dyDescent="0.2">
      <c r="A10" t="s">
        <v>8</v>
      </c>
    </row>
    <row r="11" spans="1:11" x14ac:dyDescent="0.2">
      <c r="A11" t="s">
        <v>9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</row>
    <row r="12" spans="1:11" x14ac:dyDescent="0.2">
      <c r="A12" t="s">
        <v>10</v>
      </c>
      <c r="B12" s="2">
        <f>80674-7309</f>
        <v>73365</v>
      </c>
      <c r="C12" s="2">
        <f>B12*1.05</f>
        <v>77033.25</v>
      </c>
      <c r="D12" s="2">
        <f t="shared" ref="D12:K12" si="0">C12*1.05</f>
        <v>80884.912500000006</v>
      </c>
      <c r="E12" s="2">
        <f t="shared" si="0"/>
        <v>84929.158125000016</v>
      </c>
      <c r="F12" s="2">
        <f t="shared" si="0"/>
        <v>89175.616031250014</v>
      </c>
      <c r="G12" s="2">
        <f t="shared" si="0"/>
        <v>93634.396832812519</v>
      </c>
      <c r="H12" s="2">
        <f t="shared" si="0"/>
        <v>98316.116674453151</v>
      </c>
      <c r="I12" s="2">
        <f t="shared" si="0"/>
        <v>103231.92250817582</v>
      </c>
      <c r="J12" s="2">
        <f t="shared" si="0"/>
        <v>108393.51863358461</v>
      </c>
      <c r="K12" s="2">
        <f>J12*1.05</f>
        <v>113813.19456526384</v>
      </c>
    </row>
    <row r="13" spans="1:11" x14ac:dyDescent="0.2">
      <c r="A13" t="s">
        <v>11</v>
      </c>
    </row>
    <row r="14" spans="1:11" x14ac:dyDescent="0.2">
      <c r="A14" t="s">
        <v>12</v>
      </c>
    </row>
    <row r="15" spans="1:11" x14ac:dyDescent="0.2">
      <c r="A15" t="s">
        <v>9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</row>
    <row r="16" spans="1:11" x14ac:dyDescent="0.2">
      <c r="A16" t="s">
        <v>10</v>
      </c>
      <c r="B16" s="2">
        <f>80674-7309</f>
        <v>73365</v>
      </c>
      <c r="C16" s="2">
        <f>B16*1.05</f>
        <v>77033.25</v>
      </c>
      <c r="D16" s="2">
        <f t="shared" ref="D16:K16" si="1">C16*1.05</f>
        <v>80884.912500000006</v>
      </c>
      <c r="E16" s="2">
        <f t="shared" si="1"/>
        <v>84929.158125000016</v>
      </c>
      <c r="F16" s="2">
        <f t="shared" si="1"/>
        <v>89175.616031250014</v>
      </c>
      <c r="G16" s="2">
        <f t="shared" si="1"/>
        <v>93634.396832812519</v>
      </c>
      <c r="H16" s="2">
        <f t="shared" si="1"/>
        <v>98316.116674453151</v>
      </c>
      <c r="I16" s="2">
        <f t="shared" si="1"/>
        <v>103231.92250817582</v>
      </c>
      <c r="J16" s="2">
        <f t="shared" si="1"/>
        <v>108393.51863358461</v>
      </c>
      <c r="K16" s="2">
        <f>J16*1.05</f>
        <v>113813.19456526384</v>
      </c>
    </row>
    <row r="17" spans="1:11" ht="16.5" x14ac:dyDescent="0.2">
      <c r="A17" t="s">
        <v>14</v>
      </c>
      <c r="B17">
        <v>1.1399999999999999</v>
      </c>
      <c r="C17" s="2" t="s">
        <v>24</v>
      </c>
      <c r="D17" s="2" t="s">
        <v>25</v>
      </c>
      <c r="E17" s="2" t="s">
        <v>26</v>
      </c>
      <c r="F17" s="2" t="s">
        <v>32</v>
      </c>
      <c r="G17" s="2" t="s">
        <v>31</v>
      </c>
      <c r="H17" s="2" t="s">
        <v>30</v>
      </c>
      <c r="I17" s="2" t="s">
        <v>29</v>
      </c>
      <c r="J17" s="2" t="s">
        <v>28</v>
      </c>
      <c r="K17" s="2" t="s">
        <v>27</v>
      </c>
    </row>
    <row r="18" spans="1:11" x14ac:dyDescent="0.2">
      <c r="A18" t="s">
        <v>13</v>
      </c>
      <c r="B18" s="2">
        <f>B16/POWER(1+5%,B15)</f>
        <v>69871.428571428565</v>
      </c>
      <c r="C18" s="2">
        <f t="shared" ref="C18:K18" si="2">C16/POWER(1+5%,C15)</f>
        <v>69871.428571428565</v>
      </c>
      <c r="D18" s="2">
        <f t="shared" si="2"/>
        <v>69871.428571428565</v>
      </c>
      <c r="E18" s="2">
        <f t="shared" si="2"/>
        <v>69871.42857142858</v>
      </c>
      <c r="F18" s="2">
        <f t="shared" si="2"/>
        <v>69871.42857142858</v>
      </c>
      <c r="G18" s="2">
        <f t="shared" si="2"/>
        <v>69871.428571428594</v>
      </c>
      <c r="H18" s="2">
        <f t="shared" si="2"/>
        <v>69871.42857142858</v>
      </c>
      <c r="I18" s="2">
        <f t="shared" si="2"/>
        <v>69871.428571428594</v>
      </c>
      <c r="J18" s="2">
        <f t="shared" si="2"/>
        <v>69871.428571428594</v>
      </c>
      <c r="K18" s="2">
        <f t="shared" si="2"/>
        <v>69871.428571428594</v>
      </c>
    </row>
    <row r="19" spans="1:11" x14ac:dyDescent="0.2">
      <c r="A19" t="s">
        <v>15</v>
      </c>
    </row>
    <row r="20" spans="1:11" x14ac:dyDescent="0.2">
      <c r="A20" t="s">
        <v>16</v>
      </c>
    </row>
    <row r="21" spans="1:11" x14ac:dyDescent="0.2">
      <c r="A21" t="s">
        <v>17</v>
      </c>
      <c r="B21" s="2">
        <f>K12*(1+B5)/(B6-B5)</f>
        <v>5861379.5201110868</v>
      </c>
    </row>
    <row r="22" spans="1:11" x14ac:dyDescent="0.2">
      <c r="A22" t="s">
        <v>18</v>
      </c>
      <c r="B22" s="2">
        <f>B21/POWER(1+B6,10)</f>
        <v>3598378.5714285718</v>
      </c>
    </row>
    <row r="23" spans="1:11" x14ac:dyDescent="0.2">
      <c r="A23" t="s">
        <v>19</v>
      </c>
    </row>
    <row r="24" spans="1:11" x14ac:dyDescent="0.2">
      <c r="A24" t="s">
        <v>20</v>
      </c>
    </row>
    <row r="25" spans="1:11" x14ac:dyDescent="0.2">
      <c r="A25" t="s">
        <v>21</v>
      </c>
      <c r="B25" s="2">
        <f>65339+B22</f>
        <v>3663717.5714285718</v>
      </c>
    </row>
    <row r="26" spans="1:11" x14ac:dyDescent="0.2">
      <c r="A26" t="s">
        <v>22</v>
      </c>
    </row>
    <row r="27" spans="1:11" x14ac:dyDescent="0.2">
      <c r="A27" t="s">
        <v>33</v>
      </c>
      <c r="B27" s="2">
        <f>B25/B3</f>
        <v>218.23430851969096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30635-74EA-4336-B4C3-E5DB5659FB78}">
  <dimension ref="A1:K27"/>
  <sheetViews>
    <sheetView tabSelected="1" workbookViewId="0">
      <selection activeCell="G25" sqref="G25"/>
    </sheetView>
  </sheetViews>
  <sheetFormatPr defaultRowHeight="14.25" x14ac:dyDescent="0.2"/>
  <cols>
    <col min="1" max="1" width="22.75" customWidth="1"/>
    <col min="2" max="2" width="12.75" bestFit="1" customWidth="1"/>
    <col min="3" max="7" width="9.375" bestFit="1" customWidth="1"/>
    <col min="8" max="8" width="10.25" customWidth="1"/>
    <col min="9" max="9" width="10.5" customWidth="1"/>
    <col min="10" max="11" width="9.625" customWidth="1"/>
  </cols>
  <sheetData>
    <row r="1" spans="1:11" x14ac:dyDescent="0.2">
      <c r="A1" t="s">
        <v>0</v>
      </c>
    </row>
    <row r="2" spans="1:11" x14ac:dyDescent="0.2">
      <c r="A2" t="s">
        <v>1</v>
      </c>
      <c r="B2">
        <v>2162</v>
      </c>
    </row>
    <row r="3" spans="1:11" x14ac:dyDescent="0.2">
      <c r="A3" t="s">
        <v>2</v>
      </c>
      <c r="B3">
        <f>12.56*100</f>
        <v>1256</v>
      </c>
    </row>
    <row r="4" spans="1:11" x14ac:dyDescent="0.2">
      <c r="A4" t="s">
        <v>3</v>
      </c>
    </row>
    <row r="5" spans="1:11" x14ac:dyDescent="0.2">
      <c r="A5" t="s">
        <v>4</v>
      </c>
      <c r="B5" s="1">
        <v>0.03</v>
      </c>
    </row>
    <row r="6" spans="1:11" x14ac:dyDescent="0.2">
      <c r="A6" t="s">
        <v>5</v>
      </c>
      <c r="B6" s="1">
        <v>0.05</v>
      </c>
    </row>
    <row r="8" spans="1:11" x14ac:dyDescent="0.2">
      <c r="A8" t="s">
        <v>6</v>
      </c>
    </row>
    <row r="9" spans="1:11" x14ac:dyDescent="0.2">
      <c r="A9" t="s">
        <v>7</v>
      </c>
    </row>
    <row r="10" spans="1:11" x14ac:dyDescent="0.2">
      <c r="A10" t="s">
        <v>8</v>
      </c>
    </row>
    <row r="11" spans="1:11" x14ac:dyDescent="0.2">
      <c r="A11" t="s">
        <v>9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</row>
    <row r="12" spans="1:11" x14ac:dyDescent="0.2">
      <c r="A12" t="s">
        <v>10</v>
      </c>
      <c r="B12" s="2">
        <f>51669-2090</f>
        <v>49579</v>
      </c>
      <c r="C12" s="2">
        <f>B12*1.05</f>
        <v>52057.950000000004</v>
      </c>
      <c r="D12" s="2">
        <f t="shared" ref="D12:K12" si="0">C12*1.05</f>
        <v>54660.847500000003</v>
      </c>
      <c r="E12" s="2">
        <f t="shared" si="0"/>
        <v>57393.889875000008</v>
      </c>
      <c r="F12" s="2">
        <f t="shared" si="0"/>
        <v>60263.584368750009</v>
      </c>
      <c r="G12" s="2">
        <f t="shared" si="0"/>
        <v>63276.76358718751</v>
      </c>
      <c r="H12" s="2">
        <f>G12*1.05</f>
        <v>66440.601766546883</v>
      </c>
      <c r="I12" s="2">
        <f t="shared" si="0"/>
        <v>69762.631854874227</v>
      </c>
      <c r="J12" s="2">
        <f t="shared" si="0"/>
        <v>73250.763447617937</v>
      </c>
      <c r="K12" s="2">
        <f>J12*1.05</f>
        <v>76913.301619998834</v>
      </c>
    </row>
    <row r="13" spans="1:11" x14ac:dyDescent="0.2">
      <c r="A13" t="s">
        <v>11</v>
      </c>
    </row>
    <row r="14" spans="1:11" x14ac:dyDescent="0.2">
      <c r="A14" t="s">
        <v>12</v>
      </c>
    </row>
    <row r="15" spans="1:11" x14ac:dyDescent="0.2">
      <c r="A15" t="s">
        <v>9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</row>
    <row r="16" spans="1:11" x14ac:dyDescent="0.2">
      <c r="A16" t="s">
        <v>10</v>
      </c>
      <c r="B16" s="2">
        <f>51669-2090</f>
        <v>49579</v>
      </c>
      <c r="C16" s="2">
        <f>B16*1.05</f>
        <v>52057.950000000004</v>
      </c>
      <c r="D16" s="2">
        <f t="shared" ref="D16:K16" si="1">C16*1.05</f>
        <v>54660.847500000003</v>
      </c>
      <c r="E16" s="2">
        <f t="shared" si="1"/>
        <v>57393.889875000008</v>
      </c>
      <c r="F16" s="2">
        <f t="shared" si="1"/>
        <v>60263.584368750009</v>
      </c>
      <c r="G16" s="2">
        <f t="shared" si="1"/>
        <v>63276.76358718751</v>
      </c>
      <c r="H16" s="2">
        <f t="shared" si="1"/>
        <v>66440.601766546883</v>
      </c>
      <c r="I16" s="2">
        <f t="shared" si="1"/>
        <v>69762.631854874227</v>
      </c>
      <c r="J16" s="2">
        <f t="shared" si="1"/>
        <v>73250.763447617937</v>
      </c>
      <c r="K16" s="2">
        <f>J16*1.05</f>
        <v>76913.301619998834</v>
      </c>
    </row>
    <row r="17" spans="1:11" ht="16.5" x14ac:dyDescent="0.2">
      <c r="A17" t="s">
        <v>14</v>
      </c>
      <c r="B17">
        <v>1.1399999999999999</v>
      </c>
      <c r="C17" s="2" t="s">
        <v>24</v>
      </c>
      <c r="D17" s="2" t="s">
        <v>25</v>
      </c>
      <c r="E17" s="2" t="s">
        <v>26</v>
      </c>
      <c r="F17" s="2" t="s">
        <v>32</v>
      </c>
      <c r="G17" s="2" t="s">
        <v>31</v>
      </c>
      <c r="H17" s="2" t="s">
        <v>30</v>
      </c>
      <c r="I17" s="2" t="s">
        <v>29</v>
      </c>
      <c r="J17" s="2" t="s">
        <v>28</v>
      </c>
      <c r="K17" s="2" t="s">
        <v>27</v>
      </c>
    </row>
    <row r="18" spans="1:11" x14ac:dyDescent="0.2">
      <c r="A18" t="s">
        <v>13</v>
      </c>
      <c r="B18" s="2">
        <f>B16/POWER(1+5%,B15)</f>
        <v>47218.095238095237</v>
      </c>
      <c r="C18" s="2">
        <f>C16/POWER(1+5%,C15)</f>
        <v>47218.095238095244</v>
      </c>
      <c r="D18" s="2">
        <f t="shared" ref="C18:K18" si="2">D16/POWER(1+5%,D15)</f>
        <v>47218.095238095237</v>
      </c>
      <c r="E18" s="2">
        <f t="shared" si="2"/>
        <v>47218.095238095244</v>
      </c>
      <c r="F18" s="2">
        <f t="shared" si="2"/>
        <v>47218.095238095244</v>
      </c>
      <c r="G18" s="2">
        <f t="shared" si="2"/>
        <v>47218.095238095244</v>
      </c>
      <c r="H18" s="2">
        <f t="shared" si="2"/>
        <v>47218.095238095237</v>
      </c>
      <c r="I18" s="2">
        <f t="shared" si="2"/>
        <v>47218.095238095244</v>
      </c>
      <c r="J18" s="2">
        <f t="shared" si="2"/>
        <v>47218.095238095237</v>
      </c>
      <c r="K18" s="2">
        <f t="shared" si="2"/>
        <v>47218.095238095237</v>
      </c>
    </row>
    <row r="19" spans="1:11" x14ac:dyDescent="0.2">
      <c r="A19" t="s">
        <v>15</v>
      </c>
    </row>
    <row r="20" spans="1:11" x14ac:dyDescent="0.2">
      <c r="A20" t="s">
        <v>16</v>
      </c>
    </row>
    <row r="21" spans="1:11" x14ac:dyDescent="0.2">
      <c r="A21" t="s">
        <v>17</v>
      </c>
      <c r="B21" s="3">
        <f>K12*(1+B5)/(B6-B5)</f>
        <v>3961035.0334299393</v>
      </c>
    </row>
    <row r="22" spans="1:11" x14ac:dyDescent="0.2">
      <c r="A22" t="s">
        <v>18</v>
      </c>
      <c r="B22" s="3">
        <f>B21/POWER(1+B6,10)</f>
        <v>2431731.9047619044</v>
      </c>
    </row>
    <row r="23" spans="1:11" x14ac:dyDescent="0.2">
      <c r="A23" t="s">
        <v>19</v>
      </c>
    </row>
    <row r="24" spans="1:11" x14ac:dyDescent="0.2">
      <c r="A24" t="s">
        <v>20</v>
      </c>
    </row>
    <row r="25" spans="1:11" x14ac:dyDescent="0.2">
      <c r="A25" t="s">
        <v>21</v>
      </c>
      <c r="B25" s="3">
        <f>1677.21+B22</f>
        <v>2433409.1147619043</v>
      </c>
    </row>
    <row r="26" spans="1:11" x14ac:dyDescent="0.2">
      <c r="A26" t="s">
        <v>22</v>
      </c>
    </row>
    <row r="27" spans="1:11" x14ac:dyDescent="0.2">
      <c r="A27" t="s">
        <v>33</v>
      </c>
      <c r="B27" s="2">
        <f>B25/B3</f>
        <v>1937.4276391416436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自由现金流估值 (2)</vt:lpstr>
      <vt:lpstr>自由现金流估值</vt:lpstr>
      <vt:lpstr>苹果自由现金流估值</vt:lpstr>
      <vt:lpstr>茅台自由现金流估值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2015-06-05T18:19:34Z</dcterms:created>
  <dcterms:modified xsi:type="dcterms:W3CDTF">2021-04-03T09:45:41Z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126f2a03-3cc3-4eac-a97c-8c9ccb8a7a93</vt:lpwstr>
  </property>
</Properties>
</file>