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2财报分析\"/>
    </mc:Choice>
  </mc:AlternateContent>
  <xr:revisionPtr revIDLastSave="0" documentId="13_ncr:1_{F43D86CB-B3D5-4217-AB4A-E0D43F818AEA}" xr6:coauthVersionLast="45" xr6:coauthVersionMax="45" xr10:uidLastSave="{00000000-0000-0000-0000-000000000000}"/>
  <bookViews>
    <workbookView xWindow="-120" yWindow="-120" windowWidth="29040" windowHeight="15840" tabRatio="819" xr2:uid="{00000000-000D-0000-FFFF-FFFF00000000}"/>
  </bookViews>
  <sheets>
    <sheet name="通用模板 " sheetId="30" r:id="rId1"/>
    <sheet name="2021H1主要指标" sheetId="31" r:id="rId2"/>
    <sheet name="负债和商票" sheetId="3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2" l="1"/>
  <c r="G15" i="32"/>
  <c r="G14" i="32"/>
  <c r="G13" i="32"/>
  <c r="G12" i="32"/>
  <c r="G11" i="32"/>
  <c r="G23" i="32"/>
  <c r="G22" i="32"/>
  <c r="G20" i="32"/>
  <c r="G19" i="32"/>
  <c r="G18" i="32"/>
  <c r="G31" i="32"/>
  <c r="G30" i="32"/>
  <c r="G29" i="32"/>
  <c r="G28" i="32"/>
  <c r="G27" i="32"/>
  <c r="G26" i="32"/>
  <c r="G39" i="32"/>
  <c r="G38" i="32"/>
  <c r="G37" i="32"/>
  <c r="G36" i="32"/>
  <c r="G35" i="32"/>
  <c r="G34" i="32"/>
  <c r="C4" i="32"/>
  <c r="G4" i="32" s="1"/>
  <c r="D4" i="32"/>
  <c r="B4" i="32"/>
  <c r="D7" i="32"/>
  <c r="C7" i="32"/>
  <c r="G7" i="32" s="1"/>
  <c r="B7" i="32"/>
  <c r="D6" i="32"/>
  <c r="C6" i="32"/>
  <c r="G6" i="32" s="1"/>
  <c r="B6" i="32"/>
  <c r="D5" i="32"/>
  <c r="C5" i="32"/>
  <c r="G5" i="32" s="1"/>
  <c r="B5" i="32"/>
  <c r="D3" i="32"/>
  <c r="C3" i="32"/>
  <c r="G3" i="32" s="1"/>
  <c r="B3" i="32"/>
  <c r="D2" i="32"/>
  <c r="C2" i="32"/>
  <c r="G2" i="32" s="1"/>
  <c r="B2" i="32"/>
  <c r="C21" i="32" l="1"/>
  <c r="G21" i="32" s="1"/>
  <c r="D48" i="31" l="1"/>
  <c r="C6" i="31"/>
</calcChain>
</file>

<file path=xl/sharedStrings.xml><?xml version="1.0" encoding="utf-8"?>
<sst xmlns="http://schemas.openxmlformats.org/spreadsheetml/2006/main" count="184" uniqueCount="75">
  <si>
    <t>毛利率</t>
    <phoneticPr fontId="1" type="noConversion"/>
  </si>
  <si>
    <t>净负债率</t>
    <phoneticPr fontId="1" type="noConversion"/>
  </si>
  <si>
    <t>已售未结建面（万㎡）</t>
  </si>
  <si>
    <t>土储平均成本（元/㎡）</t>
  </si>
  <si>
    <t>平均溢价率</t>
  </si>
  <si>
    <t>有息负债（亿元）</t>
  </si>
  <si>
    <t>利息支出（亿元）</t>
    <phoneticPr fontId="1" type="noConversion"/>
  </si>
  <si>
    <t>利息资本化（亿元）</t>
    <phoneticPr fontId="1" type="noConversion"/>
  </si>
  <si>
    <t>销售费用（亿元）</t>
    <phoneticPr fontId="1" type="noConversion"/>
  </si>
  <si>
    <t>管理费用（亿元）</t>
    <phoneticPr fontId="1" type="noConversion"/>
  </si>
  <si>
    <t>合同销售额（亿元）</t>
    <phoneticPr fontId="1" type="noConversion"/>
  </si>
  <si>
    <t>现金短债比</t>
    <phoneticPr fontId="1" type="noConversion"/>
  </si>
  <si>
    <t>平均融资成本</t>
    <phoneticPr fontId="1" type="noConversion"/>
  </si>
  <si>
    <t>剔除预收款后的资产负债率</t>
    <phoneticPr fontId="1" type="noConversion"/>
  </si>
  <si>
    <t>营业收入</t>
    <phoneticPr fontId="1" type="noConversion"/>
  </si>
  <si>
    <t>归母净利润</t>
    <phoneticPr fontId="1" type="noConversion"/>
  </si>
  <si>
    <t>少数股东权益</t>
    <phoneticPr fontId="1" type="noConversion"/>
  </si>
  <si>
    <t>ROE</t>
    <phoneticPr fontId="1" type="noConversion"/>
  </si>
  <si>
    <t>已售未结合同销售额（亿元）</t>
    <phoneticPr fontId="1" type="noConversion"/>
  </si>
  <si>
    <t>归母净利率</t>
    <phoneticPr fontId="1" type="noConversion"/>
  </si>
  <si>
    <t>（四）土储情况</t>
    <phoneticPr fontId="1" type="noConversion"/>
  </si>
  <si>
    <t>（五）负债情况</t>
    <phoneticPr fontId="1" type="noConversion"/>
  </si>
  <si>
    <t>（六）费用情况</t>
    <phoneticPr fontId="1" type="noConversion"/>
  </si>
  <si>
    <t>已售未结合同销售额（亿元）</t>
    <phoneticPr fontId="1" type="noConversion"/>
  </si>
  <si>
    <t>短期负债</t>
    <phoneticPr fontId="1" type="noConversion"/>
  </si>
  <si>
    <t>（一）主要指标</t>
    <phoneticPr fontId="1" type="noConversion"/>
  </si>
  <si>
    <t>（二）盈利情况</t>
    <phoneticPr fontId="1" type="noConversion"/>
  </si>
  <si>
    <t>（三）销售情况</t>
    <phoneticPr fontId="1" type="noConversion"/>
  </si>
  <si>
    <t>归母净资产</t>
    <phoneticPr fontId="1" type="noConversion"/>
  </si>
  <si>
    <t>货币资金</t>
    <phoneticPr fontId="1" type="noConversion"/>
  </si>
  <si>
    <t>分红占净利润之比</t>
    <phoneticPr fontId="1" type="noConversion"/>
  </si>
  <si>
    <t>预收款</t>
    <phoneticPr fontId="1" type="noConversion"/>
  </si>
  <si>
    <t>资产重估</t>
    <phoneticPr fontId="1" type="noConversion"/>
  </si>
  <si>
    <t>扣除重估后归母净利率</t>
    <phoneticPr fontId="1" type="noConversion"/>
  </si>
  <si>
    <t>合同销售额（亿元）</t>
    <phoneticPr fontId="1" type="noConversion"/>
  </si>
  <si>
    <t>合同销售建面（万㎡）</t>
    <phoneticPr fontId="1" type="noConversion"/>
  </si>
  <si>
    <t>合同销售单价（元/㎡）</t>
    <phoneticPr fontId="1" type="noConversion"/>
  </si>
  <si>
    <t>新增土储建面（万㎡）</t>
    <phoneticPr fontId="1" type="noConversion"/>
  </si>
  <si>
    <t>新增土储权益面积（万㎡）</t>
    <phoneticPr fontId="1" type="noConversion"/>
  </si>
  <si>
    <t>平均融资成本</t>
    <phoneticPr fontId="1" type="noConversion"/>
  </si>
  <si>
    <t>权益土储面积（万㎡）</t>
    <phoneticPr fontId="1" type="noConversion"/>
  </si>
  <si>
    <t>土储面积（万㎡）</t>
    <phoneticPr fontId="1" type="noConversion"/>
  </si>
  <si>
    <t>龙湖</t>
    <phoneticPr fontId="1" type="noConversion"/>
  </si>
  <si>
    <t>中南</t>
    <phoneticPr fontId="1" type="noConversion"/>
  </si>
  <si>
    <t>2021H1主要财务指标</t>
    <phoneticPr fontId="1" type="noConversion"/>
  </si>
  <si>
    <t>保利</t>
    <phoneticPr fontId="1" type="noConversion"/>
  </si>
  <si>
    <t>新增项目数量</t>
    <phoneticPr fontId="1" type="noConversion"/>
  </si>
  <si>
    <t>新增土地成本（亿元）</t>
    <phoneticPr fontId="1" type="noConversion"/>
  </si>
  <si>
    <t>旭辉</t>
    <phoneticPr fontId="1" type="noConversion"/>
  </si>
  <si>
    <t>中南</t>
    <phoneticPr fontId="1" type="noConversion"/>
  </si>
  <si>
    <t>阳光城</t>
    <phoneticPr fontId="1" type="noConversion"/>
  </si>
  <si>
    <t>扣除受限现金短债比</t>
    <phoneticPr fontId="1" type="noConversion"/>
  </si>
  <si>
    <t>受限资金+预收监管资金</t>
    <phoneticPr fontId="1" type="noConversion"/>
  </si>
  <si>
    <t>新增土储楼面价（元/㎡）</t>
    <phoneticPr fontId="1" type="noConversion"/>
  </si>
  <si>
    <t>土储成本地价（元/㎡）</t>
    <phoneticPr fontId="1" type="noConversion"/>
  </si>
  <si>
    <t>土储面积（包括已售未结，万㎡）</t>
    <phoneticPr fontId="1" type="noConversion"/>
  </si>
  <si>
    <t>（七）三道红线</t>
    <phoneticPr fontId="1" type="noConversion"/>
  </si>
  <si>
    <t>荣盛</t>
    <phoneticPr fontId="1" type="noConversion"/>
  </si>
  <si>
    <t>2021H1</t>
    <phoneticPr fontId="1" type="noConversion"/>
  </si>
  <si>
    <t>2020年</t>
    <phoneticPr fontId="1" type="noConversion"/>
  </si>
  <si>
    <t>2019年</t>
    <phoneticPr fontId="1" type="noConversion"/>
  </si>
  <si>
    <t>2018年</t>
    <phoneticPr fontId="1" type="noConversion"/>
  </si>
  <si>
    <t>2017年</t>
    <phoneticPr fontId="1" type="noConversion"/>
  </si>
  <si>
    <t>银行贷款</t>
    <phoneticPr fontId="1" type="noConversion"/>
  </si>
  <si>
    <t>非银行金融机构借款</t>
    <phoneticPr fontId="1" type="noConversion"/>
  </si>
  <si>
    <t>债券等债务融资工具</t>
    <phoneticPr fontId="1" type="noConversion"/>
  </si>
  <si>
    <t>2016年</t>
    <phoneticPr fontId="1" type="noConversion"/>
  </si>
  <si>
    <t>商业承兑汇票</t>
    <phoneticPr fontId="1" type="noConversion"/>
  </si>
  <si>
    <t>银行承兑汇票</t>
    <phoneticPr fontId="1" type="noConversion"/>
  </si>
  <si>
    <t>金科</t>
    <phoneticPr fontId="1" type="noConversion"/>
  </si>
  <si>
    <t>新城</t>
    <phoneticPr fontId="1" type="noConversion"/>
  </si>
  <si>
    <t>备注：中南非银主要参与到项目的信托，保险资金，穿透后放在有息，风险应该小点，有项目担保；
银行资金大约150亿是建筑，主要ppp长期借款，这部分成本低。</t>
    <phoneticPr fontId="1" type="noConversion"/>
  </si>
  <si>
    <t>万科A</t>
    <phoneticPr fontId="1" type="noConversion"/>
  </si>
  <si>
    <t>非银占比</t>
  </si>
  <si>
    <t>非银占比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</si>
</sst>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#,##0.00_);[Red]\(#,##0.00\)"/>
    <numFmt numFmtId="179" formatCode="0.0%"/>
    <numFmt numFmtId="180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0"/>
      <name val="微软雅黑"/>
      <family val="2"/>
      <charset val="134"/>
    </font>
    <font>
      <b/>
      <sz val="10"/>
      <color theme="1" tint="0.34998626667073579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9" fontId="0" fillId="2" borderId="1" xfId="0" applyNumberFormat="1" applyFill="1" applyBorder="1"/>
    <xf numFmtId="0" fontId="2" fillId="3" borderId="1" xfId="0" applyFont="1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vertical="center"/>
    </xf>
    <xf numFmtId="10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/>
    <xf numFmtId="176" fontId="0" fillId="2" borderId="1" xfId="0" applyNumberFormat="1" applyFill="1" applyBorder="1" applyAlignment="1">
      <alignment vertical="center"/>
    </xf>
    <xf numFmtId="176" fontId="5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176" fontId="0" fillId="2" borderId="2" xfId="0" applyNumberForma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0" fontId="3" fillId="2" borderId="2" xfId="0" applyNumberFormat="1" applyFont="1" applyFill="1" applyBorder="1" applyAlignment="1">
      <alignment vertical="center"/>
    </xf>
    <xf numFmtId="176" fontId="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76" fontId="5" fillId="2" borderId="2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77" fontId="5" fillId="2" borderId="1" xfId="0" applyNumberFormat="1" applyFont="1" applyFill="1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10" fontId="5" fillId="2" borderId="1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177" fontId="5" fillId="2" borderId="2" xfId="0" applyNumberFormat="1" applyFont="1" applyFill="1" applyBorder="1" applyAlignment="1">
      <alignment vertical="center"/>
    </xf>
    <xf numFmtId="177" fontId="0" fillId="2" borderId="2" xfId="0" applyNumberFormat="1" applyFill="1" applyBorder="1" applyAlignment="1">
      <alignment vertical="center"/>
    </xf>
    <xf numFmtId="177" fontId="3" fillId="2" borderId="2" xfId="0" applyNumberFormat="1" applyFont="1" applyFill="1" applyBorder="1" applyAlignment="1">
      <alignment vertical="center"/>
    </xf>
    <xf numFmtId="9" fontId="5" fillId="2" borderId="2" xfId="0" applyNumberFormat="1" applyFont="1" applyFill="1" applyBorder="1" applyAlignment="1">
      <alignment vertical="center"/>
    </xf>
    <xf numFmtId="9" fontId="0" fillId="2" borderId="2" xfId="0" applyNumberFormat="1" applyFill="1" applyBorder="1" applyAlignment="1">
      <alignment vertical="center"/>
    </xf>
    <xf numFmtId="9" fontId="3" fillId="2" borderId="2" xfId="0" applyNumberFormat="1" applyFont="1" applyFill="1" applyBorder="1" applyAlignment="1">
      <alignment vertical="center"/>
    </xf>
    <xf numFmtId="10" fontId="5" fillId="2" borderId="2" xfId="0" applyNumberFormat="1" applyFont="1" applyFill="1" applyBorder="1" applyAlignment="1">
      <alignment vertical="center"/>
    </xf>
    <xf numFmtId="10" fontId="0" fillId="2" borderId="2" xfId="0" applyNumberFormat="1" applyFill="1" applyBorder="1" applyAlignment="1">
      <alignment vertical="center"/>
    </xf>
    <xf numFmtId="10" fontId="5" fillId="2" borderId="2" xfId="0" applyNumberFormat="1" applyFont="1" applyFill="1" applyBorder="1" applyAlignment="1">
      <alignment vertical="center" wrapText="1"/>
    </xf>
    <xf numFmtId="179" fontId="5" fillId="2" borderId="2" xfId="0" applyNumberFormat="1" applyFont="1" applyFill="1" applyBorder="1" applyAlignment="1">
      <alignment vertical="center"/>
    </xf>
    <xf numFmtId="179" fontId="0" fillId="2" borderId="2" xfId="0" applyNumberFormat="1" applyFill="1" applyBorder="1" applyAlignment="1">
      <alignment vertical="center"/>
    </xf>
    <xf numFmtId="180" fontId="5" fillId="2" borderId="2" xfId="0" applyNumberFormat="1" applyFont="1" applyFill="1" applyBorder="1" applyAlignment="1">
      <alignment vertical="center"/>
    </xf>
    <xf numFmtId="180" fontId="0" fillId="2" borderId="2" xfId="0" applyNumberFormat="1" applyFill="1" applyBorder="1" applyAlignment="1">
      <alignment vertical="center"/>
    </xf>
    <xf numFmtId="180" fontId="3" fillId="2" borderId="2" xfId="0" applyNumberFormat="1" applyFont="1" applyFill="1" applyBorder="1" applyAlignment="1">
      <alignment vertical="center"/>
    </xf>
    <xf numFmtId="179" fontId="3" fillId="2" borderId="2" xfId="0" applyNumberFormat="1" applyFont="1" applyFill="1" applyBorder="1" applyAlignment="1">
      <alignment vertical="center"/>
    </xf>
    <xf numFmtId="177" fontId="6" fillId="2" borderId="2" xfId="0" applyNumberFormat="1" applyFont="1" applyFill="1" applyBorder="1" applyAlignment="1">
      <alignment vertical="center"/>
    </xf>
    <xf numFmtId="176" fontId="7" fillId="2" borderId="2" xfId="0" applyNumberFormat="1" applyFont="1" applyFill="1" applyBorder="1" applyAlignment="1">
      <alignment vertical="center"/>
    </xf>
    <xf numFmtId="180" fontId="3" fillId="2" borderId="1" xfId="0" applyNumberFormat="1" applyFont="1" applyFill="1" applyBorder="1" applyAlignment="1">
      <alignment vertical="center"/>
    </xf>
    <xf numFmtId="178" fontId="3" fillId="2" borderId="2" xfId="0" applyNumberFormat="1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vertical="top"/>
    </xf>
    <xf numFmtId="179" fontId="0" fillId="0" borderId="0" xfId="0" applyNumberFormat="1" applyAlignment="1">
      <alignment vertical="center"/>
    </xf>
    <xf numFmtId="179" fontId="0" fillId="0" borderId="0" xfId="0" applyNumberFormat="1" applyAlignment="1">
      <alignment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3FA6-DC61-4063-A0C6-F9B893FA4356}">
  <dimension ref="A1:K48"/>
  <sheetViews>
    <sheetView tabSelected="1" topLeftCell="A22" workbookViewId="0">
      <selection activeCell="D43" sqref="D43"/>
    </sheetView>
  </sheetViews>
  <sheetFormatPr defaultRowHeight="16.5" x14ac:dyDescent="0.35"/>
  <cols>
    <col min="1" max="1" width="22.5" style="16" customWidth="1"/>
    <col min="2" max="16384" width="9" style="1"/>
  </cols>
  <sheetData>
    <row r="1" spans="1:11" s="5" customFormat="1" ht="24" customHeight="1" x14ac:dyDescent="0.2">
      <c r="A1" s="11" t="s">
        <v>44</v>
      </c>
      <c r="B1" s="5" t="s">
        <v>45</v>
      </c>
      <c r="C1" s="5" t="s">
        <v>42</v>
      </c>
      <c r="D1" s="5" t="s">
        <v>43</v>
      </c>
      <c r="K1" s="29"/>
    </row>
    <row r="2" spans="1:11" s="3" customFormat="1" ht="18" customHeight="1" x14ac:dyDescent="0.2">
      <c r="A2" s="12" t="s">
        <v>25</v>
      </c>
      <c r="E2" s="8"/>
      <c r="F2" s="8"/>
      <c r="G2" s="8"/>
      <c r="H2" s="8"/>
      <c r="I2" s="8"/>
      <c r="J2" s="8"/>
    </row>
    <row r="3" spans="1:11" s="3" customFormat="1" ht="18" customHeight="1" x14ac:dyDescent="0.2">
      <c r="A3" s="12" t="s">
        <v>28</v>
      </c>
      <c r="E3" s="8"/>
      <c r="F3" s="8"/>
      <c r="G3" s="8"/>
      <c r="H3" s="8"/>
      <c r="I3" s="8"/>
      <c r="J3" s="8"/>
    </row>
    <row r="4" spans="1:11" s="3" customFormat="1" ht="18" customHeight="1" x14ac:dyDescent="0.2">
      <c r="A4" s="12" t="s">
        <v>16</v>
      </c>
      <c r="E4" s="8"/>
      <c r="F4" s="8"/>
      <c r="G4" s="8"/>
      <c r="H4" s="8"/>
      <c r="I4" s="8"/>
      <c r="J4" s="8"/>
    </row>
    <row r="5" spans="1:11" s="31" customFormat="1" ht="18" customHeight="1" x14ac:dyDescent="0.2">
      <c r="A5" s="30" t="s">
        <v>29</v>
      </c>
      <c r="E5" s="20"/>
      <c r="F5" s="20"/>
      <c r="G5" s="20"/>
      <c r="H5" s="20"/>
      <c r="I5" s="20"/>
      <c r="J5" s="20"/>
    </row>
    <row r="6" spans="1:11" s="17" customFormat="1" ht="18" customHeight="1" x14ac:dyDescent="0.2">
      <c r="A6" s="18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6" t="s">
        <v>1</v>
      </c>
      <c r="B7" s="2"/>
      <c r="C7" s="2"/>
      <c r="D7" s="2"/>
      <c r="E7" s="2"/>
      <c r="F7" s="2"/>
      <c r="G7" s="2"/>
      <c r="H7" s="2"/>
      <c r="I7" s="4"/>
      <c r="J7" s="2"/>
      <c r="K7" s="4"/>
    </row>
    <row r="8" spans="1:11" x14ac:dyDescent="0.35">
      <c r="A8" s="16" t="s">
        <v>13</v>
      </c>
      <c r="K8" s="2"/>
    </row>
    <row r="9" spans="1:11" s="6" customFormat="1" ht="18" customHeight="1" x14ac:dyDescent="0.2">
      <c r="A9" s="14" t="s">
        <v>30</v>
      </c>
      <c r="E9" s="9"/>
      <c r="F9" s="9"/>
      <c r="G9" s="9"/>
      <c r="H9" s="9"/>
      <c r="I9" s="9"/>
      <c r="J9" s="9"/>
    </row>
    <row r="10" spans="1:11" s="3" customFormat="1" ht="18" customHeight="1" x14ac:dyDescent="0.2">
      <c r="A10" s="12"/>
      <c r="E10" s="8"/>
      <c r="F10" s="8"/>
      <c r="G10" s="8"/>
      <c r="H10" s="8"/>
      <c r="I10" s="8"/>
      <c r="J10" s="8"/>
    </row>
    <row r="11" spans="1:11" s="3" customFormat="1" ht="18" customHeight="1" x14ac:dyDescent="0.2">
      <c r="A11" s="12" t="s">
        <v>26</v>
      </c>
      <c r="E11" s="8"/>
      <c r="F11" s="8"/>
      <c r="G11" s="8"/>
      <c r="H11" s="8"/>
      <c r="I11" s="8"/>
      <c r="J11" s="8"/>
    </row>
    <row r="12" spans="1:11" s="7" customFormat="1" ht="18" customHeight="1" x14ac:dyDescent="0.2">
      <c r="A12" s="15" t="s">
        <v>17</v>
      </c>
    </row>
    <row r="13" spans="1:11" s="3" customFormat="1" ht="18" customHeight="1" x14ac:dyDescent="0.2">
      <c r="A13" s="12" t="s">
        <v>14</v>
      </c>
      <c r="E13" s="8"/>
      <c r="F13" s="8"/>
      <c r="G13" s="8"/>
      <c r="H13" s="8"/>
      <c r="I13" s="8"/>
      <c r="J13" s="8"/>
    </row>
    <row r="14" spans="1:11" s="3" customFormat="1" ht="18" customHeight="1" x14ac:dyDescent="0.2">
      <c r="A14" s="13" t="s">
        <v>15</v>
      </c>
      <c r="E14" s="8"/>
      <c r="F14" s="8"/>
      <c r="G14" s="8"/>
      <c r="H14" s="8"/>
      <c r="I14" s="8"/>
      <c r="J14" s="8"/>
    </row>
    <row r="15" spans="1:11" s="3" customFormat="1" ht="18" customHeight="1" x14ac:dyDescent="0.2">
      <c r="A15" s="13" t="s">
        <v>32</v>
      </c>
      <c r="E15" s="8"/>
      <c r="F15" s="8"/>
      <c r="G15" s="8"/>
      <c r="H15" s="8"/>
      <c r="I15" s="8"/>
      <c r="J15" s="8"/>
    </row>
    <row r="16" spans="1:11" s="3" customFormat="1" ht="18" customHeight="1" x14ac:dyDescent="0.2">
      <c r="A16" s="12" t="s">
        <v>0</v>
      </c>
      <c r="B16" s="7"/>
      <c r="C16" s="7"/>
      <c r="D16" s="7"/>
      <c r="E16" s="10"/>
      <c r="F16" s="10"/>
      <c r="G16" s="10"/>
      <c r="H16" s="10"/>
      <c r="I16" s="10"/>
      <c r="J16" s="10"/>
      <c r="K16" s="7"/>
    </row>
    <row r="17" spans="1:10" s="7" customFormat="1" ht="18" customHeight="1" x14ac:dyDescent="0.2">
      <c r="A17" s="32" t="s">
        <v>19</v>
      </c>
    </row>
    <row r="18" spans="1:10" s="7" customFormat="1" ht="18" customHeight="1" x14ac:dyDescent="0.2">
      <c r="A18" s="32" t="s">
        <v>33</v>
      </c>
    </row>
    <row r="19" spans="1:10" s="7" customFormat="1" ht="18" customHeight="1" x14ac:dyDescent="0.2">
      <c r="A19" s="15"/>
      <c r="E19" s="10"/>
      <c r="F19" s="10"/>
      <c r="G19" s="10"/>
      <c r="H19" s="10"/>
      <c r="I19" s="10"/>
      <c r="J19" s="10"/>
    </row>
    <row r="20" spans="1:10" s="7" customFormat="1" ht="18" customHeight="1" x14ac:dyDescent="0.2">
      <c r="A20" s="15" t="s">
        <v>27</v>
      </c>
      <c r="E20" s="10"/>
      <c r="F20" s="10"/>
      <c r="G20" s="10"/>
      <c r="H20" s="10"/>
      <c r="I20" s="10"/>
      <c r="J20" s="10"/>
    </row>
    <row r="21" spans="1:10" s="3" customFormat="1" ht="18" customHeight="1" x14ac:dyDescent="0.2">
      <c r="A21" s="12" t="s">
        <v>34</v>
      </c>
      <c r="E21" s="8"/>
      <c r="F21" s="8"/>
      <c r="G21" s="8"/>
      <c r="H21" s="8"/>
      <c r="I21" s="8"/>
      <c r="J21" s="8"/>
    </row>
    <row r="22" spans="1:10" s="3" customFormat="1" ht="18" customHeight="1" x14ac:dyDescent="0.2">
      <c r="A22" s="12" t="s">
        <v>35</v>
      </c>
      <c r="E22" s="8"/>
      <c r="F22" s="8"/>
      <c r="G22" s="8"/>
      <c r="H22" s="8"/>
      <c r="I22" s="8"/>
      <c r="J22" s="8"/>
    </row>
    <row r="23" spans="1:10" s="3" customFormat="1" ht="18" customHeight="1" x14ac:dyDescent="0.2">
      <c r="A23" s="12" t="s">
        <v>36</v>
      </c>
      <c r="E23" s="8"/>
      <c r="F23" s="8"/>
      <c r="G23" s="8"/>
      <c r="H23" s="8"/>
      <c r="I23" s="8"/>
      <c r="J23" s="8"/>
    </row>
    <row r="24" spans="1:10" s="3" customFormat="1" ht="18" customHeight="1" x14ac:dyDescent="0.2">
      <c r="A24" s="12" t="s">
        <v>23</v>
      </c>
      <c r="E24" s="8"/>
      <c r="F24" s="8"/>
      <c r="G24" s="8"/>
      <c r="H24" s="8"/>
      <c r="I24" s="8"/>
      <c r="J24" s="8"/>
    </row>
    <row r="25" spans="1:10" s="3" customFormat="1" ht="18" customHeight="1" x14ac:dyDescent="0.2">
      <c r="A25" s="12" t="s">
        <v>2</v>
      </c>
      <c r="E25" s="8"/>
      <c r="F25" s="8"/>
      <c r="G25" s="8"/>
      <c r="H25" s="8"/>
      <c r="I25" s="8"/>
      <c r="J25" s="8"/>
    </row>
    <row r="26" spans="1:10" s="3" customFormat="1" ht="18" customHeight="1" x14ac:dyDescent="0.2">
      <c r="A26" s="12" t="s">
        <v>31</v>
      </c>
      <c r="E26" s="8"/>
      <c r="F26" s="8"/>
      <c r="G26" s="8"/>
      <c r="H26" s="8"/>
      <c r="I26" s="8"/>
      <c r="J26" s="8"/>
    </row>
    <row r="27" spans="1:10" s="3" customFormat="1" ht="18" customHeight="1" x14ac:dyDescent="0.2">
      <c r="A27" s="12"/>
      <c r="E27" s="8"/>
      <c r="F27" s="8"/>
      <c r="G27" s="8"/>
      <c r="H27" s="8"/>
      <c r="I27" s="8"/>
      <c r="J27" s="8"/>
    </row>
    <row r="28" spans="1:10" s="3" customFormat="1" ht="18" customHeight="1" x14ac:dyDescent="0.2">
      <c r="A28" s="12" t="s">
        <v>20</v>
      </c>
      <c r="E28" s="8"/>
      <c r="F28" s="8"/>
      <c r="G28" s="8"/>
      <c r="H28" s="8"/>
      <c r="I28" s="8"/>
      <c r="J28" s="8"/>
    </row>
    <row r="29" spans="1:10" s="3" customFormat="1" ht="18" customHeight="1" x14ac:dyDescent="0.2">
      <c r="A29" s="12" t="s">
        <v>46</v>
      </c>
      <c r="E29" s="8"/>
      <c r="F29" s="8"/>
      <c r="G29" s="8"/>
      <c r="H29" s="8"/>
      <c r="I29" s="8"/>
      <c r="J29" s="8"/>
    </row>
    <row r="30" spans="1:10" s="3" customFormat="1" ht="18" customHeight="1" x14ac:dyDescent="0.2">
      <c r="A30" s="12" t="s">
        <v>37</v>
      </c>
      <c r="E30" s="8"/>
      <c r="F30" s="8"/>
      <c r="G30" s="8"/>
      <c r="H30" s="8"/>
      <c r="I30" s="8"/>
      <c r="J30" s="8"/>
    </row>
    <row r="31" spans="1:10" s="3" customFormat="1" ht="18" customHeight="1" x14ac:dyDescent="0.2">
      <c r="A31" s="12" t="s">
        <v>38</v>
      </c>
      <c r="E31" s="8"/>
      <c r="F31" s="8"/>
      <c r="G31" s="8"/>
      <c r="H31" s="8"/>
      <c r="I31" s="8"/>
      <c r="J31" s="8"/>
    </row>
    <row r="32" spans="1:10" s="3" customFormat="1" ht="18" hidden="1" customHeight="1" x14ac:dyDescent="0.2">
      <c r="A32" s="12" t="s">
        <v>4</v>
      </c>
      <c r="E32" s="8"/>
      <c r="F32" s="8"/>
      <c r="G32" s="8"/>
      <c r="H32" s="8"/>
      <c r="I32" s="8"/>
      <c r="J32" s="8"/>
    </row>
    <row r="33" spans="1:11" s="3" customFormat="1" ht="18" customHeight="1" x14ac:dyDescent="0.2">
      <c r="A33" s="12" t="s">
        <v>53</v>
      </c>
      <c r="E33" s="8"/>
      <c r="F33" s="8"/>
      <c r="G33" s="8"/>
      <c r="H33" s="8"/>
      <c r="I33" s="8"/>
      <c r="J33" s="8"/>
    </row>
    <row r="34" spans="1:11" s="3" customFormat="1" ht="18" customHeight="1" x14ac:dyDescent="0.2">
      <c r="A34" s="12"/>
      <c r="E34" s="8"/>
      <c r="F34" s="8"/>
      <c r="G34" s="8"/>
      <c r="H34" s="8"/>
      <c r="I34" s="8"/>
      <c r="J34" s="8"/>
    </row>
    <row r="35" spans="1:11" s="3" customFormat="1" ht="18" customHeight="1" x14ac:dyDescent="0.2">
      <c r="A35" s="12" t="s">
        <v>41</v>
      </c>
      <c r="E35" s="8"/>
      <c r="F35" s="8"/>
      <c r="G35" s="8"/>
      <c r="H35" s="8"/>
      <c r="I35" s="8"/>
      <c r="J35" s="8"/>
    </row>
    <row r="36" spans="1:11" s="3" customFormat="1" ht="18" customHeight="1" x14ac:dyDescent="0.2">
      <c r="A36" s="12" t="s">
        <v>40</v>
      </c>
      <c r="E36" s="8"/>
      <c r="F36" s="8"/>
      <c r="G36" s="8"/>
      <c r="H36" s="8"/>
      <c r="I36" s="8"/>
      <c r="J36" s="8"/>
    </row>
    <row r="37" spans="1:11" s="3" customFormat="1" ht="18" customHeight="1" x14ac:dyDescent="0.2">
      <c r="A37" s="12" t="s">
        <v>3</v>
      </c>
      <c r="E37" s="8"/>
      <c r="F37" s="8"/>
      <c r="G37" s="8"/>
      <c r="H37" s="8"/>
      <c r="I37" s="8"/>
      <c r="J37" s="8"/>
    </row>
    <row r="38" spans="1:11" s="3" customFormat="1" ht="18" customHeight="1" x14ac:dyDescent="0.2">
      <c r="A38" s="12"/>
      <c r="E38" s="8"/>
      <c r="F38" s="8"/>
      <c r="G38" s="8"/>
      <c r="H38" s="8"/>
      <c r="I38" s="8"/>
      <c r="J38" s="8"/>
    </row>
    <row r="39" spans="1:11" s="3" customFormat="1" ht="18" customHeight="1" x14ac:dyDescent="0.2">
      <c r="A39" s="12" t="s">
        <v>21</v>
      </c>
      <c r="E39" s="8"/>
      <c r="F39" s="8"/>
      <c r="G39" s="8"/>
      <c r="H39" s="8"/>
      <c r="I39" s="8"/>
      <c r="J39" s="8"/>
    </row>
    <row r="40" spans="1:11" s="3" customFormat="1" ht="18" customHeight="1" x14ac:dyDescent="0.2">
      <c r="A40" s="12" t="s">
        <v>5</v>
      </c>
      <c r="E40" s="8"/>
      <c r="F40" s="8"/>
      <c r="G40" s="8"/>
      <c r="H40" s="8"/>
      <c r="I40" s="8"/>
      <c r="J40" s="8"/>
    </row>
    <row r="41" spans="1:11" s="3" customFormat="1" ht="18" customHeight="1" x14ac:dyDescent="0.2">
      <c r="A41" s="12" t="s">
        <v>24</v>
      </c>
      <c r="E41" s="8"/>
      <c r="F41" s="8"/>
      <c r="G41" s="8"/>
      <c r="H41" s="8"/>
      <c r="I41" s="8"/>
      <c r="J41" s="8"/>
    </row>
    <row r="42" spans="1:11" s="3" customFormat="1" ht="18" customHeight="1" x14ac:dyDescent="0.2">
      <c r="A42" s="12" t="s">
        <v>6</v>
      </c>
      <c r="E42" s="8"/>
      <c r="F42" s="8"/>
      <c r="G42" s="8"/>
      <c r="H42" s="8"/>
      <c r="I42" s="8"/>
      <c r="J42" s="8"/>
    </row>
    <row r="43" spans="1:11" s="3" customFormat="1" ht="18" customHeight="1" x14ac:dyDescent="0.2">
      <c r="A43" s="12" t="s">
        <v>7</v>
      </c>
      <c r="E43" s="8"/>
      <c r="F43" s="8"/>
      <c r="G43" s="8"/>
      <c r="H43" s="8"/>
      <c r="I43" s="8"/>
      <c r="J43" s="8"/>
    </row>
    <row r="44" spans="1:11" s="3" customFormat="1" ht="18" customHeight="1" x14ac:dyDescent="0.2">
      <c r="A44" s="12" t="s">
        <v>39</v>
      </c>
      <c r="B44" s="7"/>
      <c r="C44" s="7"/>
      <c r="D44" s="7"/>
      <c r="E44" s="10"/>
      <c r="F44" s="10"/>
      <c r="G44" s="10"/>
      <c r="H44" s="10"/>
      <c r="I44" s="10"/>
      <c r="J44" s="10"/>
      <c r="K44" s="7"/>
    </row>
    <row r="45" spans="1:11" s="3" customFormat="1" ht="18" customHeight="1" x14ac:dyDescent="0.2">
      <c r="A45" s="12"/>
      <c r="B45" s="7"/>
      <c r="C45" s="7"/>
      <c r="D45" s="7"/>
      <c r="E45" s="10"/>
      <c r="F45" s="10"/>
      <c r="G45" s="10"/>
      <c r="H45" s="10"/>
      <c r="I45" s="10"/>
      <c r="J45" s="10"/>
      <c r="K45" s="7"/>
    </row>
    <row r="46" spans="1:11" s="3" customFormat="1" ht="18" customHeight="1" x14ac:dyDescent="0.2">
      <c r="A46" s="12" t="s">
        <v>22</v>
      </c>
      <c r="B46" s="7"/>
      <c r="C46" s="7"/>
      <c r="D46" s="7"/>
      <c r="E46" s="10"/>
      <c r="F46" s="10"/>
      <c r="G46" s="10"/>
      <c r="H46" s="10"/>
      <c r="I46" s="10"/>
      <c r="J46" s="10"/>
      <c r="K46" s="7"/>
    </row>
    <row r="47" spans="1:11" s="3" customFormat="1" ht="18" customHeight="1" x14ac:dyDescent="0.2">
      <c r="A47" s="12" t="s">
        <v>8</v>
      </c>
      <c r="E47" s="8"/>
      <c r="F47" s="8"/>
      <c r="G47" s="8"/>
      <c r="H47" s="8"/>
      <c r="I47" s="8"/>
      <c r="J47" s="8"/>
    </row>
    <row r="48" spans="1:11" s="3" customFormat="1" ht="18" customHeight="1" x14ac:dyDescent="0.2">
      <c r="A48" s="12" t="s">
        <v>9</v>
      </c>
      <c r="E48" s="8"/>
      <c r="F48" s="8"/>
      <c r="G48" s="8"/>
      <c r="H48" s="8"/>
      <c r="I48" s="8"/>
      <c r="J48" s="8"/>
    </row>
  </sheetData>
  <phoneticPr fontId="1" type="noConversion"/>
  <conditionalFormatting sqref="A30:XFD30">
    <cfRule type="colorScale" priority="7">
      <colorScale>
        <cfvo type="min"/>
        <cfvo type="max"/>
        <color rgb="FFFFEF9C"/>
        <color rgb="FF63BE7B"/>
      </colorScale>
    </cfRule>
  </conditionalFormatting>
  <conditionalFormatting sqref="A22:XFD22">
    <cfRule type="colorScale" priority="6">
      <colorScale>
        <cfvo type="min"/>
        <cfvo type="max"/>
        <color rgb="FFFFEF9C"/>
        <color rgb="FF63BE7B"/>
      </colorScale>
    </cfRule>
  </conditionalFormatting>
  <conditionalFormatting sqref="A18:XF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A6:XFD6">
    <cfRule type="colorScale" priority="4">
      <colorScale>
        <cfvo type="min"/>
        <cfvo type="max"/>
        <color rgb="FFFFEF9C"/>
        <color rgb="FF63BE7B"/>
      </colorScale>
    </cfRule>
  </conditionalFormatting>
  <conditionalFormatting sqref="A41:XFD41">
    <cfRule type="colorScale" priority="3">
      <colorScale>
        <cfvo type="min"/>
        <cfvo type="max"/>
        <color rgb="FF63BE7B"/>
        <color rgb="FFFFEF9C"/>
      </colorScale>
    </cfRule>
  </conditionalFormatting>
  <conditionalFormatting sqref="A12:XFD12">
    <cfRule type="colorScale" priority="1">
      <colorScale>
        <cfvo type="min"/>
        <cfvo type="max"/>
        <color rgb="FFFFEF9C"/>
        <color rgb="FF63BE7B"/>
      </colorScale>
    </cfRule>
  </conditionalFormatting>
  <conditionalFormatting sqref="A19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A028-1152-4CF0-9ECD-8AC6207B1F51}">
  <dimension ref="A1:S50"/>
  <sheetViews>
    <sheetView workbookViewId="0">
      <pane ySplit="1" topLeftCell="A2" activePane="bottomLeft" state="frozen"/>
      <selection pane="bottomLeft" activeCell="F5" sqref="F5"/>
    </sheetView>
  </sheetViews>
  <sheetFormatPr defaultRowHeight="16.5" x14ac:dyDescent="0.2"/>
  <cols>
    <col min="1" max="1" width="22.5" style="27" customWidth="1"/>
    <col min="2" max="4" width="9" style="22" customWidth="1"/>
    <col min="5" max="16384" width="9" style="22"/>
  </cols>
  <sheetData>
    <row r="1" spans="1:19" s="34" customFormat="1" ht="24" customHeight="1" x14ac:dyDescent="0.2">
      <c r="A1" s="33" t="s">
        <v>44</v>
      </c>
      <c r="B1" s="34" t="s">
        <v>45</v>
      </c>
      <c r="C1" s="34" t="s">
        <v>42</v>
      </c>
      <c r="D1" s="34" t="s">
        <v>48</v>
      </c>
      <c r="E1" s="34" t="s">
        <v>49</v>
      </c>
      <c r="F1" s="34" t="s">
        <v>50</v>
      </c>
      <c r="K1" s="35"/>
    </row>
    <row r="2" spans="1:19" ht="18" customHeight="1" x14ac:dyDescent="0.2">
      <c r="A2" s="27" t="s">
        <v>25</v>
      </c>
      <c r="E2" s="24"/>
      <c r="F2" s="24"/>
      <c r="G2" s="24"/>
      <c r="H2" s="24"/>
      <c r="I2" s="24"/>
      <c r="J2" s="24"/>
    </row>
    <row r="3" spans="1:19" ht="18" customHeight="1" x14ac:dyDescent="0.2">
      <c r="A3" s="27" t="s">
        <v>28</v>
      </c>
      <c r="B3" s="22">
        <v>1904.22</v>
      </c>
      <c r="C3" s="22">
        <v>1097.02</v>
      </c>
      <c r="D3" s="22">
        <v>373.69</v>
      </c>
      <c r="E3" s="24">
        <v>284.77999999999997</v>
      </c>
      <c r="F3" s="24">
        <v>300.91000000000003</v>
      </c>
      <c r="G3" s="24"/>
      <c r="H3" s="24"/>
      <c r="I3" s="24"/>
      <c r="J3" s="24"/>
    </row>
    <row r="4" spans="1:19" ht="18" customHeight="1" x14ac:dyDescent="0.2">
      <c r="A4" s="27" t="s">
        <v>16</v>
      </c>
      <c r="B4" s="22">
        <v>1138.54</v>
      </c>
      <c r="C4" s="22">
        <v>909.5</v>
      </c>
      <c r="D4" s="22">
        <v>572.35</v>
      </c>
      <c r="E4" s="24">
        <v>237.75</v>
      </c>
      <c r="F4" s="24">
        <v>284.68</v>
      </c>
      <c r="G4" s="24"/>
      <c r="H4" s="24"/>
      <c r="I4" s="24"/>
      <c r="J4" s="24"/>
    </row>
    <row r="5" spans="1:19" s="37" customFormat="1" ht="18" customHeight="1" x14ac:dyDescent="0.2">
      <c r="A5" s="36" t="s">
        <v>29</v>
      </c>
      <c r="B5" s="37">
        <v>1554.22</v>
      </c>
      <c r="C5" s="37">
        <v>994.7</v>
      </c>
      <c r="D5" s="37">
        <v>524.05999999999995</v>
      </c>
      <c r="E5" s="38">
        <v>269.7</v>
      </c>
      <c r="F5" s="38">
        <v>403.73</v>
      </c>
      <c r="G5" s="38"/>
      <c r="H5" s="38"/>
      <c r="I5" s="38"/>
      <c r="J5" s="38"/>
    </row>
    <row r="6" spans="1:19" s="37" customFormat="1" ht="18" customHeight="1" x14ac:dyDescent="0.2">
      <c r="A6" s="36" t="s">
        <v>52</v>
      </c>
      <c r="B6" s="51">
        <v>396</v>
      </c>
      <c r="C6" s="37">
        <f>281.1+4.2</f>
        <v>285.3</v>
      </c>
      <c r="D6" s="51">
        <v>1.02</v>
      </c>
      <c r="E6" s="38">
        <v>54.23</v>
      </c>
      <c r="F6" s="38">
        <v>132.06</v>
      </c>
      <c r="G6" s="38"/>
      <c r="H6" s="38"/>
      <c r="I6" s="38"/>
      <c r="J6" s="38"/>
    </row>
    <row r="7" spans="1:19" s="40" customFormat="1" ht="18" hidden="1" customHeight="1" x14ac:dyDescent="0.2">
      <c r="A7" s="39" t="s">
        <v>30</v>
      </c>
      <c r="E7" s="41"/>
      <c r="F7" s="41"/>
      <c r="G7" s="41"/>
      <c r="H7" s="41"/>
      <c r="I7" s="41"/>
      <c r="J7" s="41"/>
    </row>
    <row r="8" spans="1:19" ht="18" customHeight="1" x14ac:dyDescent="0.2">
      <c r="E8" s="24"/>
      <c r="F8" s="24"/>
      <c r="G8" s="24"/>
      <c r="H8" s="24"/>
      <c r="I8" s="24"/>
      <c r="J8" s="24"/>
    </row>
    <row r="9" spans="1:19" ht="18" customHeight="1" x14ac:dyDescent="0.2">
      <c r="A9" s="27" t="s">
        <v>26</v>
      </c>
      <c r="E9" s="24"/>
      <c r="F9" s="24"/>
      <c r="G9" s="24"/>
      <c r="H9" s="24"/>
      <c r="I9" s="24"/>
      <c r="J9" s="24"/>
    </row>
    <row r="10" spans="1:19" s="43" customFormat="1" ht="18" hidden="1" customHeight="1" x14ac:dyDescent="0.2">
      <c r="A10" s="42" t="s">
        <v>17</v>
      </c>
      <c r="B10" s="43">
        <v>5.5599999999999997E-2</v>
      </c>
      <c r="C10" s="43">
        <v>6.7599999999999993E-2</v>
      </c>
      <c r="E10" s="43">
        <v>5.9900000000000002E-2</v>
      </c>
      <c r="F10" s="43">
        <v>6.6299999999999998E-2</v>
      </c>
    </row>
    <row r="11" spans="1:19" ht="18" customHeight="1" x14ac:dyDescent="0.2">
      <c r="A11" s="27" t="s">
        <v>14</v>
      </c>
      <c r="B11" s="24">
        <v>899.72</v>
      </c>
      <c r="C11" s="24">
        <v>606.20000000000005</v>
      </c>
      <c r="D11" s="24">
        <v>364</v>
      </c>
      <c r="E11" s="24">
        <v>384.8</v>
      </c>
      <c r="F11" s="24">
        <v>299.32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ht="18" customHeight="1" x14ac:dyDescent="0.2">
      <c r="A12" s="21" t="s">
        <v>15</v>
      </c>
      <c r="B12" s="24">
        <v>102.98</v>
      </c>
      <c r="C12" s="24">
        <v>74.19</v>
      </c>
      <c r="D12" s="24">
        <v>36.03</v>
      </c>
      <c r="E12" s="24">
        <v>17.5</v>
      </c>
      <c r="F12" s="24">
        <v>19.940000000000001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ht="18" hidden="1" customHeight="1" x14ac:dyDescent="0.2">
      <c r="A13" s="21" t="s">
        <v>32</v>
      </c>
      <c r="B13" s="24"/>
      <c r="C13" s="24">
        <v>22.59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s="46" customFormat="1" ht="18" customHeight="1" x14ac:dyDescent="0.2">
      <c r="A14" s="45" t="s">
        <v>0</v>
      </c>
      <c r="B14" s="50">
        <v>0.32500000000000001</v>
      </c>
      <c r="C14" s="50">
        <v>0.27700000000000002</v>
      </c>
      <c r="D14" s="50">
        <v>0.20699999999999999</v>
      </c>
      <c r="E14" s="50">
        <v>0.16300000000000001</v>
      </c>
      <c r="F14" s="50">
        <v>0.1671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s="43" customFormat="1" ht="18" customHeight="1" x14ac:dyDescent="0.2">
      <c r="A15" s="44" t="s">
        <v>19</v>
      </c>
      <c r="B15" s="25">
        <v>0.1145</v>
      </c>
      <c r="C15" s="25">
        <v>0.12239999999999999</v>
      </c>
      <c r="D15" s="25">
        <v>9.9000000000000005E-2</v>
      </c>
      <c r="E15" s="25">
        <v>4.5499999999999999E-2</v>
      </c>
      <c r="F15" s="25">
        <v>6.6600000000000006E-2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s="43" customFormat="1" ht="18" hidden="1" customHeight="1" x14ac:dyDescent="0.2">
      <c r="A16" s="44" t="s">
        <v>33</v>
      </c>
      <c r="B16" s="25"/>
      <c r="C16" s="25">
        <v>0.10199999999999999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s="43" customFormat="1" ht="18" customHeight="1" x14ac:dyDescent="0.2">
      <c r="A17" s="42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s="43" customFormat="1" ht="18" customHeight="1" x14ac:dyDescent="0.2">
      <c r="A18" s="42" t="s">
        <v>27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8" customHeight="1" x14ac:dyDescent="0.2">
      <c r="A19" s="27" t="s">
        <v>10</v>
      </c>
      <c r="B19" s="24">
        <v>2851.85</v>
      </c>
      <c r="C19" s="8">
        <v>1426.3</v>
      </c>
      <c r="D19" s="24">
        <v>1361.5</v>
      </c>
      <c r="E19" s="24">
        <v>1089.8</v>
      </c>
      <c r="F19" s="24">
        <v>1013.14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18" customHeight="1" x14ac:dyDescent="0.2">
      <c r="A20" s="27" t="s">
        <v>35</v>
      </c>
      <c r="B20" s="24">
        <v>1671.29</v>
      </c>
      <c r="C20" s="8">
        <v>826</v>
      </c>
      <c r="D20" s="24">
        <v>797.33</v>
      </c>
      <c r="E20" s="24">
        <v>790.1</v>
      </c>
      <c r="F20" s="24">
        <v>648.79999999999995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48" customFormat="1" ht="18" customHeight="1" x14ac:dyDescent="0.2">
      <c r="A21" s="47" t="s">
        <v>36</v>
      </c>
      <c r="B21" s="49">
        <v>17063.77</v>
      </c>
      <c r="C21" s="53">
        <v>17272</v>
      </c>
      <c r="D21" s="49">
        <v>17100</v>
      </c>
      <c r="E21" s="49">
        <v>13793</v>
      </c>
      <c r="F21" s="49">
        <v>16142.63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19" ht="18" hidden="1" customHeight="1" x14ac:dyDescent="0.2">
      <c r="A22" s="27" t="s">
        <v>18</v>
      </c>
      <c r="B22" s="24"/>
      <c r="C22" s="8">
        <v>3753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ht="18" hidden="1" customHeight="1" x14ac:dyDescent="0.2">
      <c r="A23" s="27" t="s">
        <v>2</v>
      </c>
      <c r="B23" s="24"/>
      <c r="C23" s="8">
        <v>2200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s="48" customFormat="1" ht="18" customHeight="1" x14ac:dyDescent="0.2">
      <c r="A24" s="47" t="s">
        <v>31</v>
      </c>
      <c r="B24" s="49">
        <v>4431.47</v>
      </c>
      <c r="C24" s="49">
        <v>2408.77</v>
      </c>
      <c r="D24" s="49">
        <v>935</v>
      </c>
      <c r="E24" s="49">
        <v>1288.2</v>
      </c>
      <c r="F24" s="49">
        <v>826.37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1:19" ht="18" customHeight="1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ht="18" customHeight="1" x14ac:dyDescent="0.2">
      <c r="A26" s="27" t="s">
        <v>20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ht="18" customHeight="1" x14ac:dyDescent="0.2">
      <c r="A27" s="27" t="s">
        <v>46</v>
      </c>
      <c r="B27" s="24">
        <v>84</v>
      </c>
      <c r="C27" s="24"/>
      <c r="D27" s="24">
        <v>43</v>
      </c>
      <c r="E27" s="24">
        <v>41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ht="18" customHeight="1" x14ac:dyDescent="0.2">
      <c r="A28" s="27" t="s">
        <v>37</v>
      </c>
      <c r="B28" s="24">
        <v>1651</v>
      </c>
      <c r="C28" s="24">
        <v>1292</v>
      </c>
      <c r="D28" s="24">
        <v>700</v>
      </c>
      <c r="E28" s="24">
        <v>699.9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ht="18" customHeight="1" x14ac:dyDescent="0.2">
      <c r="A29" s="27" t="s">
        <v>47</v>
      </c>
      <c r="B29" s="24">
        <v>963</v>
      </c>
      <c r="C29" s="24"/>
      <c r="D29" s="24">
        <v>277</v>
      </c>
      <c r="E29" s="24"/>
      <c r="F29" s="24">
        <v>123.72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ht="18" customHeight="1" x14ac:dyDescent="0.2">
      <c r="A30" s="27" t="s">
        <v>53</v>
      </c>
      <c r="B30" s="24">
        <v>5833</v>
      </c>
      <c r="C30" s="24">
        <v>5382</v>
      </c>
      <c r="D30" s="24">
        <v>6982</v>
      </c>
      <c r="E30" s="24">
        <v>4100</v>
      </c>
      <c r="F30" s="24">
        <v>4813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ht="18" customHeight="1" x14ac:dyDescent="0.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ht="18" customHeight="1" x14ac:dyDescent="0.2">
      <c r="A32" s="27" t="s">
        <v>55</v>
      </c>
      <c r="B32" s="24"/>
      <c r="C32" s="24">
        <v>7717</v>
      </c>
      <c r="D32" s="24">
        <v>5840</v>
      </c>
      <c r="E32" s="24">
        <v>4740</v>
      </c>
      <c r="F32" s="24">
        <v>4371.32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ht="18" customHeight="1" x14ac:dyDescent="0.2">
      <c r="A33" s="27" t="s">
        <v>40</v>
      </c>
      <c r="B33" s="24"/>
      <c r="C33" s="24">
        <v>5367</v>
      </c>
      <c r="D33" s="24">
        <v>3230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18" customHeight="1" x14ac:dyDescent="0.2">
      <c r="A34" s="27" t="s">
        <v>54</v>
      </c>
      <c r="B34" s="24"/>
      <c r="C34" s="24">
        <v>5323</v>
      </c>
      <c r="D34" s="24"/>
      <c r="E34" s="24">
        <v>4100</v>
      </c>
      <c r="F34" s="24">
        <v>4118.63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8" customHeight="1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18" customHeight="1" x14ac:dyDescent="0.2">
      <c r="A36" s="27" t="s">
        <v>21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8" customHeight="1" x14ac:dyDescent="0.2">
      <c r="A37" s="27" t="s">
        <v>5</v>
      </c>
      <c r="B37" s="24">
        <v>3341</v>
      </c>
      <c r="C37" s="24">
        <v>1918.2</v>
      </c>
      <c r="D37" s="24">
        <v>1107</v>
      </c>
      <c r="E37" s="24">
        <v>767.6</v>
      </c>
      <c r="F37" s="24">
        <v>953.23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8" customHeight="1" x14ac:dyDescent="0.2">
      <c r="A38" s="27" t="s">
        <v>24</v>
      </c>
      <c r="B38" s="24">
        <v>600.09</v>
      </c>
      <c r="C38" s="24">
        <v>181.4</v>
      </c>
      <c r="D38" s="24">
        <v>195.66</v>
      </c>
      <c r="E38" s="24">
        <v>209</v>
      </c>
      <c r="F38" s="24">
        <v>263.83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ht="18" hidden="1" customHeight="1" x14ac:dyDescent="0.2">
      <c r="A39" s="27" t="s">
        <v>6</v>
      </c>
      <c r="B39" s="24"/>
      <c r="C39" s="24"/>
      <c r="D39" s="24">
        <v>32.76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ht="18" hidden="1" customHeight="1" x14ac:dyDescent="0.2">
      <c r="A40" s="27" t="s">
        <v>7</v>
      </c>
      <c r="B40" s="24"/>
      <c r="C40" s="24"/>
      <c r="D40" s="24"/>
      <c r="E40" s="24"/>
      <c r="F40" s="24">
        <v>33.04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ht="18" customHeight="1" x14ac:dyDescent="0.2">
      <c r="A41" s="27" t="s">
        <v>12</v>
      </c>
      <c r="B41" s="25">
        <v>4.7E-2</v>
      </c>
      <c r="C41" s="25">
        <v>4.2099999999999999E-2</v>
      </c>
      <c r="D41" s="25">
        <v>5.0999999999999997E-2</v>
      </c>
      <c r="E41" s="25"/>
      <c r="F41" s="25">
        <v>7.4800000000000005E-2</v>
      </c>
      <c r="G41" s="25"/>
      <c r="H41" s="25"/>
      <c r="I41" s="25"/>
      <c r="J41" s="25"/>
      <c r="K41" s="25"/>
      <c r="L41" s="24"/>
      <c r="M41" s="24"/>
      <c r="N41" s="24"/>
      <c r="O41" s="24"/>
      <c r="P41" s="24"/>
      <c r="Q41" s="24"/>
      <c r="R41" s="24"/>
      <c r="S41" s="24"/>
    </row>
    <row r="42" spans="1:19" ht="18" customHeight="1" x14ac:dyDescent="0.2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4"/>
      <c r="M42" s="24"/>
      <c r="N42" s="24"/>
      <c r="O42" s="24"/>
      <c r="P42" s="24"/>
      <c r="Q42" s="24"/>
      <c r="R42" s="24"/>
      <c r="S42" s="24"/>
    </row>
    <row r="43" spans="1:19" ht="18" customHeight="1" x14ac:dyDescent="0.2">
      <c r="A43" s="27" t="s">
        <v>22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4"/>
      <c r="M43" s="24"/>
      <c r="N43" s="24"/>
      <c r="O43" s="24"/>
      <c r="P43" s="24"/>
      <c r="Q43" s="24"/>
      <c r="R43" s="24"/>
      <c r="S43" s="24"/>
    </row>
    <row r="44" spans="1:19" ht="18" customHeight="1" x14ac:dyDescent="0.2">
      <c r="A44" s="27" t="s">
        <v>8</v>
      </c>
      <c r="B44" s="54">
        <v>24.73</v>
      </c>
      <c r="C44" s="8">
        <v>23.32</v>
      </c>
      <c r="D44" s="24">
        <v>11.68</v>
      </c>
      <c r="E44" s="24">
        <v>9.6300000000000008</v>
      </c>
      <c r="F44" s="24">
        <v>11.53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ht="18" customHeight="1" x14ac:dyDescent="0.2">
      <c r="A45" s="27" t="s">
        <v>9</v>
      </c>
      <c r="B45" s="54">
        <v>23.29</v>
      </c>
      <c r="C45" s="8">
        <v>46.89</v>
      </c>
      <c r="D45" s="24">
        <v>17.399999999999999</v>
      </c>
      <c r="E45" s="24">
        <v>16.239999999999998</v>
      </c>
      <c r="F45" s="24">
        <v>9.8800000000000008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x14ac:dyDescent="0.2">
      <c r="A47" s="27" t="s">
        <v>56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s="23" customFormat="1" ht="18" customHeight="1" x14ac:dyDescent="0.2">
      <c r="A48" s="28" t="s">
        <v>51</v>
      </c>
      <c r="B48" s="26">
        <v>1.93</v>
      </c>
      <c r="C48" s="26">
        <v>3.91</v>
      </c>
      <c r="D48" s="52">
        <f>D5/D38</f>
        <v>2.6784217520188078</v>
      </c>
      <c r="E48" s="26">
        <v>1.03</v>
      </c>
      <c r="F48" s="26">
        <v>1.03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s="46" customFormat="1" x14ac:dyDescent="0.2">
      <c r="A49" s="45" t="s">
        <v>1</v>
      </c>
      <c r="B49" s="50">
        <v>0.58730000000000004</v>
      </c>
      <c r="C49" s="50">
        <v>0.46</v>
      </c>
      <c r="D49" s="50">
        <v>0.60399999999999998</v>
      </c>
      <c r="E49" s="50">
        <v>0.95269999999999999</v>
      </c>
      <c r="F49" s="50">
        <v>0.93840000000000001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</row>
    <row r="50" spans="1:19" s="46" customFormat="1" x14ac:dyDescent="0.2">
      <c r="A50" s="45" t="s">
        <v>13</v>
      </c>
      <c r="B50" s="50">
        <v>0.66239999999999999</v>
      </c>
      <c r="C50" s="50">
        <v>0.68300000000000005</v>
      </c>
      <c r="D50" s="50">
        <v>0.72099999999999997</v>
      </c>
      <c r="E50" s="50">
        <v>0.7742</v>
      </c>
      <c r="F50" s="50">
        <v>0.78800000000000003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</row>
  </sheetData>
  <phoneticPr fontId="1" type="noConversion"/>
  <conditionalFormatting sqref="A17:XFD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B7CB-D9FB-4D1B-BA36-A59F1A53A1D2}">
  <dimension ref="A1:G61"/>
  <sheetViews>
    <sheetView workbookViewId="0">
      <selection activeCell="K9" sqref="K9"/>
    </sheetView>
  </sheetViews>
  <sheetFormatPr defaultRowHeight="14.25" x14ac:dyDescent="0.2"/>
  <cols>
    <col min="1" max="1" width="7.625" style="55" customWidth="1"/>
    <col min="2" max="2" width="9" style="56"/>
    <col min="3" max="3" width="10.875" style="56" customWidth="1"/>
    <col min="4" max="4" width="10.25" style="56" customWidth="1"/>
    <col min="5" max="6" width="7.75" style="56" customWidth="1"/>
    <col min="7" max="7" width="9" style="62"/>
    <col min="8" max="16384" width="9" style="56"/>
  </cols>
  <sheetData>
    <row r="1" spans="1:7" ht="28.5" x14ac:dyDescent="0.2">
      <c r="A1" s="57" t="s">
        <v>72</v>
      </c>
      <c r="B1" s="58" t="s">
        <v>63</v>
      </c>
      <c r="C1" s="58" t="s">
        <v>64</v>
      </c>
      <c r="D1" s="58" t="s">
        <v>65</v>
      </c>
      <c r="E1" s="58" t="s">
        <v>67</v>
      </c>
      <c r="F1" s="58" t="s">
        <v>68</v>
      </c>
      <c r="G1" s="62" t="s">
        <v>74</v>
      </c>
    </row>
    <row r="2" spans="1:7" x14ac:dyDescent="0.2">
      <c r="A2" s="59" t="s">
        <v>58</v>
      </c>
      <c r="B2" s="61">
        <f>2687.1*0.558</f>
        <v>1499.4018000000001</v>
      </c>
      <c r="C2" s="61">
        <f>2687.1*0.213</f>
        <v>572.35230000000001</v>
      </c>
      <c r="D2" s="61">
        <f>2687.1*0.229</f>
        <v>615.34590000000003</v>
      </c>
      <c r="E2" s="56">
        <v>2.72</v>
      </c>
      <c r="G2" s="62">
        <f>C2/SUM(B2:D2)</f>
        <v>0.21299999999999997</v>
      </c>
    </row>
    <row r="3" spans="1:7" x14ac:dyDescent="0.2">
      <c r="A3" s="59" t="s">
        <v>59</v>
      </c>
      <c r="B3" s="61">
        <f>2585.3*0.527</f>
        <v>1362.4531000000002</v>
      </c>
      <c r="C3" s="61">
        <f>2585.3*0.254</f>
        <v>656.6662</v>
      </c>
      <c r="D3" s="61">
        <f>2585.3*0.219</f>
        <v>566.1807</v>
      </c>
      <c r="E3" s="56">
        <v>6.07</v>
      </c>
      <c r="G3" s="62">
        <f t="shared" ref="G3:G7" si="0">C3/SUM(B3:D3)</f>
        <v>0.254</v>
      </c>
    </row>
    <row r="4" spans="1:7" x14ac:dyDescent="0.2">
      <c r="A4" s="59" t="s">
        <v>60</v>
      </c>
      <c r="B4" s="61">
        <f>2578.5*0.545</f>
        <v>1405.2825</v>
      </c>
      <c r="C4" s="61">
        <f>2578.5*0.214</f>
        <v>551.79899999999998</v>
      </c>
      <c r="D4" s="61">
        <f>2578.5*0.241</f>
        <v>621.41849999999999</v>
      </c>
      <c r="E4" s="56">
        <v>9.41</v>
      </c>
      <c r="G4" s="62">
        <f t="shared" si="0"/>
        <v>0.214</v>
      </c>
    </row>
    <row r="5" spans="1:7" x14ac:dyDescent="0.2">
      <c r="A5" s="60" t="s">
        <v>61</v>
      </c>
      <c r="B5" s="61">
        <f>2612.1*0.528</f>
        <v>1379.1888000000001</v>
      </c>
      <c r="C5" s="61">
        <f>2612.1*0.2</f>
        <v>522.41999999999996</v>
      </c>
      <c r="D5" s="61">
        <f>2612.1*0.272</f>
        <v>710.49120000000005</v>
      </c>
      <c r="E5" s="56">
        <v>7.61</v>
      </c>
      <c r="G5" s="62">
        <f t="shared" si="0"/>
        <v>0.19999999999999998</v>
      </c>
    </row>
    <row r="6" spans="1:7" x14ac:dyDescent="0.2">
      <c r="A6" s="59" t="s">
        <v>62</v>
      </c>
      <c r="B6" s="61">
        <f>1906.2*0.605</f>
        <v>1153.251</v>
      </c>
      <c r="C6" s="61">
        <f>1906.2*0.193</f>
        <v>367.89660000000003</v>
      </c>
      <c r="D6" s="61">
        <f>1906.2*0.202</f>
        <v>385.05240000000003</v>
      </c>
      <c r="E6" s="56">
        <v>8.08</v>
      </c>
      <c r="G6" s="62">
        <f t="shared" si="0"/>
        <v>0.193</v>
      </c>
    </row>
    <row r="7" spans="1:7" x14ac:dyDescent="0.2">
      <c r="A7" s="59" t="s">
        <v>66</v>
      </c>
      <c r="B7" s="61">
        <f>1288.6*0.586</f>
        <v>755.11959999999988</v>
      </c>
      <c r="C7" s="61">
        <f>1288.6*0.169</f>
        <v>217.77340000000001</v>
      </c>
      <c r="D7" s="61">
        <f>1288.6*0.245</f>
        <v>315.70699999999999</v>
      </c>
      <c r="E7" s="56">
        <v>36.04</v>
      </c>
      <c r="G7" s="62">
        <f t="shared" si="0"/>
        <v>0.16900000000000001</v>
      </c>
    </row>
    <row r="8" spans="1:7" x14ac:dyDescent="0.2">
      <c r="A8" s="59"/>
      <c r="B8" s="61"/>
      <c r="C8" s="61"/>
      <c r="D8" s="61"/>
    </row>
    <row r="9" spans="1:7" s="58" customFormat="1" ht="28.5" x14ac:dyDescent="0.2">
      <c r="A9" s="57" t="s">
        <v>43</v>
      </c>
      <c r="B9" s="58" t="s">
        <v>63</v>
      </c>
      <c r="C9" s="58" t="s">
        <v>64</v>
      </c>
      <c r="D9" s="58" t="s">
        <v>65</v>
      </c>
      <c r="E9" s="58" t="s">
        <v>67</v>
      </c>
      <c r="F9" s="58" t="s">
        <v>68</v>
      </c>
      <c r="G9" s="63" t="s">
        <v>74</v>
      </c>
    </row>
    <row r="10" spans="1:7" x14ac:dyDescent="0.2">
      <c r="A10" s="55" t="s">
        <v>58</v>
      </c>
      <c r="B10" s="56">
        <v>409.58</v>
      </c>
      <c r="C10" s="56">
        <v>229.63</v>
      </c>
      <c r="D10" s="56">
        <v>128.35</v>
      </c>
      <c r="E10" s="56">
        <v>82.2</v>
      </c>
      <c r="F10" s="56">
        <v>30.33</v>
      </c>
      <c r="G10" s="62">
        <f>C10/SUM(B10:D10)</f>
        <v>0.29916879462191875</v>
      </c>
    </row>
    <row r="11" spans="1:7" x14ac:dyDescent="0.2">
      <c r="A11" s="55" t="s">
        <v>59</v>
      </c>
      <c r="B11" s="56">
        <v>413.08</v>
      </c>
      <c r="C11" s="56">
        <v>175.17</v>
      </c>
      <c r="D11" s="56">
        <v>210.76</v>
      </c>
      <c r="E11" s="56">
        <v>70.84</v>
      </c>
      <c r="F11" s="56">
        <v>36.880000000000003</v>
      </c>
      <c r="G11" s="62">
        <f t="shared" ref="G11:G15" si="1">C11/SUM(B11:D11)</f>
        <v>0.21923380182976432</v>
      </c>
    </row>
    <row r="12" spans="1:7" x14ac:dyDescent="0.2">
      <c r="A12" s="55" t="s">
        <v>60</v>
      </c>
      <c r="B12" s="56">
        <v>387.26</v>
      </c>
      <c r="C12" s="56">
        <v>188.41</v>
      </c>
      <c r="D12" s="56">
        <v>123.56</v>
      </c>
      <c r="E12" s="56">
        <v>34.64</v>
      </c>
      <c r="F12" s="56">
        <v>75.349999999999994</v>
      </c>
      <c r="G12" s="62">
        <f t="shared" si="1"/>
        <v>0.26945354175307124</v>
      </c>
    </row>
    <row r="13" spans="1:7" x14ac:dyDescent="0.2">
      <c r="A13" s="55" t="s">
        <v>61</v>
      </c>
      <c r="B13" s="56">
        <v>302.02</v>
      </c>
      <c r="C13" s="56">
        <v>170.49</v>
      </c>
      <c r="D13" s="56">
        <v>106.91</v>
      </c>
      <c r="E13" s="56">
        <v>32.83</v>
      </c>
      <c r="F13" s="56">
        <v>58.82</v>
      </c>
      <c r="G13" s="62">
        <f t="shared" si="1"/>
        <v>0.29424251838044946</v>
      </c>
    </row>
    <row r="14" spans="1:7" x14ac:dyDescent="0.2">
      <c r="A14" s="55" t="s">
        <v>62</v>
      </c>
      <c r="B14" s="56">
        <v>252.41</v>
      </c>
      <c r="C14" s="56">
        <v>139.06</v>
      </c>
      <c r="D14" s="56">
        <v>144.43</v>
      </c>
      <c r="E14" s="56">
        <v>31.72</v>
      </c>
      <c r="F14" s="56">
        <v>15.02</v>
      </c>
      <c r="G14" s="62">
        <f t="shared" si="1"/>
        <v>0.25948871058033213</v>
      </c>
    </row>
    <row r="15" spans="1:7" x14ac:dyDescent="0.2">
      <c r="A15" s="55" t="s">
        <v>66</v>
      </c>
      <c r="B15" s="56">
        <v>121.71</v>
      </c>
      <c r="C15" s="56">
        <v>112.86</v>
      </c>
      <c r="D15" s="56">
        <v>154.1</v>
      </c>
      <c r="E15" s="56">
        <v>15.02</v>
      </c>
      <c r="F15" s="56">
        <v>18.18</v>
      </c>
      <c r="G15" s="62">
        <f t="shared" si="1"/>
        <v>0.29037486814006747</v>
      </c>
    </row>
    <row r="17" spans="1:7" ht="28.5" x14ac:dyDescent="0.2">
      <c r="A17" s="57" t="s">
        <v>57</v>
      </c>
      <c r="B17" s="58" t="s">
        <v>63</v>
      </c>
      <c r="C17" s="58" t="s">
        <v>64</v>
      </c>
      <c r="D17" s="58" t="s">
        <v>65</v>
      </c>
      <c r="E17" s="58" t="s">
        <v>67</v>
      </c>
      <c r="F17" s="58" t="s">
        <v>68</v>
      </c>
      <c r="G17" s="62" t="s">
        <v>74</v>
      </c>
    </row>
    <row r="18" spans="1:7" x14ac:dyDescent="0.2">
      <c r="A18" s="55" t="s">
        <v>58</v>
      </c>
      <c r="B18" s="56">
        <v>396.5</v>
      </c>
      <c r="C18" s="56">
        <v>145</v>
      </c>
      <c r="D18" s="56">
        <v>137.44999999999999</v>
      </c>
      <c r="E18" s="56">
        <v>77.38</v>
      </c>
      <c r="F18" s="56">
        <v>1.88</v>
      </c>
      <c r="G18" s="62">
        <f>C18/SUM(B18:D18)</f>
        <v>0.21356506370130346</v>
      </c>
    </row>
    <row r="19" spans="1:7" x14ac:dyDescent="0.2">
      <c r="A19" s="55" t="s">
        <v>59</v>
      </c>
      <c r="B19" s="56">
        <v>395.35</v>
      </c>
      <c r="C19" s="56">
        <v>201.7</v>
      </c>
      <c r="D19" s="56">
        <v>133.94999999999999</v>
      </c>
      <c r="E19" s="56">
        <v>78.84</v>
      </c>
      <c r="F19" s="56">
        <v>2.2000000000000002</v>
      </c>
      <c r="G19" s="62">
        <f t="shared" ref="G19:G23" si="2">C19/SUM(B19:D19)</f>
        <v>0.27592339261285909</v>
      </c>
    </row>
    <row r="20" spans="1:7" x14ac:dyDescent="0.2">
      <c r="A20" s="55" t="s">
        <v>60</v>
      </c>
      <c r="B20" s="56">
        <v>339.26</v>
      </c>
      <c r="C20" s="56">
        <v>245.25</v>
      </c>
      <c r="D20" s="56">
        <v>75.099999999999994</v>
      </c>
      <c r="E20" s="56">
        <v>30.78</v>
      </c>
      <c r="F20" s="56">
        <v>10.09</v>
      </c>
      <c r="G20" s="62">
        <f t="shared" si="2"/>
        <v>0.37181061536362398</v>
      </c>
    </row>
    <row r="21" spans="1:7" x14ac:dyDescent="0.2">
      <c r="A21" s="55" t="s">
        <v>61</v>
      </c>
      <c r="B21" s="56">
        <v>231.16</v>
      </c>
      <c r="C21" s="56">
        <f>152.03+15.4</f>
        <v>167.43</v>
      </c>
      <c r="D21" s="56">
        <v>51.35</v>
      </c>
      <c r="E21" s="56">
        <v>31.46</v>
      </c>
      <c r="F21" s="56">
        <v>14.3</v>
      </c>
      <c r="G21" s="62">
        <f t="shared" si="2"/>
        <v>0.3721162821709561</v>
      </c>
    </row>
    <row r="22" spans="1:7" x14ac:dyDescent="0.2">
      <c r="A22" s="55" t="s">
        <v>62</v>
      </c>
      <c r="B22" s="56">
        <v>208.98</v>
      </c>
      <c r="E22" s="56">
        <v>2.2999999999999998</v>
      </c>
      <c r="F22" s="56">
        <v>2.4</v>
      </c>
      <c r="G22" s="62">
        <f t="shared" si="2"/>
        <v>0</v>
      </c>
    </row>
    <row r="23" spans="1:7" x14ac:dyDescent="0.2">
      <c r="A23" s="55" t="s">
        <v>66</v>
      </c>
      <c r="B23" s="56">
        <v>185.6</v>
      </c>
      <c r="C23" s="56">
        <v>91.6</v>
      </c>
      <c r="D23" s="56">
        <v>50</v>
      </c>
      <c r="E23" s="56">
        <v>7.44</v>
      </c>
      <c r="F23" s="56">
        <v>0.04</v>
      </c>
      <c r="G23" s="62">
        <f t="shared" si="2"/>
        <v>0.27995110024449876</v>
      </c>
    </row>
    <row r="25" spans="1:7" ht="28.5" x14ac:dyDescent="0.2">
      <c r="A25" s="57" t="s">
        <v>50</v>
      </c>
      <c r="B25" s="58" t="s">
        <v>63</v>
      </c>
      <c r="C25" s="58" t="s">
        <v>64</v>
      </c>
      <c r="D25" s="58" t="s">
        <v>65</v>
      </c>
      <c r="E25" s="58" t="s">
        <v>67</v>
      </c>
      <c r="F25" s="58" t="s">
        <v>68</v>
      </c>
      <c r="G25" s="62" t="s">
        <v>74</v>
      </c>
    </row>
    <row r="26" spans="1:7" x14ac:dyDescent="0.2">
      <c r="A26" s="55" t="s">
        <v>58</v>
      </c>
      <c r="B26" s="56">
        <v>414.56</v>
      </c>
      <c r="C26" s="56">
        <v>209.12</v>
      </c>
      <c r="D26" s="56">
        <v>329.56</v>
      </c>
      <c r="E26" s="56">
        <v>59.8</v>
      </c>
      <c r="F26" s="56">
        <v>0.04</v>
      </c>
      <c r="G26" s="62">
        <f>C26/SUM(B26:D26)</f>
        <v>0.21937812093491671</v>
      </c>
    </row>
    <row r="27" spans="1:7" x14ac:dyDescent="0.2">
      <c r="A27" s="55" t="s">
        <v>59</v>
      </c>
      <c r="B27" s="56">
        <v>448.2</v>
      </c>
      <c r="C27" s="56">
        <v>215.71</v>
      </c>
      <c r="D27" s="56">
        <v>396.48</v>
      </c>
      <c r="E27" s="56">
        <v>52.33</v>
      </c>
      <c r="F27" s="56">
        <v>4</v>
      </c>
      <c r="G27" s="62">
        <f t="shared" ref="G27:G31" si="3">C27/SUM(B27:D27)</f>
        <v>0.20342515489584023</v>
      </c>
    </row>
    <row r="28" spans="1:7" x14ac:dyDescent="0.2">
      <c r="A28" s="55" t="s">
        <v>60</v>
      </c>
      <c r="B28" s="56">
        <v>531.05999999999995</v>
      </c>
      <c r="C28" s="56">
        <v>280.10000000000002</v>
      </c>
      <c r="D28" s="56">
        <v>312.05</v>
      </c>
      <c r="E28" s="56">
        <v>28.54</v>
      </c>
      <c r="F28" s="56">
        <v>2.2000000000000002</v>
      </c>
      <c r="G28" s="62">
        <f t="shared" si="3"/>
        <v>0.24937456041167727</v>
      </c>
    </row>
    <row r="29" spans="1:7" x14ac:dyDescent="0.2">
      <c r="A29" s="55" t="s">
        <v>61</v>
      </c>
      <c r="B29" s="56">
        <v>324.14999999999998</v>
      </c>
      <c r="C29" s="56">
        <v>592.02</v>
      </c>
      <c r="D29" s="56">
        <v>209.96</v>
      </c>
      <c r="E29" s="56">
        <v>5.82</v>
      </c>
      <c r="F29" s="56">
        <v>0.32</v>
      </c>
      <c r="G29" s="62">
        <f t="shared" si="3"/>
        <v>0.52571195155088668</v>
      </c>
    </row>
    <row r="30" spans="1:7" x14ac:dyDescent="0.2">
      <c r="A30" s="55" t="s">
        <v>62</v>
      </c>
      <c r="B30" s="56">
        <v>449.57</v>
      </c>
      <c r="C30" s="56">
        <v>453.29</v>
      </c>
      <c r="D30" s="56">
        <v>232.03</v>
      </c>
      <c r="E30" s="56">
        <v>1.7</v>
      </c>
      <c r="G30" s="62">
        <f t="shared" si="3"/>
        <v>0.39941315898457119</v>
      </c>
    </row>
    <row r="31" spans="1:7" x14ac:dyDescent="0.2">
      <c r="A31" s="55" t="s">
        <v>66</v>
      </c>
      <c r="B31" s="56">
        <v>294.88</v>
      </c>
      <c r="C31" s="56">
        <v>245.35</v>
      </c>
      <c r="D31" s="56">
        <v>153.54</v>
      </c>
      <c r="E31" s="56">
        <v>0</v>
      </c>
      <c r="G31" s="62">
        <f t="shared" si="3"/>
        <v>0.35364746241549794</v>
      </c>
    </row>
    <row r="33" spans="1:7" ht="28.5" x14ac:dyDescent="0.2">
      <c r="A33" s="57" t="s">
        <v>69</v>
      </c>
      <c r="B33" s="58" t="s">
        <v>63</v>
      </c>
      <c r="C33" s="58" t="s">
        <v>64</v>
      </c>
      <c r="D33" s="58" t="s">
        <v>65</v>
      </c>
      <c r="E33" s="58" t="s">
        <v>67</v>
      </c>
      <c r="F33" s="58" t="s">
        <v>68</v>
      </c>
    </row>
    <row r="34" spans="1:7" x14ac:dyDescent="0.2">
      <c r="A34" s="55" t="s">
        <v>58</v>
      </c>
      <c r="B34" s="56">
        <v>491.46</v>
      </c>
      <c r="C34" s="56">
        <v>251.42</v>
      </c>
      <c r="D34" s="56">
        <v>198.56</v>
      </c>
      <c r="E34" s="56">
        <v>120.75</v>
      </c>
      <c r="G34" s="62">
        <f>C34/SUM(B34:D34)</f>
        <v>0.26705897348742347</v>
      </c>
    </row>
    <row r="35" spans="1:7" x14ac:dyDescent="0.2">
      <c r="A35" s="55" t="s">
        <v>59</v>
      </c>
      <c r="B35" s="56">
        <v>518.58000000000004</v>
      </c>
      <c r="C35" s="56">
        <v>279.18</v>
      </c>
      <c r="D35" s="56">
        <v>178.88</v>
      </c>
      <c r="E35" s="56">
        <v>56.95</v>
      </c>
      <c r="G35" s="62">
        <f t="shared" ref="G35:G39" si="4">C35/SUM(B35:D35)</f>
        <v>0.28585763433813893</v>
      </c>
    </row>
    <row r="36" spans="1:7" x14ac:dyDescent="0.2">
      <c r="A36" s="55" t="s">
        <v>60</v>
      </c>
      <c r="B36" s="56">
        <v>634.24</v>
      </c>
      <c r="C36" s="56">
        <v>166.96</v>
      </c>
      <c r="D36" s="56">
        <v>186.42</v>
      </c>
      <c r="E36" s="56">
        <v>72.849999999999994</v>
      </c>
      <c r="F36" s="56">
        <v>26.37</v>
      </c>
      <c r="G36" s="62">
        <f t="shared" si="4"/>
        <v>0.16905287458739193</v>
      </c>
    </row>
    <row r="37" spans="1:7" x14ac:dyDescent="0.2">
      <c r="A37" s="55" t="s">
        <v>61</v>
      </c>
      <c r="B37" s="56">
        <v>559.80999999999995</v>
      </c>
      <c r="C37" s="56">
        <v>112.91</v>
      </c>
      <c r="D37" s="56">
        <v>147.66999999999999</v>
      </c>
      <c r="E37" s="56">
        <v>2.1800000000000002</v>
      </c>
      <c r="F37" s="56">
        <v>0.23</v>
      </c>
      <c r="G37" s="62">
        <f t="shared" si="4"/>
        <v>0.13762966394032108</v>
      </c>
    </row>
    <row r="38" spans="1:7" x14ac:dyDescent="0.2">
      <c r="A38" s="55" t="s">
        <v>62</v>
      </c>
      <c r="B38" s="56">
        <v>331.14</v>
      </c>
      <c r="C38" s="56">
        <v>153.55000000000001</v>
      </c>
      <c r="D38" s="56">
        <v>192.47</v>
      </c>
      <c r="E38" s="56">
        <v>1.54</v>
      </c>
      <c r="G38" s="62">
        <f t="shared" si="4"/>
        <v>0.22675586272077503</v>
      </c>
    </row>
    <row r="39" spans="1:7" x14ac:dyDescent="0.2">
      <c r="A39" s="55" t="s">
        <v>66</v>
      </c>
      <c r="B39" s="56">
        <v>178.9</v>
      </c>
      <c r="C39" s="56">
        <v>46.38</v>
      </c>
      <c r="D39" s="56">
        <v>221.2</v>
      </c>
      <c r="E39" s="56">
        <v>0.13</v>
      </c>
      <c r="F39" s="56">
        <v>0.36</v>
      </c>
      <c r="G39" s="62">
        <f t="shared" si="4"/>
        <v>0.10387923311234545</v>
      </c>
    </row>
    <row r="41" spans="1:7" ht="28.5" x14ac:dyDescent="0.2">
      <c r="A41" s="57" t="s">
        <v>70</v>
      </c>
      <c r="B41" s="58" t="s">
        <v>63</v>
      </c>
      <c r="C41" s="58" t="s">
        <v>64</v>
      </c>
      <c r="D41" s="58" t="s">
        <v>65</v>
      </c>
      <c r="E41" s="58" t="s">
        <v>67</v>
      </c>
      <c r="F41" s="58" t="s">
        <v>68</v>
      </c>
      <c r="G41" s="62" t="s">
        <v>73</v>
      </c>
    </row>
    <row r="42" spans="1:7" x14ac:dyDescent="0.2">
      <c r="A42" s="55" t="s">
        <v>58</v>
      </c>
      <c r="E42" s="56">
        <v>85.14</v>
      </c>
      <c r="F42" s="56">
        <v>5.72</v>
      </c>
    </row>
    <row r="43" spans="1:7" x14ac:dyDescent="0.2">
      <c r="A43" s="55" t="s">
        <v>59</v>
      </c>
      <c r="E43" s="56">
        <v>64.62</v>
      </c>
      <c r="F43" s="56">
        <v>3.23</v>
      </c>
    </row>
    <row r="44" spans="1:7" x14ac:dyDescent="0.2">
      <c r="A44" s="55" t="s">
        <v>60</v>
      </c>
      <c r="E44" s="56">
        <v>39.08</v>
      </c>
      <c r="F44" s="56">
        <v>3.59</v>
      </c>
    </row>
    <row r="45" spans="1:7" x14ac:dyDescent="0.2">
      <c r="A45" s="55" t="s">
        <v>61</v>
      </c>
      <c r="E45" s="56">
        <v>2.34</v>
      </c>
      <c r="F45" s="56">
        <v>14.46</v>
      </c>
    </row>
    <row r="46" spans="1:7" x14ac:dyDescent="0.2">
      <c r="A46" s="55" t="s">
        <v>62</v>
      </c>
      <c r="E46" s="56">
        <v>16.02</v>
      </c>
      <c r="F46" s="56">
        <v>4.1900000000000004</v>
      </c>
    </row>
    <row r="47" spans="1:7" x14ac:dyDescent="0.2">
      <c r="A47" s="55" t="s">
        <v>66</v>
      </c>
      <c r="E47" s="56">
        <v>9.1</v>
      </c>
      <c r="F47" s="56">
        <v>7.51</v>
      </c>
    </row>
    <row r="49" spans="1:7" ht="28.5" x14ac:dyDescent="0.2">
      <c r="A49" s="57" t="s">
        <v>45</v>
      </c>
      <c r="B49" s="58" t="s">
        <v>63</v>
      </c>
      <c r="C49" s="58" t="s">
        <v>64</v>
      </c>
      <c r="D49" s="58" t="s">
        <v>65</v>
      </c>
      <c r="E49" s="58" t="s">
        <v>67</v>
      </c>
      <c r="F49" s="58" t="s">
        <v>68</v>
      </c>
      <c r="G49" s="62" t="s">
        <v>74</v>
      </c>
    </row>
    <row r="50" spans="1:7" x14ac:dyDescent="0.2">
      <c r="A50" s="55" t="s">
        <v>58</v>
      </c>
      <c r="E50" s="56">
        <v>146.84</v>
      </c>
      <c r="F50" s="56">
        <v>24.88</v>
      </c>
    </row>
    <row r="51" spans="1:7" x14ac:dyDescent="0.2">
      <c r="A51" s="55" t="s">
        <v>59</v>
      </c>
      <c r="E51" s="56">
        <v>111.04</v>
      </c>
      <c r="F51" s="56">
        <v>38.14</v>
      </c>
    </row>
    <row r="52" spans="1:7" x14ac:dyDescent="0.2">
      <c r="A52" s="55" t="s">
        <v>60</v>
      </c>
      <c r="E52" s="56">
        <v>42.03</v>
      </c>
      <c r="F52" s="56">
        <v>36.24</v>
      </c>
    </row>
    <row r="53" spans="1:7" x14ac:dyDescent="0.2">
      <c r="A53" s="55" t="s">
        <v>61</v>
      </c>
      <c r="E53" s="56">
        <v>32.82</v>
      </c>
      <c r="F53" s="56">
        <v>13.55</v>
      </c>
    </row>
    <row r="54" spans="1:7" x14ac:dyDescent="0.2">
      <c r="A54" s="55" t="s">
        <v>62</v>
      </c>
      <c r="E54" s="56">
        <v>12.02</v>
      </c>
      <c r="F54" s="56">
        <v>1.55</v>
      </c>
    </row>
    <row r="55" spans="1:7" x14ac:dyDescent="0.2">
      <c r="A55" s="55" t="s">
        <v>66</v>
      </c>
      <c r="E55" s="56">
        <v>22.99</v>
      </c>
      <c r="F55" s="56">
        <v>3.05</v>
      </c>
    </row>
    <row r="61" spans="1:7" x14ac:dyDescent="0.2">
      <c r="A61" s="64" t="s">
        <v>71</v>
      </c>
      <c r="B61" s="64"/>
      <c r="C61" s="64"/>
      <c r="D61" s="64"/>
      <c r="E61" s="64"/>
      <c r="F61" s="64"/>
    </row>
  </sheetData>
  <mergeCells count="1">
    <mergeCell ref="A61:F61"/>
  </mergeCells>
  <phoneticPr fontId="1" type="noConversion"/>
  <conditionalFormatting sqref="D10:D16 D24">
    <cfRule type="colorScale" priority="15">
      <colorScale>
        <cfvo type="min"/>
        <cfvo type="max"/>
        <color rgb="FF63BE7B"/>
        <color rgb="FFFFEF9C"/>
      </colorScale>
    </cfRule>
  </conditionalFormatting>
  <conditionalFormatting sqref="E10:E16 E24">
    <cfRule type="colorScale" priority="14">
      <colorScale>
        <cfvo type="min"/>
        <cfvo type="max"/>
        <color rgb="FF63BE7B"/>
        <color rgb="FFFFEF9C"/>
      </colorScale>
    </cfRule>
  </conditionalFormatting>
  <conditionalFormatting sqref="D50:D55">
    <cfRule type="colorScale" priority="12">
      <colorScale>
        <cfvo type="min"/>
        <cfvo type="max"/>
        <color rgb="FF63BE7B"/>
        <color rgb="FFFFEF9C"/>
      </colorScale>
    </cfRule>
  </conditionalFormatting>
  <conditionalFormatting sqref="E50:E55">
    <cfRule type="colorScale" priority="11">
      <colorScale>
        <cfvo type="min"/>
        <cfvo type="max"/>
        <color rgb="FF63BE7B"/>
        <color rgb="FFFFEF9C"/>
      </colorScale>
    </cfRule>
  </conditionalFormatting>
  <conditionalFormatting sqref="D26:D32">
    <cfRule type="colorScale" priority="10">
      <colorScale>
        <cfvo type="min"/>
        <cfvo type="max"/>
        <color rgb="FF63BE7B"/>
        <color rgb="FFFFEF9C"/>
      </colorScale>
    </cfRule>
  </conditionalFormatting>
  <conditionalFormatting sqref="E26:E32">
    <cfRule type="colorScale" priority="9">
      <colorScale>
        <cfvo type="min"/>
        <cfvo type="max"/>
        <color rgb="FF63BE7B"/>
        <color rgb="FFFFEF9C"/>
      </colorScale>
    </cfRule>
  </conditionalFormatting>
  <conditionalFormatting sqref="D18:D23">
    <cfRule type="colorScale" priority="8">
      <colorScale>
        <cfvo type="min"/>
        <cfvo type="max"/>
        <color rgb="FF63BE7B"/>
        <color rgb="FFFFEF9C"/>
      </colorScale>
    </cfRule>
  </conditionalFormatting>
  <conditionalFormatting sqref="E18:E23">
    <cfRule type="colorScale" priority="7">
      <colorScale>
        <cfvo type="min"/>
        <cfvo type="max"/>
        <color rgb="FF63BE7B"/>
        <color rgb="FFFFEF9C"/>
      </colorScale>
    </cfRule>
  </conditionalFormatting>
  <conditionalFormatting sqref="D34:D40">
    <cfRule type="colorScale" priority="6">
      <colorScale>
        <cfvo type="min"/>
        <cfvo type="max"/>
        <color rgb="FF63BE7B"/>
        <color rgb="FFFFEF9C"/>
      </colorScale>
    </cfRule>
  </conditionalFormatting>
  <conditionalFormatting sqref="E34:E40">
    <cfRule type="colorScale" priority="5">
      <colorScale>
        <cfvo type="min"/>
        <cfvo type="max"/>
        <color rgb="FF63BE7B"/>
        <color rgb="FFFFEF9C"/>
      </colorScale>
    </cfRule>
  </conditionalFormatting>
  <conditionalFormatting sqref="D42:D47">
    <cfRule type="colorScale" priority="4">
      <colorScale>
        <cfvo type="min"/>
        <cfvo type="max"/>
        <color rgb="FF63BE7B"/>
        <color rgb="FFFFEF9C"/>
      </colorScale>
    </cfRule>
  </conditionalFormatting>
  <conditionalFormatting sqref="E42:E47">
    <cfRule type="colorScale" priority="3">
      <colorScale>
        <cfvo type="min"/>
        <cfvo type="max"/>
        <color rgb="FF63BE7B"/>
        <color rgb="FFFFEF9C"/>
      </colorScale>
    </cfRule>
  </conditionalFormatting>
  <conditionalFormatting sqref="D2:D8">
    <cfRule type="colorScale" priority="2">
      <colorScale>
        <cfvo type="min"/>
        <cfvo type="max"/>
        <color rgb="FF63BE7B"/>
        <color rgb="FFFFEF9C"/>
      </colorScale>
    </cfRule>
  </conditionalFormatting>
  <conditionalFormatting sqref="E2:E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landscape" horizontalDpi="0" verticalDpi="0" r:id="rId1"/>
  <ignoredErrors>
    <ignoredError sqref="G9:G56 G57:G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通用模板 </vt:lpstr>
      <vt:lpstr>2021H1主要指标</vt:lpstr>
      <vt:lpstr>负债和商票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2021-08-31T19:40:46Z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07f3f50e-7755-4fcb-a1af-0feea6fb6302</vt:lpwstr>
  </property>
</Properties>
</file>