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24226"/>
  <mc:AlternateContent xmlns:mc="http://schemas.openxmlformats.org/markup-compatibility/2006">
    <mc:Choice Requires="x15">
      <x15ac:absPath xmlns:x15ac="http://schemas.microsoft.com/office/spreadsheetml/2010/11/ac" url="\\Corric02\Health\Health Protection Division\Environmental Health\Recreational Water\Beaches\2019 Beaches\Results Spreadsheets\"/>
    </mc:Choice>
  </mc:AlternateContent>
  <xr:revisionPtr revIDLastSave="0" documentId="13_ncr:1_{E1BD0594-1D8B-4E52-8C71-987A5A583472}" xr6:coauthVersionLast="36" xr6:coauthVersionMax="41" xr10:uidLastSave="{00000000-0000-0000-0000-000000000000}"/>
  <bookViews>
    <workbookView xWindow="0" yWindow="3015" windowWidth="19710" windowHeight="10140" tabRatio="836" activeTab="4" xr2:uid="{00000000-000D-0000-FFFF-FFFF00000000}"/>
  </bookViews>
  <sheets>
    <sheet name="Raw Data" sheetId="9" r:id="rId1"/>
    <sheet name="Sheet2" sheetId="19" r:id="rId2"/>
    <sheet name="Metadata" sheetId="16" r:id="rId3"/>
    <sheet name="Bird Count" sheetId="18" r:id="rId4"/>
    <sheet name="In Town" sheetId="1" r:id="rId5"/>
    <sheet name="New rule analysis" sheetId="17" r:id="rId6"/>
    <sheet name="Model Parameters Westboro" sheetId="14" r:id="rId7"/>
    <sheet name="Model Parameters Petrie" sheetId="15" r:id="rId8"/>
    <sheet name="McKay Lake Pond" sheetId="3" r:id="rId9"/>
    <sheet name="Ottawa River" sheetId="4" r:id="rId10"/>
    <sheet name="Rideau River" sheetId="5" r:id="rId11"/>
    <sheet name="Statistics" sheetId="8" r:id="rId12"/>
    <sheet name="Sheet1" sheetId="10" r:id="rId13"/>
  </sheets>
  <externalReferences>
    <externalReference r:id="rId14"/>
  </externalReferences>
  <definedNames>
    <definedName name="_xlnm.Print_Area" localSheetId="4">'In Town'!$A$1:$Z$47</definedName>
    <definedName name="_xlnm.Print_Area" localSheetId="2">Metadata!$A$26:$N$47</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9" i="1" l="1"/>
  <c r="O108" i="1" l="1"/>
  <c r="M108" i="1"/>
  <c r="J108" i="1"/>
  <c r="F108" i="1"/>
  <c r="C108" i="1"/>
  <c r="B27" i="1" l="1"/>
  <c r="I17" i="1" l="1"/>
  <c r="N5" i="1" l="1"/>
  <c r="N6" i="1"/>
  <c r="N7" i="1"/>
  <c r="N8" i="1"/>
  <c r="N9" i="1"/>
  <c r="L5" i="1"/>
  <c r="L6" i="1"/>
  <c r="L7" i="1"/>
  <c r="L8" i="1"/>
  <c r="L9" i="1"/>
  <c r="I5" i="1"/>
  <c r="I6" i="1"/>
  <c r="I7" i="1"/>
  <c r="I8" i="1"/>
  <c r="I9" i="1"/>
  <c r="E5" i="1"/>
  <c r="E6" i="1"/>
  <c r="E7" i="1"/>
  <c r="E8" i="1"/>
  <c r="E9" i="1"/>
  <c r="B5" i="1"/>
  <c r="B6" i="1"/>
  <c r="B7" i="1"/>
  <c r="B8" i="1"/>
  <c r="B9" i="1"/>
  <c r="B10" i="1"/>
  <c r="I10" i="1"/>
  <c r="R9" i="1" l="1"/>
  <c r="R8" i="1"/>
  <c r="R10" i="1"/>
  <c r="R7" i="1"/>
  <c r="M107" i="1"/>
  <c r="F107" i="1"/>
  <c r="C107" i="1"/>
  <c r="O107" i="1"/>
  <c r="J107" i="1"/>
  <c r="E64" i="1" l="1"/>
  <c r="L11" i="1" l="1"/>
  <c r="L10" i="1"/>
  <c r="N10" i="1" l="1"/>
  <c r="R11" i="1" s="1"/>
  <c r="N11" i="1"/>
  <c r="N12" i="1"/>
  <c r="N13" i="1"/>
  <c r="N14" i="1"/>
  <c r="N15" i="1"/>
  <c r="N16" i="1"/>
  <c r="R17" i="1" s="1"/>
  <c r="N17" i="1"/>
  <c r="N18" i="1"/>
  <c r="N19" i="1"/>
  <c r="N20" i="1"/>
  <c r="R21" i="1" s="1"/>
  <c r="N21" i="1"/>
  <c r="N22" i="1"/>
  <c r="N23" i="1"/>
  <c r="N24" i="1"/>
  <c r="R25" i="1" s="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R92" i="1" l="1"/>
  <c r="R13" i="1"/>
  <c r="R94" i="1"/>
  <c r="R90" i="1"/>
  <c r="R86" i="1"/>
  <c r="R82" i="1"/>
  <c r="R78" i="1"/>
  <c r="R74" i="1"/>
  <c r="R70" i="1"/>
  <c r="R66" i="1"/>
  <c r="R62" i="1"/>
  <c r="R58" i="1"/>
  <c r="R54" i="1"/>
  <c r="R50" i="1"/>
  <c r="R46" i="1"/>
  <c r="R42" i="1"/>
  <c r="R34" i="1"/>
  <c r="R30" i="1"/>
  <c r="R26" i="1"/>
  <c r="R22" i="1"/>
  <c r="R18" i="1"/>
  <c r="R14" i="1"/>
  <c r="R88" i="1"/>
  <c r="R84" i="1"/>
  <c r="R80" i="1"/>
  <c r="R76" i="1"/>
  <c r="R72" i="1"/>
  <c r="R68" i="1"/>
  <c r="R64" i="1"/>
  <c r="R60" i="1"/>
  <c r="R56" i="1"/>
  <c r="R52" i="1"/>
  <c r="R48" i="1"/>
  <c r="R44" i="1"/>
  <c r="R40" i="1"/>
  <c r="R36" i="1"/>
  <c r="R32" i="1"/>
  <c r="R28" i="1"/>
  <c r="R24" i="1"/>
  <c r="R20" i="1"/>
  <c r="R16" i="1"/>
  <c r="R12" i="1"/>
  <c r="R93" i="1"/>
  <c r="R89" i="1"/>
  <c r="R85" i="1"/>
  <c r="R81" i="1"/>
  <c r="R77" i="1"/>
  <c r="R73" i="1"/>
  <c r="R69" i="1"/>
  <c r="R65" i="1"/>
  <c r="R61" i="1"/>
  <c r="R57" i="1"/>
  <c r="R53" i="1"/>
  <c r="R49" i="1"/>
  <c r="R45" i="1"/>
  <c r="R41" i="1"/>
  <c r="R37" i="1"/>
  <c r="R38" i="1"/>
  <c r="R33" i="1"/>
  <c r="R29" i="1"/>
  <c r="R91" i="1"/>
  <c r="R87" i="1"/>
  <c r="R83" i="1"/>
  <c r="R79" i="1"/>
  <c r="R75" i="1"/>
  <c r="R71" i="1"/>
  <c r="R67" i="1"/>
  <c r="R63" i="1"/>
  <c r="R59" i="1"/>
  <c r="R55" i="1"/>
  <c r="R51" i="1"/>
  <c r="R47" i="1"/>
  <c r="R43" i="1"/>
  <c r="R39" i="1"/>
  <c r="R35" i="1"/>
  <c r="R31" i="1"/>
  <c r="R27" i="1"/>
  <c r="R23" i="1"/>
  <c r="R19" i="1"/>
  <c r="R15" i="1"/>
  <c r="B23" i="1"/>
  <c r="D15" i="10" l="1"/>
  <c r="B15" i="10"/>
  <c r="I40" i="4"/>
  <c r="H40" i="4"/>
  <c r="G40" i="4"/>
  <c r="F40" i="4"/>
  <c r="E40" i="4"/>
  <c r="D40" i="4"/>
  <c r="C40" i="4"/>
  <c r="B20" i="1"/>
  <c r="B15" i="1"/>
  <c r="B11" i="1"/>
  <c r="B12" i="1"/>
  <c r="E10" i="1"/>
  <c r="E11" i="1"/>
  <c r="E12" i="1"/>
  <c r="I11" i="1"/>
  <c r="I12" i="1"/>
  <c r="R124" i="1" l="1"/>
  <c r="C15" i="10"/>
  <c r="J45" i="4"/>
  <c r="A106" i="1" l="1"/>
  <c r="A111" i="1" s="1"/>
  <c r="A108" i="1"/>
  <c r="O122" i="1" l="1"/>
  <c r="O121" i="1"/>
  <c r="O120" i="1"/>
  <c r="M122" i="1"/>
  <c r="M121" i="1"/>
  <c r="M120" i="1"/>
  <c r="J122" i="1"/>
  <c r="J121" i="1"/>
  <c r="J120" i="1"/>
  <c r="F120" i="1"/>
  <c r="C120" i="1" l="1"/>
  <c r="R120" i="1" s="1"/>
  <c r="H115" i="1"/>
  <c r="H109" i="1"/>
  <c r="O109" i="1"/>
  <c r="O111" i="1" s="1"/>
  <c r="M109" i="1"/>
  <c r="M111" i="1" s="1"/>
  <c r="J109" i="1"/>
  <c r="J111" i="1" s="1"/>
  <c r="F109" i="1"/>
  <c r="F111" i="1" s="1"/>
  <c r="A107" i="1" l="1"/>
  <c r="C109" i="1"/>
  <c r="C111" i="1" s="1"/>
  <c r="A109" i="1" l="1"/>
  <c r="I93" i="1"/>
  <c r="E93" i="1"/>
  <c r="B93" i="1"/>
  <c r="I92" i="1" l="1"/>
  <c r="E92" i="1"/>
  <c r="B92" i="1"/>
  <c r="I91" i="1" l="1"/>
  <c r="E91" i="1"/>
  <c r="B91" i="1"/>
  <c r="I90" i="1" l="1"/>
  <c r="E90" i="1"/>
  <c r="B90" i="1"/>
  <c r="I89" i="1" l="1"/>
  <c r="E89" i="1"/>
  <c r="B89" i="1"/>
  <c r="I88" i="1" l="1"/>
  <c r="E88" i="1"/>
  <c r="B88" i="1"/>
  <c r="I87" i="1" l="1"/>
  <c r="E87" i="1"/>
  <c r="B87" i="1"/>
  <c r="I86" i="1" l="1"/>
  <c r="E86" i="1"/>
  <c r="B86" i="1"/>
  <c r="I85" i="1" l="1"/>
  <c r="E85" i="1"/>
  <c r="B85" i="1"/>
  <c r="I84" i="1" l="1"/>
  <c r="E84" i="1"/>
  <c r="B84" i="1"/>
  <c r="I83" i="1" l="1"/>
  <c r="E83" i="1"/>
  <c r="B83" i="1" l="1"/>
  <c r="I82" i="1" l="1"/>
  <c r="E82" i="1"/>
  <c r="B82" i="1"/>
  <c r="I81" i="1" l="1"/>
  <c r="E81" i="1"/>
  <c r="B81" i="1"/>
  <c r="I80" i="1" l="1"/>
  <c r="E80" i="1"/>
  <c r="B80" i="1"/>
  <c r="I79" i="1" l="1"/>
  <c r="E79" i="1"/>
  <c r="B79" i="1"/>
  <c r="I77" i="1" l="1"/>
  <c r="I78" i="1"/>
  <c r="I76" i="1"/>
  <c r="E78" i="1"/>
  <c r="B78" i="1"/>
  <c r="E77" i="1" l="1"/>
  <c r="B77" i="1"/>
  <c r="E76" i="1" l="1"/>
  <c r="B76" i="1"/>
  <c r="I75" i="1" l="1"/>
  <c r="E75" i="1"/>
  <c r="B75" i="1"/>
  <c r="I74" i="1" l="1"/>
  <c r="E74" i="1"/>
  <c r="B74" i="1"/>
  <c r="I73" i="1" l="1"/>
  <c r="E73" i="1"/>
  <c r="B73" i="1"/>
  <c r="I72" i="1" l="1"/>
  <c r="E72" i="1"/>
  <c r="B72" i="1"/>
  <c r="I71" i="1" l="1"/>
  <c r="E71" i="1"/>
  <c r="B71" i="1"/>
  <c r="B63" i="1" l="1"/>
  <c r="B70" i="1" l="1"/>
  <c r="I70" i="1"/>
  <c r="E70" i="1"/>
  <c r="I69" i="1" l="1"/>
  <c r="E69" i="1"/>
  <c r="B69" i="1"/>
  <c r="I68" i="1" l="1"/>
  <c r="E68" i="1"/>
  <c r="B68" i="1"/>
  <c r="I67" i="1" l="1"/>
  <c r="E67" i="1"/>
  <c r="B67" i="1"/>
  <c r="I66" i="1" l="1"/>
  <c r="E66" i="1"/>
  <c r="B66" i="1"/>
  <c r="I65" i="1" l="1"/>
  <c r="E65" i="1"/>
  <c r="B65" i="1"/>
  <c r="I64" i="1" l="1"/>
  <c r="B64" i="1"/>
  <c r="E63" i="1" l="1"/>
  <c r="I63" i="1"/>
  <c r="I62" i="1" l="1"/>
  <c r="E62" i="1"/>
  <c r="B62" i="1"/>
  <c r="I61" i="1" l="1"/>
  <c r="E61" i="1"/>
  <c r="B61" i="1"/>
  <c r="I60" i="1" l="1"/>
  <c r="E60" i="1"/>
  <c r="B60" i="1"/>
  <c r="I59" i="1" l="1"/>
  <c r="E59" i="1"/>
  <c r="I58" i="1" l="1"/>
  <c r="E58" i="1"/>
  <c r="B58" i="1"/>
  <c r="I57" i="1" l="1"/>
  <c r="E57" i="1"/>
  <c r="B57" i="1"/>
  <c r="I56" i="1" l="1"/>
  <c r="E56" i="1"/>
  <c r="B56" i="1"/>
  <c r="I55" i="1" l="1"/>
  <c r="E55" i="1"/>
  <c r="B55" i="1"/>
  <c r="I54" i="1" l="1"/>
  <c r="E54" i="1"/>
  <c r="B54" i="1"/>
  <c r="I53" i="1" l="1"/>
  <c r="E53" i="1"/>
  <c r="B53" i="1" l="1"/>
  <c r="I52" i="1" l="1"/>
  <c r="I51" i="1"/>
  <c r="E52" i="1"/>
  <c r="B52" i="1"/>
  <c r="E51" i="1" l="1"/>
  <c r="B51" i="1"/>
  <c r="I50" i="1" l="1"/>
  <c r="E50" i="1"/>
  <c r="B50" i="1"/>
  <c r="I49" i="1" l="1"/>
  <c r="E49" i="1"/>
  <c r="B49" i="1"/>
  <c r="I48" i="1" l="1"/>
  <c r="E48" i="1"/>
  <c r="B48" i="1"/>
  <c r="I47" i="1" l="1"/>
  <c r="B47" i="1"/>
  <c r="E47" i="1"/>
  <c r="I13" i="1" l="1"/>
  <c r="I14" i="1"/>
  <c r="I15" i="1"/>
  <c r="I16" i="1"/>
  <c r="I18" i="1"/>
  <c r="I19" i="1"/>
  <c r="I20" i="1"/>
  <c r="I21" i="1"/>
  <c r="I22" i="1"/>
  <c r="F3" i="14" l="1"/>
  <c r="E3" i="14"/>
  <c r="I46" i="1" l="1"/>
  <c r="E46" i="1"/>
  <c r="B46" i="1"/>
  <c r="I45" i="1"/>
  <c r="E45" i="1"/>
  <c r="B45" i="1"/>
  <c r="H46" i="1" l="1"/>
  <c r="I44" i="1"/>
  <c r="E44" i="1"/>
  <c r="B44" i="1"/>
  <c r="H45" i="1" l="1"/>
  <c r="I43" i="1"/>
  <c r="E43" i="1"/>
  <c r="B43" i="1"/>
  <c r="H44" i="1" l="1"/>
  <c r="I42" i="1"/>
  <c r="E42" i="1"/>
  <c r="B42" i="1"/>
  <c r="H43" i="1" l="1"/>
  <c r="I41" i="1"/>
  <c r="E41" i="1"/>
  <c r="B41" i="1"/>
  <c r="H42" i="1" l="1"/>
  <c r="I40" i="1" l="1"/>
  <c r="E40" i="1"/>
  <c r="B40" i="1"/>
  <c r="H41" i="1" l="1"/>
  <c r="I39" i="1"/>
  <c r="E39" i="1"/>
  <c r="B39" i="1"/>
  <c r="H40" i="1" l="1"/>
  <c r="I38" i="1"/>
  <c r="E38" i="1"/>
  <c r="B38" i="1"/>
  <c r="H39" i="1" l="1"/>
  <c r="I37" i="1"/>
  <c r="E37" i="1"/>
  <c r="B37" i="1"/>
  <c r="H38" i="1" l="1"/>
  <c r="I36" i="1"/>
  <c r="E36" i="1"/>
  <c r="B36" i="1"/>
  <c r="H37" i="1" l="1"/>
  <c r="I35" i="1" l="1"/>
  <c r="E35" i="1"/>
  <c r="B35" i="1"/>
  <c r="H36" i="1" l="1"/>
  <c r="I34" i="1"/>
  <c r="E34" i="1"/>
  <c r="B34" i="1"/>
  <c r="H35" i="1" l="1"/>
  <c r="I33" i="1"/>
  <c r="E33" i="1"/>
  <c r="B33" i="1"/>
  <c r="H34" i="1" l="1"/>
  <c r="I32" i="1"/>
  <c r="E32" i="1"/>
  <c r="B32" i="1"/>
  <c r="B31" i="1"/>
  <c r="H33" i="1" l="1"/>
  <c r="I31" i="1"/>
  <c r="E31" i="1"/>
  <c r="H32" i="1" l="1"/>
  <c r="B30" i="1"/>
  <c r="E30" i="1" l="1"/>
  <c r="I30" i="1"/>
  <c r="H31" i="1" l="1"/>
  <c r="B29" i="1"/>
  <c r="I29" i="1"/>
  <c r="E29" i="1"/>
  <c r="H30" i="1" l="1"/>
  <c r="O114" i="1" l="1"/>
  <c r="M117" i="1"/>
  <c r="M114" i="1" l="1"/>
  <c r="M115" i="1"/>
  <c r="M116" i="1" s="1"/>
  <c r="O115" i="1"/>
  <c r="O117" i="1"/>
  <c r="O118" i="1"/>
  <c r="M118" i="1"/>
  <c r="I28" i="1"/>
  <c r="E28" i="1"/>
  <c r="B28" i="1"/>
  <c r="O116" i="1" l="1"/>
  <c r="H29" i="1"/>
  <c r="I27" i="1" l="1"/>
  <c r="E27" i="1"/>
  <c r="H28" i="1" l="1"/>
  <c r="I26" i="1"/>
  <c r="B26" i="1"/>
  <c r="E26" i="1" l="1"/>
  <c r="E25" i="1"/>
  <c r="B25" i="1"/>
  <c r="C118" i="1" s="1"/>
  <c r="I25" i="1"/>
  <c r="J118" i="1" s="1"/>
  <c r="I24" i="1"/>
  <c r="E24" i="1"/>
  <c r="B24" i="1"/>
  <c r="C117" i="1" l="1"/>
  <c r="J117" i="1"/>
  <c r="F117" i="1"/>
  <c r="F118" i="1"/>
  <c r="R118" i="1" s="1"/>
  <c r="I23" i="1"/>
  <c r="E23" i="1"/>
  <c r="C115" i="1"/>
  <c r="F115" i="1" l="1"/>
  <c r="F116" i="1" s="1"/>
  <c r="R117" i="1"/>
  <c r="C116" i="1"/>
  <c r="J115" i="1"/>
  <c r="J116" i="1" s="1"/>
  <c r="J114" i="1"/>
  <c r="E22" i="1"/>
  <c r="F114" i="1" s="1"/>
  <c r="B22" i="1"/>
  <c r="C114" i="1" s="1"/>
  <c r="R114" i="1" l="1"/>
  <c r="R116" i="1"/>
  <c r="R115" i="1"/>
  <c r="B21" i="1"/>
  <c r="E21" i="1"/>
  <c r="E14" i="1" l="1"/>
  <c r="E15" i="1"/>
  <c r="E16" i="1"/>
  <c r="E17" i="1"/>
  <c r="E18" i="1"/>
  <c r="E19" i="1"/>
  <c r="E20" i="1"/>
  <c r="E13" i="1"/>
  <c r="B14" i="1"/>
  <c r="B16" i="1"/>
  <c r="B17" i="1"/>
  <c r="B18" i="1"/>
  <c r="B19" i="1"/>
  <c r="B13" i="1"/>
  <c r="B93" i="9" l="1"/>
  <c r="C93" i="9"/>
  <c r="D93" i="9"/>
  <c r="E93" i="9"/>
  <c r="F93" i="9"/>
  <c r="G93" i="9"/>
  <c r="H93" i="9"/>
  <c r="F121" i="1" l="1"/>
  <c r="C121" i="1"/>
  <c r="B94" i="9"/>
  <c r="C122" i="1" s="1"/>
  <c r="G94" i="9"/>
  <c r="F122" i="1" s="1"/>
  <c r="R121" i="1" l="1"/>
  <c r="R1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isernhagbi</author>
  </authors>
  <commentList>
    <comment ref="H28" authorId="0" shapeId="0" xr:uid="{00000000-0006-0000-0400-000001000000}">
      <text>
        <r>
          <rPr>
            <sz val="9"/>
            <color indexed="81"/>
            <rFont val="Tahoma"/>
            <family val="2"/>
          </rPr>
          <t>Fix cell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wyattjo</author>
  </authors>
  <commentList>
    <comment ref="D11" authorId="0" shapeId="0" xr:uid="{00000000-0006-0000-0B00-000001000000}">
      <text>
        <r>
          <rPr>
            <b/>
            <sz val="9"/>
            <color indexed="81"/>
            <rFont val="Tahoma"/>
            <family val="2"/>
          </rPr>
          <t xml:space="preserve">wyattjo:
</t>
        </r>
      </text>
    </comment>
  </commentList>
</comments>
</file>

<file path=xl/sharedStrings.xml><?xml version="1.0" encoding="utf-8"?>
<sst xmlns="http://schemas.openxmlformats.org/spreadsheetml/2006/main" count="781" uniqueCount="270">
  <si>
    <t>Britannia</t>
  </si>
  <si>
    <t>Mooney's Bay</t>
  </si>
  <si>
    <t>Westboro</t>
  </si>
  <si>
    <t>Petrie Island</t>
  </si>
  <si>
    <t>Latitude</t>
  </si>
  <si>
    <t>45.50.597 N</t>
  </si>
  <si>
    <t>45.50.656 N</t>
  </si>
  <si>
    <t>Longitude</t>
  </si>
  <si>
    <t>75.48.788 W</t>
  </si>
  <si>
    <t>75.49.071 W</t>
  </si>
  <si>
    <t>Date (Sampled)</t>
  </si>
  <si>
    <t>Britannia GM E.coli</t>
  </si>
  <si>
    <t>Status</t>
  </si>
  <si>
    <t>Mooney's GM E.Coli</t>
  </si>
  <si>
    <t>Westboro GM E.Coli</t>
  </si>
  <si>
    <t>Petrie East Bay GM E.coli (1-5)</t>
  </si>
  <si>
    <t>Reported CSOs (m3)</t>
  </si>
  <si>
    <t>Notes</t>
  </si>
  <si>
    <t>Date</t>
  </si>
  <si>
    <t>Total</t>
  </si>
  <si>
    <t>McKay Lake Pond</t>
  </si>
  <si>
    <t>GM (E.Coli/100 ml water)</t>
  </si>
  <si>
    <t>Camp Y</t>
  </si>
  <si>
    <t>Woolsey</t>
  </si>
  <si>
    <t>Contacts</t>
  </si>
  <si>
    <t>Baxter C.A.</t>
  </si>
  <si>
    <t>45° 06’ 00” N</t>
  </si>
  <si>
    <t xml:space="preserve"> 75° 37’ 28” W</t>
  </si>
  <si>
    <t>Swim</t>
  </si>
  <si>
    <t>NSA</t>
  </si>
  <si>
    <t>NSA-Rain</t>
  </si>
  <si>
    <t>Petrie Bay</t>
  </si>
  <si>
    <t>Petrie River</t>
  </si>
  <si>
    <t>&gt;100</t>
  </si>
  <si>
    <t>&gt;200</t>
  </si>
  <si>
    <t>100 - 200</t>
  </si>
  <si>
    <t>Total Closure</t>
  </si>
  <si>
    <t>% Closed</t>
  </si>
  <si>
    <t>B1</t>
  </si>
  <si>
    <t>B2</t>
  </si>
  <si>
    <t>B3</t>
  </si>
  <si>
    <t>B4</t>
  </si>
  <si>
    <t>B5</t>
  </si>
  <si>
    <t>M1</t>
  </si>
  <si>
    <t>W1</t>
  </si>
  <si>
    <t>W2</t>
  </si>
  <si>
    <t>W3</t>
  </si>
  <si>
    <t>W4</t>
  </si>
  <si>
    <t>W5</t>
  </si>
  <si>
    <t>M2</t>
  </si>
  <si>
    <t>M3</t>
  </si>
  <si>
    <t>M4</t>
  </si>
  <si>
    <t>M5</t>
  </si>
  <si>
    <t>P1</t>
  </si>
  <si>
    <t>P2</t>
  </si>
  <si>
    <t>P3</t>
  </si>
  <si>
    <t>P4</t>
  </si>
  <si>
    <t>P5</t>
  </si>
  <si>
    <t>P6</t>
  </si>
  <si>
    <t>P7</t>
  </si>
  <si>
    <t>P8</t>
  </si>
  <si>
    <t>P9</t>
  </si>
  <si>
    <t>P10</t>
  </si>
  <si>
    <t>All Ottawa Beaches</t>
  </si>
  <si>
    <t>Year</t>
  </si>
  <si>
    <t>Green Flag Days</t>
  </si>
  <si>
    <t>Percent of Green Flag Days</t>
  </si>
  <si>
    <t>Season Length</t>
  </si>
  <si>
    <t>PE</t>
  </si>
  <si>
    <t>PR</t>
  </si>
  <si>
    <t>Mooney</t>
  </si>
  <si>
    <t>paper copy= 56</t>
  </si>
  <si>
    <t>geo mean</t>
  </si>
  <si>
    <t>st dev</t>
  </si>
  <si>
    <t>Britannia Beach</t>
  </si>
  <si>
    <t>Westboro Beach</t>
  </si>
  <si>
    <t>Mooney's Bay Beach</t>
  </si>
  <si>
    <t>Petrie  East Bay</t>
  </si>
  <si>
    <t>Airport Rain (mm) http://climate.weather.gc.ca/climate_data/daily_data_e.html?StationID=49568</t>
  </si>
  <si>
    <t>Confirmed results communicated</t>
  </si>
  <si>
    <t>Petrie East Bay MODEL</t>
  </si>
  <si>
    <t>Current Parameters</t>
  </si>
  <si>
    <t>BG</t>
  </si>
  <si>
    <t>K1</t>
  </si>
  <si>
    <t>K2</t>
  </si>
  <si>
    <t>Ia</t>
  </si>
  <si>
    <t>Parameters:</t>
  </si>
  <si>
    <t>Petrie Island River Beach</t>
  </si>
  <si>
    <t>The model created based on Louis Julien's analysis of the 2009-2016 data. Requires the parameters above.</t>
  </si>
  <si>
    <t>=+'Model Parameters'!$B$2+'Model Parameters'!$B$3*('EC Estimates 2016'!C8-'Model Parameters'!$B$2)+'Model Parameters'!$B$4*MAX('EC Estimates 2016'!B8-MAX('Model Parameters'!$B$5-'EC Estimates 2016'!B7,0),0)</t>
  </si>
  <si>
    <t>EC Estimates 2016'!C8</t>
  </si>
  <si>
    <t>Refers to the column for Measured EC for day before</t>
  </si>
  <si>
    <t>EC Estimates 2016'!B8</t>
  </si>
  <si>
    <t>Refers to the column for Measured Rain for day before</t>
  </si>
  <si>
    <t>EC Estimates 2016'!B7</t>
  </si>
  <si>
    <t>Refers to the column for Measured Rain for 2 days before</t>
  </si>
  <si>
    <t>951 Clyde Ave OmniColl Rain (mm)</t>
  </si>
  <si>
    <r>
      <t>45</t>
    </r>
    <r>
      <rPr>
        <vertAlign val="superscript"/>
        <sz val="8"/>
        <rFont val="Arial"/>
        <family val="2"/>
      </rPr>
      <t>o</t>
    </r>
    <r>
      <rPr>
        <sz val="8"/>
        <rFont val="Arial"/>
        <family val="2"/>
      </rPr>
      <t xml:space="preserve"> 36.529'  N</t>
    </r>
  </si>
  <si>
    <r>
      <t>45</t>
    </r>
    <r>
      <rPr>
        <vertAlign val="superscript"/>
        <sz val="8"/>
        <rFont val="Arial"/>
        <family val="2"/>
      </rPr>
      <t>o</t>
    </r>
    <r>
      <rPr>
        <sz val="8"/>
        <rFont val="Arial"/>
        <family val="2"/>
      </rPr>
      <t xml:space="preserve"> 39.529'  N</t>
    </r>
  </si>
  <si>
    <r>
      <t>45</t>
    </r>
    <r>
      <rPr>
        <vertAlign val="superscript"/>
        <sz val="8"/>
        <rFont val="Arial"/>
        <family val="2"/>
      </rPr>
      <t>o</t>
    </r>
    <r>
      <rPr>
        <sz val="8"/>
        <rFont val="Arial"/>
        <family val="2"/>
      </rPr>
      <t xml:space="preserve"> 36.632'  N</t>
    </r>
  </si>
  <si>
    <r>
      <t>75</t>
    </r>
    <r>
      <rPr>
        <vertAlign val="superscript"/>
        <sz val="8"/>
        <rFont val="Arial"/>
        <family val="2"/>
      </rPr>
      <t>o</t>
    </r>
    <r>
      <rPr>
        <sz val="8"/>
        <rFont val="Arial"/>
        <family val="2"/>
      </rPr>
      <t xml:space="preserve"> 80.077' W</t>
    </r>
  </si>
  <si>
    <r>
      <t>75</t>
    </r>
    <r>
      <rPr>
        <vertAlign val="superscript"/>
        <sz val="8"/>
        <rFont val="Arial"/>
        <family val="2"/>
      </rPr>
      <t>o</t>
    </r>
    <r>
      <rPr>
        <sz val="8"/>
        <rFont val="Arial"/>
        <family val="2"/>
      </rPr>
      <t xml:space="preserve"> 76.120' W</t>
    </r>
  </si>
  <si>
    <r>
      <t>75</t>
    </r>
    <r>
      <rPr>
        <vertAlign val="superscript"/>
        <sz val="8"/>
        <rFont val="Arial"/>
        <family val="2"/>
      </rPr>
      <t>o</t>
    </r>
    <r>
      <rPr>
        <sz val="8"/>
        <rFont val="Arial"/>
        <family val="2"/>
      </rPr>
      <t xml:space="preserve"> 69.174' W</t>
    </r>
  </si>
  <si>
    <t>Copied calculation to 2017 table based on 2009-2016 Analysis</t>
  </si>
  <si>
    <t>Lees OmniColl Rain (mm): don't use in 2017 b/c construction, relocation 2018</t>
  </si>
  <si>
    <t>Westboro MODEL (doesn't work)</t>
  </si>
  <si>
    <t xml:space="preserve">Petrie River Beaches  MODEL -works well </t>
  </si>
  <si>
    <t>CSO</t>
  </si>
  <si>
    <t>Beach</t>
  </si>
  <si>
    <t>SSO</t>
  </si>
  <si>
    <t>Reported SSOs (m3)</t>
  </si>
  <si>
    <t>Midnight to 7 am today</t>
  </si>
  <si>
    <t>ROPEC (655 Shefford) OmniColl Rain (mm)</t>
  </si>
  <si>
    <t xml:space="preserve">102 Greenview OmniColl Rain (mm) </t>
  </si>
  <si>
    <t>Rainfall data</t>
  </si>
  <si>
    <t xml:space="preserve">Scada holds raingauge data. This was used for rain data in the past. They were inputted into scada manually (downloaded data at site). OmniColl is a new automated system that remotly downloads that rain data. Some raing gauges were either upgraded or replaced that were on the Scada system. With the new OmniColl, more rain gauge locations were added. Both Omni and Scada data were compared. OmniColl locations were more representative of the rain catchment area that would impact the beach as per Martha Robinson's experience. 
Two models were developed to see if it could help predict swimability at Ottawa Westboro and Petrie River Beaches. They were developed by Louis Julien from Infrstucture Services. The model developed for Westboro Beach was not found to accuratly predict water swimability and was therefore rejected. 
The Petrie Beach River Model uses the ROPEC (655 Sheffield) rain gauge. Past Petrie River Beach Models used both ROPEC and Lees data from Scada. The Lees raingauge is being impacted by vibration and construction and is unusable for 2017. It will be moved to another area on the site for 2018 post construction. The 2017 Petrie River Beach Model uses ROPEC only and does predict well. Have a high success rate in making correct decisions:
o   84% for calibration years (2014, 2015, 2016) 
o   77% for validation years (2012, 2013). Note that 2012 was a particularly dry year.
•        Roughly balance health risk and risk of un-necessary closures
•        Provide a reasonably good fit, as measured by the sum of errors between measured and predicted ECs
</t>
  </si>
  <si>
    <t>Rainfall data download information</t>
  </si>
  <si>
    <t>OmniColl data:</t>
  </si>
  <si>
    <t>www.omnicoll.net</t>
  </si>
  <si>
    <t>URL</t>
  </si>
  <si>
    <t>Username</t>
  </si>
  <si>
    <t>Password</t>
  </si>
  <si>
    <t>OttawaPublicHealth</t>
  </si>
  <si>
    <t>OPHrg$321</t>
  </si>
  <si>
    <t>Site locations:</t>
  </si>
  <si>
    <t>Address</t>
  </si>
  <si>
    <t>102 Greenview</t>
  </si>
  <si>
    <t>Represents this beach</t>
  </si>
  <si>
    <t>951 Clyde Ave.</t>
  </si>
  <si>
    <t>Riverside at Walkley</t>
  </si>
  <si>
    <t>655 Shefford</t>
  </si>
  <si>
    <t>Petrie Island (East Bay and River) Beaches</t>
  </si>
  <si>
    <t>aka ROPEC</t>
  </si>
  <si>
    <t>Go to www.omnicoll.net website. Enter username OttawaPublicHealth and enter password OPHrg$321.</t>
  </si>
  <si>
    <t>Choose location: e.g. 102 Greenview</t>
  </si>
  <si>
    <t>Choose interval: 1 hour</t>
  </si>
  <si>
    <t>Click Graph and review hourly progression</t>
  </si>
  <si>
    <t>Click Export Summary. A tab will flash on the bottom. Click Open to get Excel spreasheet.</t>
  </si>
  <si>
    <t>Choose period: Last 7 days</t>
  </si>
  <si>
    <t>FYI</t>
  </si>
  <si>
    <t>Scada data access:</t>
  </si>
  <si>
    <t>Rainfall Data Access Guide:</t>
  </si>
  <si>
    <r>
      <t>1.</t>
    </r>
    <r>
      <rPr>
        <sz val="7"/>
        <color theme="1"/>
        <rFont val="Times New Roman"/>
        <family val="1"/>
      </rPr>
      <t xml:space="preserve">      </t>
    </r>
    <r>
      <rPr>
        <sz val="11"/>
        <color theme="1"/>
        <rFont val="Calibri"/>
        <family val="2"/>
      </rPr>
      <t>From Desktop Click Start Menu (Windows Icon in bottom left corner of screen)</t>
    </r>
  </si>
  <si>
    <r>
      <t>2.</t>
    </r>
    <r>
      <rPr>
        <sz val="7"/>
        <color theme="1"/>
        <rFont val="Times New Roman"/>
        <family val="1"/>
      </rPr>
      <t xml:space="preserve">      </t>
    </r>
    <r>
      <rPr>
        <sz val="11"/>
        <color theme="1"/>
        <rFont val="Calibri"/>
        <family val="2"/>
      </rPr>
      <t>Click Run</t>
    </r>
  </si>
  <si>
    <t>3.      In the Run Field copy and paste  \\10.51.112.6\usersdata\HomeDirectories\Historian\Rainfall</t>
  </si>
  <si>
    <r>
      <t>4.</t>
    </r>
    <r>
      <rPr>
        <sz val="7"/>
        <color theme="1"/>
        <rFont val="Times New Roman"/>
        <family val="1"/>
      </rPr>
      <t xml:space="preserve">      </t>
    </r>
    <r>
      <rPr>
        <b/>
        <sz val="11"/>
        <color theme="1"/>
        <rFont val="Calibri"/>
        <family val="2"/>
      </rPr>
      <t>Username</t>
    </r>
    <r>
      <rPr>
        <sz val="11"/>
        <color theme="1"/>
        <rFont val="Calibri"/>
        <family val="2"/>
      </rPr>
      <t xml:space="preserve">: ROPEC\robinsonma    </t>
    </r>
  </si>
  <si>
    <r>
      <t>Password</t>
    </r>
    <r>
      <rPr>
        <sz val="11"/>
        <color theme="1"/>
        <rFont val="Calibri"/>
        <family val="2"/>
      </rPr>
      <t xml:space="preserve">: MaRobin9   </t>
    </r>
  </si>
  <si>
    <r>
      <t>Username</t>
    </r>
    <r>
      <rPr>
        <sz val="11"/>
        <color theme="1"/>
        <rFont val="Calibri"/>
        <family val="2"/>
      </rPr>
      <t>: ROPEC\isernhagbi</t>
    </r>
  </si>
  <si>
    <r>
      <t>Password</t>
    </r>
    <r>
      <rPr>
        <sz val="11"/>
        <color theme="1"/>
        <rFont val="Calibri"/>
        <family val="2"/>
      </rPr>
      <t xml:space="preserve">: BiIsern9   </t>
    </r>
  </si>
  <si>
    <r>
      <t>5.</t>
    </r>
    <r>
      <rPr>
        <sz val="7"/>
        <color theme="1"/>
        <rFont val="Times New Roman"/>
        <family val="1"/>
      </rPr>
      <t xml:space="preserve">      </t>
    </r>
    <r>
      <rPr>
        <sz val="11"/>
        <color theme="1"/>
        <rFont val="Calibri"/>
        <family val="2"/>
      </rPr>
      <t>Select the Excel file corresponding to desired date</t>
    </r>
  </si>
  <si>
    <r>
      <t>6.</t>
    </r>
    <r>
      <rPr>
        <sz val="7"/>
        <color theme="1"/>
        <rFont val="Times New Roman"/>
        <family val="1"/>
      </rPr>
      <t xml:space="preserve">      </t>
    </r>
    <r>
      <rPr>
        <b/>
        <sz val="11"/>
        <color theme="1"/>
        <rFont val="Calibri"/>
        <family val="2"/>
      </rPr>
      <t>Format</t>
    </r>
    <r>
      <rPr>
        <sz val="11"/>
        <color theme="1"/>
        <rFont val="Calibri"/>
        <family val="2"/>
      </rPr>
      <t xml:space="preserve"> of data in the spreadsheet is as follows:</t>
    </r>
  </si>
  <si>
    <t>Column A</t>
  </si>
  <si>
    <t xml:space="preserve">                 Tag Name : </t>
  </si>
  <si>
    <t xml:space="preserve">                        RNG1TTARACT2000 is ROPEC (Petrie Island Beaches)</t>
  </si>
  <si>
    <t xml:space="preserve">                        RNG1TTARACTLEES is Lees Avenue (Mooney’s Bay)</t>
  </si>
  <si>
    <t xml:space="preserve">                        RNG1TTARACTLEMI is Lemieux Island (Britannia &amp; Westboro Beaches)</t>
  </si>
  <si>
    <t xml:space="preserve">                        RNG1TTARACTMARC is March Road</t>
  </si>
  <si>
    <t xml:space="preserve">                        RNG1TTARACTTNTH is Tenth Line Road</t>
  </si>
  <si>
    <t>Column B</t>
  </si>
  <si>
    <t xml:space="preserve">    Date/Time in 5 minutes intervals</t>
  </si>
  <si>
    <t>Column C</t>
  </si>
  <si>
    <t xml:space="preserve">   Total Rainfall in mm for the last 5 minutes</t>
  </si>
  <si>
    <t xml:space="preserve">Column D </t>
  </si>
  <si>
    <t xml:space="preserve">                 Data Quality ( 0 = Good;  1 = not good)</t>
  </si>
  <si>
    <t>Column E</t>
  </si>
  <si>
    <r>
      <t xml:space="preserve">   </t>
    </r>
    <r>
      <rPr>
        <b/>
        <sz val="11"/>
        <color theme="1"/>
        <rFont val="Calibri"/>
        <family val="2"/>
      </rPr>
      <t>Recording Station</t>
    </r>
  </si>
  <si>
    <t xml:space="preserve">       TSB:    ROPEC (Petrie Island Beaches)</t>
  </si>
  <si>
    <t xml:space="preserve">       LEES:  Lees Avenue (Mooney’s Bay)</t>
  </si>
  <si>
    <t xml:space="preserve">       LEMI:  Lemieux Island (Britannia &amp; Westboro Beaches)</t>
  </si>
  <si>
    <t xml:space="preserve">       MARC: March Road (Kanata)</t>
  </si>
  <si>
    <t xml:space="preserve">       TNTH: Tenth Line Road (Orleans, Petrie Island)</t>
  </si>
  <si>
    <t xml:space="preserve">Column "A" are the dates. Column "B" is the rainfall. Look at last day entry in column "B" and copy that number into the appropriate rainfall column in the "In Town" tab of 17_BeachData.xlsx file. </t>
  </si>
  <si>
    <t>ECCC airport:</t>
  </si>
  <si>
    <t>http://climate.weather.gc.ca/climate_data/daily_data_e.html?StationID=49568</t>
  </si>
  <si>
    <t>Click on OmniColl</t>
  </si>
  <si>
    <t>Choose period: Custom; click on blank space and select date - select 0:00 and then click on select blank space and select same date - select 07:00 a.m.</t>
  </si>
  <si>
    <t>For midnight to 7a.m. rain fall data</t>
  </si>
  <si>
    <t xml:space="preserve">Column "A" are the dates. Column "B" is the rainfall. Look at the data entry sum amount in column "B" and copy that number into the appropriate rainfall column in the "In Town" tab of 17_BeachData.xlsx file. </t>
  </si>
  <si>
    <t>For Mooney's at Riverside at Walkley Rd OmnoColl Rain (mm)</t>
  </si>
  <si>
    <t>For Westboro at 951 Clyde Ave OmniColl Rain (mm)</t>
  </si>
  <si>
    <t>For Petrie at ROPEC (655 Shefford) OmniColl Rain (mm)</t>
  </si>
  <si>
    <t xml:space="preserve">For Brittania at 102 Greenview OmniColl Rain (mm) </t>
  </si>
  <si>
    <t>Auger's Beach</t>
  </si>
  <si>
    <t>Buckham's Beach</t>
  </si>
  <si>
    <t>Shirleys Bay</t>
  </si>
  <si>
    <t>Baskins Beach</t>
  </si>
  <si>
    <t>Constance Bay</t>
  </si>
  <si>
    <t>Long Island RCMP</t>
  </si>
  <si>
    <t>Kars</t>
  </si>
  <si>
    <t>Manotick East</t>
  </si>
  <si>
    <t>Taylor C.A</t>
  </si>
  <si>
    <t>Eccolands</t>
  </si>
  <si>
    <t>yes</t>
  </si>
  <si>
    <t>no</t>
  </si>
  <si>
    <t>Contact Information</t>
  </si>
  <si>
    <t>Rick.Gervaid@ymcaywca.ca 613-832-1234 ext.618</t>
  </si>
  <si>
    <t>Maureen Fulford 613-823-1887</t>
  </si>
  <si>
    <t>Claire Ingraham Woolsey.director@guidesontario.org 613-832-1444</t>
  </si>
  <si>
    <t xml:space="preserve"> Patmeisner@bell.net</t>
  </si>
  <si>
    <t>Chloe - Ottawa River Keeper 613-321-1120 chloe@riverkeeper.ca</t>
  </si>
  <si>
    <t>Wade Wallace Groundskeeper- wadewallace72@gmail.com</t>
  </si>
  <si>
    <t>Provincial Park Main Beach</t>
  </si>
  <si>
    <t>Confirmed Communicated Results</t>
  </si>
  <si>
    <t>Jerry: 613-692-3601, only advising with a bad result</t>
  </si>
  <si>
    <t># of No Swim Advisories</t>
  </si>
  <si>
    <t>Rideau River Prov Park- Josie Grenier Assistant Park Suprendentent at 613-258-2740 x224</t>
  </si>
  <si>
    <t>Coyote cut out on Westboro beach seen Aug 19, 2017</t>
  </si>
  <si>
    <t>Wastewater</t>
  </si>
  <si>
    <t>Swimming season over</t>
  </si>
  <si>
    <t>Wastewater e-Coli from ROPEC (raw samples every 2 days)</t>
  </si>
  <si>
    <t>Beach water testing protocol</t>
  </si>
  <si>
    <t>Rainfall rule of 17 mm applied to the following beaches: Westboro, Petrie Island East bay, Petrie Island River Beach, and Mooney's Bay.</t>
  </si>
  <si>
    <t xml:space="preserve">Recreational water samples are tested for the presence of E.coli bacteria. When elevated levels of E.coli are detected in the water, it is probable that other organisms - which can pose a risk to your health - are likely present. A no-swimming advisory will be issued if bacteria levels are over 200 E. coli per 100mL of water tested for one day; or if bacteria levels are over 100 E. coli per 100mL of water tested on two or more consecutive days. 5 samples are taken per location and entered in the "raw data" tab. The geometric mean of the 5 samples is calculated and then linked into the following tabs "In town", "McKay Pond" and "Ottawa River".
A 24-hour no-swim advisory may be in place at the beaches after significant rainfall.
*Please note Ottawa Public Health collects beach water samples every day. The results take 18 to 24 hours to process in the laboratory, and as such, swim and no-swim advisories are based on sample results taken from the previous day.
</t>
  </si>
  <si>
    <t xml:space="preserve">Rainfall Rule  </t>
  </si>
  <si>
    <t>Season days</t>
  </si>
  <si>
    <t># of No Swim (Rainfall) Advisories</t>
  </si>
  <si>
    <t>Total (No Swim + No Swim (Rainfall))</t>
  </si>
  <si>
    <t>E.coli &gt;100</t>
  </si>
  <si>
    <t>E.coli &gt;200</t>
  </si>
  <si>
    <t>E.coli &gt;400</t>
  </si>
  <si>
    <t>Geomean</t>
  </si>
  <si>
    <t>Individual sample</t>
  </si>
  <si>
    <t>1 sample in 5</t>
  </si>
  <si>
    <t>Geomean E.coli &gt;100</t>
  </si>
  <si>
    <t>Geomean E.coli &gt;200</t>
  </si>
  <si>
    <t>Geomean E.coli &gt;400</t>
  </si>
  <si>
    <t>Individual sample E.coli &gt;100</t>
  </si>
  <si>
    <t>Individual sample E.coli &gt;200</t>
  </si>
  <si>
    <t>Individual sample E.coli &gt;400</t>
  </si>
  <si>
    <t>1 sample in 5 (E.coli &gt;400)</t>
  </si>
  <si>
    <t>Closed b/c 1d or more in a row &gt;200</t>
  </si>
  <si>
    <t>Closed b/c 2d ina row or more &gt;100</t>
  </si>
  <si>
    <t>E.coli &gt;100 but &lt;200</t>
  </si>
  <si>
    <t>Total Swim</t>
  </si>
  <si>
    <t>Under 100</t>
  </si>
  <si>
    <t>between 100 and 200</t>
  </si>
  <si>
    <t>Over 200</t>
  </si>
  <si>
    <t>E.coli &lt;100</t>
  </si>
  <si>
    <t>Sample #</t>
  </si>
  <si>
    <t>Total (2007 to 2018)</t>
  </si>
  <si>
    <t>Bird count</t>
  </si>
  <si>
    <t>Petrie</t>
  </si>
  <si>
    <t>June-19-2018</t>
  </si>
  <si>
    <t>July-3-2018</t>
  </si>
  <si>
    <t>Water level is very low</t>
  </si>
  <si>
    <t>30 geese being fed bread in middle of beach</t>
  </si>
  <si>
    <t>Mooneys</t>
  </si>
  <si>
    <t>July 17 2018</t>
  </si>
  <si>
    <t>Kelly Bean: kelly.bean@ottawa.ca Andrea Wood: andrea.wood@rvca.ca Megan Irving megan.irving@rvca.ca cell 613-761-2749, office 613-489-3592</t>
  </si>
  <si>
    <t>.</t>
  </si>
  <si>
    <r>
      <rPr>
        <b/>
        <sz val="8"/>
        <color rgb="FFFF0000"/>
        <rFont val="Arial"/>
        <family val="2"/>
      </rPr>
      <t>CHANGED TO LEMIEUX GAUGE DATA -USED IN PETRIE RIVER MODEL</t>
    </r>
  </si>
  <si>
    <t>July 31 2018</t>
  </si>
  <si>
    <t>Choose location: e.g. Britannia</t>
  </si>
  <si>
    <t xml:space="preserve">Very large amount of goose poo on East bay beach </t>
  </si>
  <si>
    <t>August 14 2018</t>
  </si>
  <si>
    <t>Petrie River Beaches GM E.coli (6-10)</t>
  </si>
  <si>
    <t>closed</t>
  </si>
  <si>
    <t>swim</t>
  </si>
  <si>
    <t xml:space="preserve">closed </t>
  </si>
  <si>
    <t xml:space="preserve">swim </t>
  </si>
  <si>
    <t>no swim</t>
  </si>
  <si>
    <t xml:space="preserve"> swim </t>
  </si>
  <si>
    <t xml:space="preserve"> swim</t>
  </si>
  <si>
    <t>no swim (rain)</t>
  </si>
  <si>
    <t>no swim ( rain)</t>
  </si>
  <si>
    <t xml:space="preserve">no swim cso/ rain </t>
  </si>
  <si>
    <t xml:space="preserve">no swim </t>
  </si>
  <si>
    <t>No swim</t>
  </si>
  <si>
    <t xml:space="preserve">noswim </t>
  </si>
  <si>
    <t>noswim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</si>
</sst>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32" x14ac:knownFonts="1">
    <font>
      <sz val="10"/>
      <color theme="1"/>
      <name val="Arial"/>
      <family val="2"/>
    </font>
    <font>
      <sz val="8"/>
      <name val="Arial"/>
      <family val="2"/>
    </font>
    <font>
      <b/>
      <sz val="10"/>
      <name val="Arial"/>
      <family val="2"/>
    </font>
    <font>
      <b/>
      <sz val="8"/>
      <name val="Arial"/>
      <family val="2"/>
    </font>
    <font>
      <sz val="10"/>
      <name val="Arial"/>
      <family val="2"/>
    </font>
    <font>
      <u/>
      <sz val="10"/>
      <color theme="10"/>
      <name val="Arial"/>
      <family val="2"/>
    </font>
    <font>
      <b/>
      <sz val="9"/>
      <color indexed="81"/>
      <name val="Tahoma"/>
      <family val="2"/>
    </font>
    <font>
      <sz val="10"/>
      <color theme="1"/>
      <name val="Arial"/>
      <family val="2"/>
    </font>
    <font>
      <sz val="8"/>
      <color theme="1"/>
      <name val="Arial"/>
      <family val="2"/>
    </font>
    <font>
      <b/>
      <sz val="15"/>
      <color rgb="FF000000"/>
      <name val="Arial"/>
      <family val="2"/>
    </font>
    <font>
      <b/>
      <sz val="10"/>
      <color theme="1"/>
      <name val="Arial"/>
      <family val="2"/>
    </font>
    <font>
      <sz val="12"/>
      <color rgb="FF000000"/>
      <name val="Arial"/>
      <family val="2"/>
    </font>
    <font>
      <b/>
      <sz val="10"/>
      <color rgb="FFFF0000"/>
      <name val="Arial"/>
      <family val="2"/>
    </font>
    <font>
      <b/>
      <sz val="10"/>
      <color rgb="FF00B050"/>
      <name val="Arial"/>
      <family val="2"/>
    </font>
    <font>
      <sz val="8"/>
      <color rgb="FFFF0000"/>
      <name val="Arial"/>
      <family val="2"/>
    </font>
    <font>
      <sz val="11"/>
      <color theme="1"/>
      <name val="Calibri"/>
      <family val="2"/>
    </font>
    <font>
      <sz val="8"/>
      <color rgb="FF9C6500"/>
      <name val="Arial"/>
      <family val="2"/>
    </font>
    <font>
      <sz val="10"/>
      <color rgb="FF9C6500"/>
      <name val="Arial"/>
      <family val="2"/>
    </font>
    <font>
      <sz val="8"/>
      <color rgb="FF9C0006"/>
      <name val="Arial"/>
      <family val="2"/>
    </font>
    <font>
      <sz val="10"/>
      <color rgb="FF9C0006"/>
      <name val="Arial"/>
      <family val="2"/>
    </font>
    <font>
      <sz val="9"/>
      <color indexed="81"/>
      <name val="Tahoma"/>
      <family val="2"/>
    </font>
    <font>
      <vertAlign val="superscript"/>
      <sz val="8"/>
      <name val="Arial"/>
      <family val="2"/>
    </font>
    <font>
      <b/>
      <sz val="8"/>
      <color theme="1"/>
      <name val="Arial"/>
      <family val="2"/>
    </font>
    <font>
      <b/>
      <sz val="10"/>
      <color theme="0"/>
      <name val="Arial"/>
      <family val="2"/>
    </font>
    <font>
      <u/>
      <sz val="11"/>
      <color theme="1"/>
      <name val="Calibri"/>
      <family val="2"/>
    </font>
    <font>
      <sz val="7"/>
      <color theme="1"/>
      <name val="Times New Roman"/>
      <family val="1"/>
    </font>
    <font>
      <b/>
      <sz val="11"/>
      <color theme="1"/>
      <name val="Calibri"/>
      <family val="2"/>
    </font>
    <font>
      <b/>
      <sz val="8"/>
      <color theme="0"/>
      <name val="Arial"/>
      <family val="2"/>
    </font>
    <font>
      <u/>
      <sz val="8"/>
      <name val="Arial"/>
      <family val="2"/>
    </font>
    <font>
      <u/>
      <sz val="8"/>
      <color theme="10"/>
      <name val="Arial"/>
      <family val="2"/>
    </font>
    <font>
      <b/>
      <sz val="12"/>
      <color rgb="FF000000"/>
      <name val="Arial"/>
      <family val="2"/>
    </font>
    <font>
      <b/>
      <sz val="8"/>
      <color rgb="FFFF0000"/>
      <name val="Arial"/>
      <family val="2"/>
    </font>
  </fonts>
  <fills count="31">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6" tint="0.5999633777886288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7" tint="0.79998168889431442"/>
        <bgColor indexed="65"/>
      </patternFill>
    </fill>
    <fill>
      <patternFill patternType="solid">
        <fgColor theme="7" tint="0.59999389629810485"/>
        <bgColor indexed="65"/>
      </patternFill>
    </fill>
    <fill>
      <patternFill patternType="solid">
        <fgColor rgb="FFDBEEF3"/>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A5A5A5"/>
      </patternFill>
    </fill>
    <fill>
      <patternFill patternType="solid">
        <fgColor theme="4" tint="0.59996337778862885"/>
        <bgColor indexed="64"/>
      </patternFill>
    </fill>
    <fill>
      <patternFill patternType="solid">
        <fgColor theme="0" tint="-0.14996795556505021"/>
        <bgColor indexed="64"/>
      </patternFill>
    </fill>
    <fill>
      <patternFill patternType="solid">
        <fgColor theme="7" tint="0.59996337778862885"/>
        <bgColor indexed="64"/>
      </patternFill>
    </fill>
    <fill>
      <patternFill patternType="solid">
        <fgColor theme="5" tint="0.59996337778862885"/>
        <bgColor indexed="64"/>
      </patternFill>
    </fill>
    <fill>
      <patternFill patternType="solid">
        <fgColor theme="4" tint="0.79995117038483843"/>
        <bgColor theme="4" tint="0.79998168889431442"/>
      </patternFill>
    </fill>
    <fill>
      <patternFill patternType="solid">
        <fgColor theme="5" tint="0.39997558519241921"/>
        <bgColor indexed="64"/>
      </patternFill>
    </fill>
    <fill>
      <patternFill patternType="solid">
        <fgColor theme="9" tint="0.59999389629810485"/>
        <bgColor indexed="64"/>
      </patternFill>
    </fill>
    <fill>
      <patternFill patternType="solid">
        <fgColor theme="4"/>
        <bgColor indexed="64"/>
      </patternFill>
    </fill>
  </fills>
  <borders count="5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style="double">
        <color rgb="FF3F3F3F"/>
      </top>
      <bottom/>
      <diagonal/>
    </border>
    <border>
      <left style="double">
        <color rgb="FF3F3F3F"/>
      </left>
      <right style="double">
        <color rgb="FF3F3F3F"/>
      </right>
      <top/>
      <bottom style="double">
        <color rgb="FF3F3F3F"/>
      </bottom>
      <diagonal/>
    </border>
    <border>
      <left style="double">
        <color rgb="FF3F3F3F"/>
      </left>
      <right style="double">
        <color rgb="FF3F3F3F"/>
      </right>
      <top/>
      <bottom/>
      <diagonal/>
    </border>
    <border>
      <left style="double">
        <color rgb="FF3F3F3F"/>
      </left>
      <right style="thin">
        <color indexed="64"/>
      </right>
      <top style="thin">
        <color indexed="64"/>
      </top>
      <bottom/>
      <diagonal/>
    </border>
    <border>
      <left style="double">
        <color rgb="FF3F3F3F"/>
      </left>
      <right style="thin">
        <color indexed="64"/>
      </right>
      <top/>
      <bottom/>
      <diagonal/>
    </border>
    <border>
      <left style="double">
        <color rgb="FF3F3F3F"/>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medium">
        <color indexed="64"/>
      </left>
      <right style="thin">
        <color indexed="64"/>
      </right>
      <top/>
      <bottom/>
      <diagonal/>
    </border>
  </borders>
  <cellStyleXfs count="7">
    <xf numFmtId="0" fontId="0" fillId="0" borderId="0"/>
    <xf numFmtId="0" fontId="5" fillId="0" borderId="0" applyNumberFormat="0" applyFill="0" applyBorder="0" applyAlignment="0" applyProtection="0">
      <alignment vertical="top"/>
      <protection locked="0"/>
    </xf>
    <xf numFmtId="0" fontId="7" fillId="14" borderId="0" applyNumberFormat="0" applyBorder="0" applyAlignment="0" applyProtection="0"/>
    <xf numFmtId="0" fontId="7" fillId="15" borderId="0" applyNumberFormat="0" applyBorder="0" applyAlignment="0" applyProtection="0"/>
    <xf numFmtId="0" fontId="19" fillId="19" borderId="0" applyNumberFormat="0" applyBorder="0" applyAlignment="0" applyProtection="0"/>
    <xf numFmtId="0" fontId="17" fillId="20" borderId="0" applyNumberFormat="0" applyBorder="0" applyAlignment="0" applyProtection="0"/>
    <xf numFmtId="0" fontId="23" fillId="22" borderId="39" applyNumberFormat="0" applyAlignment="0" applyProtection="0"/>
  </cellStyleXfs>
  <cellXfs count="490">
    <xf numFmtId="0" fontId="0" fillId="0" borderId="0" xfId="0"/>
    <xf numFmtId="164" fontId="3" fillId="2" borderId="0" xfId="0" applyNumberFormat="1" applyFont="1" applyFill="1" applyBorder="1" applyAlignment="1">
      <alignment horizontal="center" wrapText="1"/>
    </xf>
    <xf numFmtId="0" fontId="1" fillId="2" borderId="0" xfId="0" applyFont="1" applyFill="1" applyAlignment="1">
      <alignment horizontal="left"/>
    </xf>
    <xf numFmtId="0" fontId="3" fillId="2" borderId="4" xfId="0" applyFont="1" applyFill="1" applyBorder="1" applyAlignment="1">
      <alignment horizontal="center" wrapText="1"/>
    </xf>
    <xf numFmtId="1" fontId="3" fillId="3" borderId="8" xfId="0" applyNumberFormat="1" applyFont="1" applyFill="1" applyBorder="1" applyAlignment="1">
      <alignment horizontal="center" wrapText="1"/>
    </xf>
    <xf numFmtId="0" fontId="3" fillId="2" borderId="8" xfId="0" applyFont="1" applyFill="1" applyBorder="1" applyAlignment="1">
      <alignment horizontal="center" wrapText="1"/>
    </xf>
    <xf numFmtId="164" fontId="3" fillId="3" borderId="8" xfId="0" applyNumberFormat="1" applyFont="1" applyFill="1" applyBorder="1" applyAlignment="1">
      <alignment horizontal="center" wrapText="1"/>
    </xf>
    <xf numFmtId="164" fontId="3" fillId="2" borderId="8" xfId="0" applyNumberFormat="1" applyFont="1" applyFill="1" applyBorder="1" applyAlignment="1">
      <alignment horizontal="center" wrapText="1"/>
    </xf>
    <xf numFmtId="1" fontId="3" fillId="3" borderId="4" xfId="0" applyNumberFormat="1" applyFont="1" applyFill="1" applyBorder="1" applyAlignment="1">
      <alignment horizontal="center" wrapText="1"/>
    </xf>
    <xf numFmtId="0" fontId="1" fillId="2" borderId="4" xfId="0" applyFont="1" applyFill="1" applyBorder="1" applyAlignment="1">
      <alignment horizontal="center" wrapText="1"/>
    </xf>
    <xf numFmtId="0" fontId="1" fillId="2" borderId="4" xfId="0" applyFont="1" applyFill="1" applyBorder="1" applyAlignment="1">
      <alignment horizontal="left" wrapText="1"/>
    </xf>
    <xf numFmtId="0" fontId="1" fillId="2" borderId="4" xfId="0" applyFont="1" applyFill="1" applyBorder="1" applyAlignment="1">
      <alignment horizontal="center"/>
    </xf>
    <xf numFmtId="1" fontId="3" fillId="5" borderId="4" xfId="0" applyNumberFormat="1" applyFont="1" applyFill="1" applyBorder="1" applyAlignment="1">
      <alignment horizontal="center" wrapText="1"/>
    </xf>
    <xf numFmtId="0" fontId="3" fillId="5" borderId="4" xfId="0" applyFont="1" applyFill="1" applyBorder="1" applyAlignment="1">
      <alignment horizontal="center" wrapText="1"/>
    </xf>
    <xf numFmtId="0" fontId="0" fillId="4" borderId="0" xfId="0" applyFill="1" applyAlignment="1">
      <alignment horizontal="center"/>
    </xf>
    <xf numFmtId="0" fontId="2" fillId="4" borderId="0" xfId="0" applyFont="1" applyFill="1" applyAlignment="1">
      <alignment horizontal="center"/>
    </xf>
    <xf numFmtId="0" fontId="0" fillId="9" borderId="0" xfId="0" applyFill="1"/>
    <xf numFmtId="0" fontId="0" fillId="10" borderId="0" xfId="0" applyFill="1"/>
    <xf numFmtId="0" fontId="1" fillId="7" borderId="12" xfId="0" applyFont="1" applyFill="1" applyBorder="1" applyAlignment="1">
      <alignment horizontal="center" wrapText="1"/>
    </xf>
    <xf numFmtId="0" fontId="3" fillId="7" borderId="4" xfId="0" applyFont="1" applyFill="1" applyBorder="1" applyAlignment="1" applyProtection="1">
      <alignment horizontal="center" wrapText="1"/>
      <protection locked="0"/>
    </xf>
    <xf numFmtId="0" fontId="3" fillId="7" borderId="5" xfId="0" applyFont="1" applyFill="1" applyBorder="1" applyAlignment="1">
      <alignment horizontal="center" wrapText="1"/>
    </xf>
    <xf numFmtId="0" fontId="3" fillId="7" borderId="4" xfId="0" applyFont="1" applyFill="1" applyBorder="1" applyAlignment="1">
      <alignment horizontal="center" wrapText="1"/>
    </xf>
    <xf numFmtId="0" fontId="0" fillId="4" borderId="0" xfId="0" applyFill="1" applyAlignment="1">
      <alignment horizontal="center" wrapText="1"/>
    </xf>
    <xf numFmtId="0" fontId="1" fillId="11" borderId="11" xfId="0" applyFont="1" applyFill="1" applyBorder="1" applyAlignment="1">
      <alignment horizontal="center" wrapText="1"/>
    </xf>
    <xf numFmtId="15" fontId="1" fillId="11" borderId="4" xfId="0" applyNumberFormat="1" applyFont="1" applyFill="1" applyBorder="1" applyAlignment="1">
      <alignment horizontal="center"/>
    </xf>
    <xf numFmtId="0" fontId="0" fillId="10" borderId="0" xfId="0" applyFill="1" applyBorder="1"/>
    <xf numFmtId="0" fontId="0" fillId="13" borderId="0" xfId="0" applyFill="1" applyBorder="1"/>
    <xf numFmtId="0" fontId="0" fillId="10" borderId="14" xfId="0" applyFill="1" applyBorder="1"/>
    <xf numFmtId="0" fontId="0" fillId="13" borderId="14" xfId="0" applyFill="1" applyBorder="1"/>
    <xf numFmtId="0" fontId="0" fillId="10" borderId="4" xfId="0" applyFill="1" applyBorder="1"/>
    <xf numFmtId="0" fontId="0" fillId="13" borderId="4" xfId="0" applyFill="1" applyBorder="1"/>
    <xf numFmtId="2" fontId="1" fillId="2" borderId="4" xfId="0" applyNumberFormat="1" applyFont="1" applyFill="1" applyBorder="1" applyAlignment="1">
      <alignment horizontal="center" wrapText="1"/>
    </xf>
    <xf numFmtId="1" fontId="3" fillId="15" borderId="4" xfId="3" applyNumberFormat="1" applyFont="1" applyBorder="1" applyAlignment="1">
      <alignment horizontal="center" wrapText="1"/>
    </xf>
    <xf numFmtId="0" fontId="0" fillId="0" borderId="4" xfId="0" applyBorder="1" applyAlignment="1">
      <alignment horizontal="left"/>
    </xf>
    <xf numFmtId="2" fontId="0" fillId="0" borderId="4" xfId="0" applyNumberFormat="1" applyBorder="1" applyAlignment="1">
      <alignment horizontal="left"/>
    </xf>
    <xf numFmtId="0" fontId="0" fillId="0" borderId="31" xfId="0" applyBorder="1" applyAlignment="1">
      <alignment horizontal="left"/>
    </xf>
    <xf numFmtId="0" fontId="10" fillId="0" borderId="32" xfId="0" applyFont="1" applyBorder="1" applyAlignment="1">
      <alignment horizontal="left"/>
    </xf>
    <xf numFmtId="0" fontId="10" fillId="0" borderId="3" xfId="0" applyFont="1" applyBorder="1" applyAlignment="1">
      <alignment horizontal="left"/>
    </xf>
    <xf numFmtId="0" fontId="10" fillId="0" borderId="6" xfId="0" applyFont="1" applyBorder="1" applyAlignment="1">
      <alignment horizontal="left"/>
    </xf>
    <xf numFmtId="0" fontId="0" fillId="0" borderId="7" xfId="0" applyBorder="1" applyAlignment="1">
      <alignment horizontal="left"/>
    </xf>
    <xf numFmtId="0" fontId="10" fillId="4" borderId="3" xfId="0" applyFont="1" applyFill="1" applyBorder="1" applyAlignment="1">
      <alignment horizontal="left"/>
    </xf>
    <xf numFmtId="0" fontId="0" fillId="4" borderId="4" xfId="0" applyFill="1" applyBorder="1" applyAlignment="1">
      <alignment horizontal="left"/>
    </xf>
    <xf numFmtId="2" fontId="0" fillId="4" borderId="4" xfId="0" applyNumberFormat="1" applyFill="1" applyBorder="1" applyAlignment="1">
      <alignment horizontal="left"/>
    </xf>
    <xf numFmtId="0" fontId="10" fillId="18" borderId="3" xfId="0" applyFont="1" applyFill="1" applyBorder="1" applyAlignment="1">
      <alignment horizontal="left"/>
    </xf>
    <xf numFmtId="0" fontId="0" fillId="18" borderId="4" xfId="0" applyFill="1" applyBorder="1" applyAlignment="1">
      <alignment horizontal="left"/>
    </xf>
    <xf numFmtId="2" fontId="0" fillId="18" borderId="4" xfId="0" applyNumberFormat="1" applyFill="1" applyBorder="1" applyAlignment="1">
      <alignment horizontal="left"/>
    </xf>
    <xf numFmtId="0" fontId="10" fillId="17" borderId="32" xfId="0" applyFont="1" applyFill="1" applyBorder="1" applyAlignment="1">
      <alignment horizontal="left"/>
    </xf>
    <xf numFmtId="0" fontId="0" fillId="4" borderId="0" xfId="0" applyFill="1"/>
    <xf numFmtId="0" fontId="10" fillId="12" borderId="6" xfId="0" applyFont="1" applyFill="1" applyBorder="1" applyAlignment="1">
      <alignment horizontal="left"/>
    </xf>
    <xf numFmtId="0" fontId="0" fillId="12" borderId="7" xfId="0" applyFill="1" applyBorder="1" applyAlignment="1">
      <alignment horizontal="left"/>
    </xf>
    <xf numFmtId="2" fontId="0" fillId="12" borderId="7" xfId="0" applyNumberFormat="1" applyFill="1" applyBorder="1" applyAlignment="1">
      <alignment horizontal="left"/>
    </xf>
    <xf numFmtId="0" fontId="11" fillId="0" borderId="23" xfId="0" applyFont="1" applyBorder="1" applyAlignment="1">
      <alignment horizontal="center" wrapText="1" readingOrder="1"/>
    </xf>
    <xf numFmtId="0" fontId="11" fillId="0" borderId="26" xfId="0" applyFont="1" applyBorder="1" applyAlignment="1">
      <alignment horizontal="center" wrapText="1" readingOrder="1"/>
    </xf>
    <xf numFmtId="0" fontId="11" fillId="16" borderId="23" xfId="0" applyFont="1" applyFill="1" applyBorder="1" applyAlignment="1">
      <alignment horizontal="center" wrapText="1" readingOrder="1"/>
    </xf>
    <xf numFmtId="0" fontId="11" fillId="16" borderId="26" xfId="0" applyFont="1" applyFill="1" applyBorder="1" applyAlignment="1">
      <alignment horizontal="center" wrapText="1" readingOrder="1"/>
    </xf>
    <xf numFmtId="0" fontId="0" fillId="0" borderId="0" xfId="0" applyBorder="1"/>
    <xf numFmtId="0" fontId="0" fillId="0" borderId="11" xfId="0" applyBorder="1"/>
    <xf numFmtId="0" fontId="0" fillId="18" borderId="4" xfId="0" applyFont="1" applyFill="1" applyBorder="1" applyAlignment="1">
      <alignment horizontal="left"/>
    </xf>
    <xf numFmtId="0" fontId="12" fillId="12" borderId="7" xfId="0" applyFont="1" applyFill="1" applyBorder="1" applyAlignment="1">
      <alignment horizontal="left"/>
    </xf>
    <xf numFmtId="0" fontId="13" fillId="11" borderId="7" xfId="0" applyFont="1" applyFill="1" applyBorder="1" applyAlignment="1">
      <alignment horizontal="left"/>
    </xf>
    <xf numFmtId="1" fontId="0" fillId="10" borderId="0" xfId="0" applyNumberFormat="1" applyFill="1" applyBorder="1"/>
    <xf numFmtId="1" fontId="0" fillId="0" borderId="4" xfId="0" applyNumberFormat="1" applyBorder="1" applyAlignment="1">
      <alignment horizontal="left"/>
    </xf>
    <xf numFmtId="1" fontId="0" fillId="0" borderId="7" xfId="0" applyNumberFormat="1" applyBorder="1" applyAlignment="1">
      <alignment horizontal="left"/>
    </xf>
    <xf numFmtId="1" fontId="0" fillId="0" borderId="0" xfId="0" applyNumberFormat="1"/>
    <xf numFmtId="0" fontId="0" fillId="4" borderId="0" xfId="0" applyFill="1" applyAlignment="1">
      <alignment horizontal="center"/>
    </xf>
    <xf numFmtId="0" fontId="1" fillId="2" borderId="8" xfId="0" applyFont="1" applyFill="1" applyBorder="1" applyAlignment="1">
      <alignment horizontal="center" wrapText="1"/>
    </xf>
    <xf numFmtId="164" fontId="1" fillId="2" borderId="4" xfId="0" applyNumberFormat="1" applyFont="1" applyFill="1" applyBorder="1" applyAlignment="1">
      <alignment horizontal="center"/>
    </xf>
    <xf numFmtId="1" fontId="1" fillId="3" borderId="8" xfId="0" applyNumberFormat="1" applyFont="1" applyFill="1" applyBorder="1" applyAlignment="1">
      <alignment horizontal="center" wrapText="1"/>
    </xf>
    <xf numFmtId="164" fontId="1" fillId="3" borderId="8" xfId="0" applyNumberFormat="1" applyFont="1" applyFill="1" applyBorder="1" applyAlignment="1">
      <alignment horizontal="center" wrapText="1"/>
    </xf>
    <xf numFmtId="164" fontId="1" fillId="3" borderId="4" xfId="0" applyNumberFormat="1" applyFont="1" applyFill="1" applyBorder="1" applyAlignment="1">
      <alignment horizontal="center" wrapText="1"/>
    </xf>
    <xf numFmtId="164" fontId="1" fillId="2" borderId="4" xfId="0" applyNumberFormat="1" applyFont="1" applyFill="1" applyBorder="1" applyAlignment="1">
      <alignment horizontal="center" wrapText="1"/>
    </xf>
    <xf numFmtId="1" fontId="1" fillId="3" borderId="4" xfId="0" applyNumberFormat="1" applyFont="1" applyFill="1" applyBorder="1" applyAlignment="1">
      <alignment horizontal="center" wrapText="1"/>
    </xf>
    <xf numFmtId="164" fontId="14" fillId="3" borderId="4" xfId="0" applyNumberFormat="1" applyFont="1" applyFill="1" applyBorder="1" applyAlignment="1">
      <alignment horizontal="center" wrapText="1"/>
    </xf>
    <xf numFmtId="164" fontId="1" fillId="3" borderId="4" xfId="0" applyNumberFormat="1" applyFont="1" applyFill="1" applyBorder="1" applyAlignment="1">
      <alignment horizontal="right"/>
    </xf>
    <xf numFmtId="164" fontId="1" fillId="2" borderId="4" xfId="0" applyNumberFormat="1" applyFont="1" applyFill="1" applyBorder="1"/>
    <xf numFmtId="165" fontId="1" fillId="2" borderId="1" xfId="0" applyNumberFormat="1" applyFont="1" applyFill="1" applyBorder="1" applyAlignment="1">
      <alignment horizontal="center"/>
    </xf>
    <xf numFmtId="0" fontId="0" fillId="4" borderId="0" xfId="0" applyFill="1" applyAlignment="1">
      <alignment horizontal="center"/>
    </xf>
    <xf numFmtId="0" fontId="5" fillId="4" borderId="0" xfId="1" applyFill="1" applyAlignment="1" applyProtection="1"/>
    <xf numFmtId="0" fontId="5" fillId="4" borderId="0" xfId="1" applyFill="1" applyAlignment="1" applyProtection="1">
      <alignment horizontal="left" wrapText="1"/>
    </xf>
    <xf numFmtId="0" fontId="0" fillId="13" borderId="10" xfId="0" applyFill="1" applyBorder="1"/>
    <xf numFmtId="0" fontId="4" fillId="0" borderId="0" xfId="0" applyFont="1"/>
    <xf numFmtId="0" fontId="0" fillId="21" borderId="0" xfId="0" applyFill="1"/>
    <xf numFmtId="0" fontId="4" fillId="21" borderId="0" xfId="0" applyFont="1" applyFill="1"/>
    <xf numFmtId="0" fontId="0" fillId="21" borderId="0" xfId="0" applyFill="1" applyBorder="1" applyAlignment="1">
      <alignment horizontal="right"/>
    </xf>
    <xf numFmtId="0" fontId="10" fillId="0" borderId="0" xfId="0" applyFont="1"/>
    <xf numFmtId="0" fontId="0" fillId="0" borderId="0" xfId="0" quotePrefix="1"/>
    <xf numFmtId="0" fontId="8" fillId="0" borderId="0" xfId="0" applyFont="1"/>
    <xf numFmtId="0" fontId="1" fillId="2" borderId="15" xfId="0" applyFont="1" applyFill="1" applyBorder="1" applyAlignment="1"/>
    <xf numFmtId="0" fontId="1" fillId="2" borderId="0" xfId="0" applyFont="1" applyFill="1" applyBorder="1" applyAlignment="1"/>
    <xf numFmtId="0" fontId="1" fillId="2" borderId="34" xfId="0" applyFont="1" applyFill="1" applyBorder="1" applyAlignment="1"/>
    <xf numFmtId="0" fontId="1" fillId="2" borderId="11" xfId="0" applyFont="1" applyFill="1" applyBorder="1" applyAlignment="1"/>
    <xf numFmtId="0" fontId="8" fillId="8" borderId="0" xfId="0" applyFont="1" applyFill="1"/>
    <xf numFmtId="0" fontId="8" fillId="2" borderId="0" xfId="0" applyFont="1" applyFill="1"/>
    <xf numFmtId="0" fontId="8" fillId="3" borderId="0" xfId="0" applyFont="1" applyFill="1"/>
    <xf numFmtId="15" fontId="1" fillId="2" borderId="4" xfId="0" applyNumberFormat="1" applyFont="1" applyFill="1" applyBorder="1" applyAlignment="1">
      <alignment horizontal="center" wrapText="1"/>
    </xf>
    <xf numFmtId="164" fontId="3" fillId="2" borderId="14" xfId="0" applyNumberFormat="1" applyFont="1" applyFill="1" applyBorder="1" applyAlignment="1">
      <alignment horizontal="center" wrapText="1"/>
    </xf>
    <xf numFmtId="164" fontId="1" fillId="2" borderId="0" xfId="0" applyNumberFormat="1" applyFont="1" applyFill="1" applyBorder="1" applyAlignment="1"/>
    <xf numFmtId="164" fontId="1" fillId="2" borderId="11" xfId="0" applyNumberFormat="1" applyFont="1" applyFill="1" applyBorder="1" applyAlignment="1"/>
    <xf numFmtId="164" fontId="8" fillId="0" borderId="0" xfId="0" applyNumberFormat="1" applyFont="1"/>
    <xf numFmtId="164" fontId="1" fillId="3" borderId="9" xfId="0" applyNumberFormat="1" applyFont="1" applyFill="1" applyBorder="1" applyAlignment="1">
      <alignment horizontal="center" wrapText="1"/>
    </xf>
    <xf numFmtId="164" fontId="8" fillId="3" borderId="36" xfId="0" applyNumberFormat="1" applyFont="1" applyFill="1" applyBorder="1" applyAlignment="1">
      <alignment vertical="center"/>
    </xf>
    <xf numFmtId="0" fontId="3" fillId="3" borderId="4" xfId="0" applyFont="1" applyFill="1" applyBorder="1" applyAlignment="1">
      <alignment horizontal="right" wrapText="1"/>
    </xf>
    <xf numFmtId="3" fontId="1" fillId="3" borderId="4" xfId="0" applyNumberFormat="1" applyFont="1" applyFill="1" applyBorder="1" applyAlignment="1">
      <alignment horizontal="right"/>
    </xf>
    <xf numFmtId="3" fontId="1" fillId="3" borderId="4" xfId="0" applyNumberFormat="1" applyFont="1" applyFill="1" applyBorder="1" applyAlignment="1">
      <alignment horizontal="right" wrapText="1"/>
    </xf>
    <xf numFmtId="164" fontId="1" fillId="2" borderId="1" xfId="0" applyNumberFormat="1" applyFont="1" applyFill="1" applyBorder="1" applyAlignment="1">
      <alignment horizontal="center" wrapText="1"/>
    </xf>
    <xf numFmtId="164" fontId="1" fillId="2" borderId="1" xfId="0" applyNumberFormat="1" applyFont="1" applyFill="1" applyBorder="1" applyAlignment="1">
      <alignment horizontal="center"/>
    </xf>
    <xf numFmtId="164" fontId="1" fillId="2" borderId="1" xfId="0" applyNumberFormat="1" applyFont="1" applyFill="1" applyBorder="1"/>
    <xf numFmtId="0" fontId="1" fillId="2" borderId="5" xfId="0" applyFont="1" applyFill="1" applyBorder="1" applyAlignment="1">
      <alignment horizontal="left"/>
    </xf>
    <xf numFmtId="0" fontId="3" fillId="2" borderId="5" xfId="0" applyFont="1" applyFill="1" applyBorder="1" applyAlignment="1">
      <alignment horizontal="center" wrapText="1"/>
    </xf>
    <xf numFmtId="0" fontId="1" fillId="2" borderId="5" xfId="0" applyFont="1" applyFill="1" applyBorder="1" applyAlignment="1">
      <alignment horizontal="center" wrapText="1"/>
    </xf>
    <xf numFmtId="0" fontId="1" fillId="2" borderId="5" xfId="0" applyFont="1" applyFill="1" applyBorder="1" applyAlignment="1">
      <alignment horizontal="left" wrapText="1"/>
    </xf>
    <xf numFmtId="0" fontId="8" fillId="14" borderId="5" xfId="2" applyFont="1" applyBorder="1"/>
    <xf numFmtId="3" fontId="8" fillId="3" borderId="4" xfId="0" applyNumberFormat="1" applyFont="1" applyFill="1" applyBorder="1" applyAlignment="1">
      <alignment horizontal="right"/>
    </xf>
    <xf numFmtId="164" fontId="3" fillId="2" borderId="34" xfId="0" applyNumberFormat="1" applyFont="1" applyFill="1" applyBorder="1" applyAlignment="1">
      <alignment horizontal="center" wrapText="1"/>
    </xf>
    <xf numFmtId="164" fontId="3" fillId="2" borderId="11" xfId="0" applyNumberFormat="1" applyFont="1" applyFill="1" applyBorder="1" applyAlignment="1">
      <alignment horizontal="center" wrapText="1"/>
    </xf>
    <xf numFmtId="164" fontId="3" fillId="2" borderId="13" xfId="0" applyNumberFormat="1" applyFont="1" applyFill="1" applyBorder="1" applyAlignment="1">
      <alignment horizontal="center" wrapText="1"/>
    </xf>
    <xf numFmtId="164" fontId="3" fillId="2" borderId="37" xfId="0" applyNumberFormat="1" applyFont="1" applyFill="1" applyBorder="1" applyAlignment="1">
      <alignment horizontal="center" wrapText="1"/>
    </xf>
    <xf numFmtId="164" fontId="3" fillId="2" borderId="12" xfId="0" applyNumberFormat="1" applyFont="1" applyFill="1" applyBorder="1" applyAlignment="1">
      <alignment horizontal="center" wrapText="1"/>
    </xf>
    <xf numFmtId="0" fontId="1" fillId="2" borderId="1" xfId="0" applyFont="1" applyFill="1" applyBorder="1" applyAlignment="1">
      <alignment horizontal="left" wrapText="1"/>
    </xf>
    <xf numFmtId="1" fontId="1" fillId="3" borderId="9" xfId="0" applyNumberFormat="1" applyFont="1" applyFill="1" applyBorder="1" applyAlignment="1">
      <alignment horizontal="center" wrapText="1"/>
    </xf>
    <xf numFmtId="164" fontId="1" fillId="2" borderId="9" xfId="0" applyNumberFormat="1" applyFont="1" applyFill="1" applyBorder="1" applyAlignment="1">
      <alignment horizontal="center" wrapText="1"/>
    </xf>
    <xf numFmtId="164" fontId="1" fillId="2" borderId="33" xfId="0" applyNumberFormat="1" applyFont="1" applyFill="1" applyBorder="1" applyAlignment="1">
      <alignment horizontal="center" wrapText="1"/>
    </xf>
    <xf numFmtId="164" fontId="16" fillId="20" borderId="35" xfId="5" applyNumberFormat="1" applyFont="1" applyBorder="1" applyAlignment="1">
      <alignment vertical="center"/>
    </xf>
    <xf numFmtId="164" fontId="18" fillId="19" borderId="36" xfId="4" applyNumberFormat="1" applyFont="1" applyBorder="1" applyAlignment="1">
      <alignment vertical="center"/>
    </xf>
    <xf numFmtId="164" fontId="18" fillId="19" borderId="38" xfId="4" applyNumberFormat="1" applyFont="1" applyBorder="1" applyAlignment="1">
      <alignment vertical="center"/>
    </xf>
    <xf numFmtId="0" fontId="8" fillId="0" borderId="0" xfId="0" applyFont="1" applyAlignment="1">
      <alignment horizontal="right"/>
    </xf>
    <xf numFmtId="164" fontId="3" fillId="3" borderId="8" xfId="0" applyNumberFormat="1" applyFont="1" applyFill="1" applyBorder="1" applyAlignment="1">
      <alignment horizontal="right" wrapText="1"/>
    </xf>
    <xf numFmtId="164" fontId="3" fillId="2" borderId="8" xfId="0" applyNumberFormat="1" applyFont="1" applyFill="1" applyBorder="1" applyAlignment="1">
      <alignment horizontal="right" wrapText="1"/>
    </xf>
    <xf numFmtId="164" fontId="1" fillId="2" borderId="8" xfId="0" applyNumberFormat="1" applyFont="1" applyFill="1" applyBorder="1" applyAlignment="1">
      <alignment horizontal="right" wrapText="1"/>
    </xf>
    <xf numFmtId="164" fontId="1" fillId="2" borderId="4" xfId="0" applyNumberFormat="1" applyFont="1" applyFill="1" applyBorder="1" applyAlignment="1">
      <alignment horizontal="right" wrapText="1"/>
    </xf>
    <xf numFmtId="164" fontId="1" fillId="14" borderId="4" xfId="2" applyNumberFormat="1" applyFont="1" applyBorder="1" applyAlignment="1">
      <alignment horizontal="right" wrapText="1"/>
    </xf>
    <xf numFmtId="164" fontId="3" fillId="2" borderId="4" xfId="0" applyNumberFormat="1" applyFont="1" applyFill="1" applyBorder="1" applyAlignment="1">
      <alignment horizontal="right" wrapText="1"/>
    </xf>
    <xf numFmtId="164" fontId="1" fillId="2" borderId="9" xfId="0" applyNumberFormat="1" applyFont="1" applyFill="1" applyBorder="1" applyAlignment="1">
      <alignment horizontal="right" wrapText="1"/>
    </xf>
    <xf numFmtId="164" fontId="1" fillId="2" borderId="4" xfId="0" applyNumberFormat="1" applyFont="1" applyFill="1" applyBorder="1" applyAlignment="1">
      <alignment horizontal="right"/>
    </xf>
    <xf numFmtId="164" fontId="3" fillId="2" borderId="14" xfId="0" applyNumberFormat="1" applyFont="1" applyFill="1" applyBorder="1" applyAlignment="1">
      <alignment horizontal="right" wrapText="1"/>
    </xf>
    <xf numFmtId="164" fontId="3" fillId="2" borderId="0" xfId="0" applyNumberFormat="1" applyFont="1" applyFill="1" applyBorder="1" applyAlignment="1">
      <alignment horizontal="right" wrapText="1"/>
    </xf>
    <xf numFmtId="164" fontId="3" fillId="2" borderId="11" xfId="0" applyNumberFormat="1" applyFont="1" applyFill="1" applyBorder="1" applyAlignment="1">
      <alignment horizontal="right" wrapText="1"/>
    </xf>
    <xf numFmtId="164" fontId="8" fillId="2" borderId="0" xfId="0" applyNumberFormat="1" applyFont="1" applyFill="1" applyAlignment="1">
      <alignment horizontal="right"/>
    </xf>
    <xf numFmtId="164" fontId="3" fillId="3" borderId="13" xfId="0" applyNumberFormat="1" applyFont="1" applyFill="1" applyBorder="1" applyAlignment="1">
      <alignment horizontal="right" wrapText="1"/>
    </xf>
    <xf numFmtId="164" fontId="3" fillId="3" borderId="37" xfId="0" applyNumberFormat="1" applyFont="1" applyFill="1" applyBorder="1" applyAlignment="1">
      <alignment horizontal="right" wrapText="1"/>
    </xf>
    <xf numFmtId="164" fontId="3" fillId="3" borderId="12" xfId="0" applyNumberFormat="1" applyFont="1" applyFill="1" applyBorder="1" applyAlignment="1">
      <alignment horizontal="right" wrapText="1"/>
    </xf>
    <xf numFmtId="0" fontId="1" fillId="3" borderId="5" xfId="0" applyFont="1" applyFill="1" applyBorder="1" applyAlignment="1">
      <alignment horizontal="right" wrapText="1"/>
    </xf>
    <xf numFmtId="0" fontId="8" fillId="3" borderId="5" xfId="0" applyFont="1" applyFill="1" applyBorder="1" applyAlignment="1">
      <alignment horizontal="right"/>
    </xf>
    <xf numFmtId="3" fontId="1" fillId="3" borderId="5" xfId="0" applyNumberFormat="1" applyFont="1" applyFill="1" applyBorder="1" applyAlignment="1">
      <alignment horizontal="right"/>
    </xf>
    <xf numFmtId="0" fontId="1" fillId="3" borderId="0" xfId="0" applyFont="1" applyFill="1" applyBorder="1" applyAlignment="1">
      <alignment horizontal="right" wrapText="1"/>
    </xf>
    <xf numFmtId="3" fontId="1" fillId="3" borderId="5" xfId="0" applyNumberFormat="1" applyFont="1" applyFill="1" applyBorder="1" applyAlignment="1">
      <alignment horizontal="right" wrapText="1"/>
    </xf>
    <xf numFmtId="3" fontId="8" fillId="3" borderId="5" xfId="0" applyNumberFormat="1" applyFont="1" applyFill="1" applyBorder="1" applyAlignment="1">
      <alignment horizontal="right"/>
    </xf>
    <xf numFmtId="0" fontId="8" fillId="3" borderId="0" xfId="0" applyFont="1" applyFill="1" applyBorder="1" applyAlignment="1">
      <alignment horizontal="right"/>
    </xf>
    <xf numFmtId="0" fontId="24" fillId="0" borderId="0" xfId="0" applyFont="1" applyAlignment="1">
      <alignment vertical="center"/>
    </xf>
    <xf numFmtId="0" fontId="15" fillId="0" borderId="0" xfId="0" applyFont="1" applyAlignment="1">
      <alignment vertical="center"/>
    </xf>
    <xf numFmtId="0" fontId="15" fillId="0" borderId="0" xfId="0" applyFont="1" applyAlignment="1">
      <alignment horizontal="left" vertical="center" indent="4"/>
    </xf>
    <xf numFmtId="0" fontId="5" fillId="0" borderId="0" xfId="1" applyAlignment="1" applyProtection="1">
      <alignment horizontal="left" vertical="center" indent="4"/>
    </xf>
    <xf numFmtId="0" fontId="26" fillId="0" borderId="0" xfId="0" applyFont="1" applyAlignment="1">
      <alignment horizontal="left" vertical="center" indent="4"/>
    </xf>
    <xf numFmtId="0" fontId="5" fillId="21" borderId="0" xfId="1" applyFill="1" applyAlignment="1" applyProtection="1"/>
    <xf numFmtId="164" fontId="27" fillId="22" borderId="39" xfId="6" applyNumberFormat="1" applyFont="1" applyAlignment="1">
      <alignment horizontal="right" wrapText="1"/>
    </xf>
    <xf numFmtId="0" fontId="27" fillId="22" borderId="39" xfId="6" applyFont="1" applyAlignment="1">
      <alignment horizontal="right"/>
    </xf>
    <xf numFmtId="164" fontId="27" fillId="22" borderId="39" xfId="6" applyNumberFormat="1" applyFont="1" applyAlignment="1">
      <alignment horizontal="right"/>
    </xf>
    <xf numFmtId="0" fontId="27" fillId="22" borderId="39" xfId="6" applyFont="1" applyAlignment="1">
      <alignment horizontal="right" wrapText="1"/>
    </xf>
    <xf numFmtId="0" fontId="10" fillId="21" borderId="0" xfId="0" applyFont="1" applyFill="1"/>
    <xf numFmtId="0" fontId="0" fillId="4" borderId="0" xfId="0" applyFill="1" applyAlignment="1">
      <alignment horizontal="center" wrapText="1"/>
    </xf>
    <xf numFmtId="0" fontId="0" fillId="4" borderId="0" xfId="0" applyFill="1" applyAlignment="1">
      <alignment horizontal="center"/>
    </xf>
    <xf numFmtId="0" fontId="1" fillId="0" borderId="0" xfId="0" applyFont="1"/>
    <xf numFmtId="0" fontId="1" fillId="11" borderId="0" xfId="0" applyFont="1" applyFill="1" applyBorder="1" applyAlignment="1">
      <alignment horizontal="center" wrapText="1"/>
    </xf>
    <xf numFmtId="1" fontId="1" fillId="11" borderId="4" xfId="0" applyNumberFormat="1" applyFont="1" applyFill="1" applyBorder="1" applyAlignment="1">
      <alignment horizontal="center"/>
    </xf>
    <xf numFmtId="164" fontId="1" fillId="2" borderId="0" xfId="0" applyNumberFormat="1" applyFont="1" applyFill="1" applyBorder="1" applyAlignment="1">
      <alignment horizontal="right"/>
    </xf>
    <xf numFmtId="164" fontId="1" fillId="2" borderId="11" xfId="0" applyNumberFormat="1" applyFont="1" applyFill="1" applyBorder="1" applyAlignment="1">
      <alignment horizontal="right"/>
    </xf>
    <xf numFmtId="164" fontId="8" fillId="2" borderId="4" xfId="0" applyNumberFormat="1" applyFont="1" applyFill="1" applyBorder="1" applyAlignment="1">
      <alignment horizontal="right"/>
    </xf>
    <xf numFmtId="164" fontId="8" fillId="2" borderId="9" xfId="0" applyNumberFormat="1" applyFont="1" applyFill="1" applyBorder="1" applyAlignment="1">
      <alignment horizontal="right"/>
    </xf>
    <xf numFmtId="164" fontId="8" fillId="2" borderId="4" xfId="0" applyNumberFormat="1" applyFont="1" applyFill="1" applyBorder="1" applyAlignment="1">
      <alignment horizontal="right" wrapText="1"/>
    </xf>
    <xf numFmtId="164" fontId="8" fillId="0" borderId="0" xfId="0" applyNumberFormat="1" applyFont="1" applyAlignment="1">
      <alignment horizontal="right"/>
    </xf>
    <xf numFmtId="164" fontId="22" fillId="2" borderId="4" xfId="0" applyNumberFormat="1" applyFont="1" applyFill="1" applyBorder="1" applyAlignment="1">
      <alignment horizontal="right"/>
    </xf>
    <xf numFmtId="0" fontId="1" fillId="2" borderId="5" xfId="0" applyFont="1" applyFill="1" applyBorder="1" applyAlignment="1">
      <alignment horizontal="left" vertical="top" wrapText="1"/>
    </xf>
    <xf numFmtId="164" fontId="8" fillId="3" borderId="0" xfId="0" applyNumberFormat="1" applyFont="1" applyFill="1" applyAlignment="1">
      <alignment horizontal="right"/>
    </xf>
    <xf numFmtId="0" fontId="0" fillId="4" borderId="0" xfId="0" applyFill="1" applyAlignment="1">
      <alignment horizontal="center"/>
    </xf>
    <xf numFmtId="0" fontId="0" fillId="4" borderId="0" xfId="0" applyFill="1" applyAlignment="1">
      <alignment horizontal="center"/>
    </xf>
    <xf numFmtId="0" fontId="0" fillId="4" borderId="0" xfId="0" applyFill="1" applyAlignment="1">
      <alignment horizontal="center"/>
    </xf>
    <xf numFmtId="0" fontId="0" fillId="4" borderId="0" xfId="0" applyFill="1" applyAlignment="1">
      <alignment horizontal="center"/>
    </xf>
    <xf numFmtId="0" fontId="3" fillId="11" borderId="2" xfId="0" applyFont="1" applyFill="1" applyBorder="1" applyAlignment="1">
      <alignment horizontal="center" wrapText="1"/>
    </xf>
    <xf numFmtId="1" fontId="3" fillId="11" borderId="12" xfId="0" applyNumberFormat="1" applyFont="1" applyFill="1" applyBorder="1" applyAlignment="1">
      <alignment horizontal="center" wrapText="1"/>
    </xf>
    <xf numFmtId="1" fontId="3" fillId="11" borderId="5" xfId="0" applyNumberFormat="1" applyFont="1" applyFill="1" applyBorder="1" applyAlignment="1">
      <alignment horizontal="center" wrapText="1"/>
    </xf>
    <xf numFmtId="0" fontId="3" fillId="11" borderId="4" xfId="0" applyFont="1" applyFill="1" applyBorder="1" applyAlignment="1">
      <alignment horizontal="center" wrapText="1"/>
    </xf>
    <xf numFmtId="0" fontId="0" fillId="0" borderId="4" xfId="0" applyBorder="1"/>
    <xf numFmtId="1" fontId="3" fillId="11" borderId="37" xfId="0" applyNumberFormat="1" applyFont="1" applyFill="1" applyBorder="1" applyAlignment="1">
      <alignment horizontal="center" wrapText="1"/>
    </xf>
    <xf numFmtId="0" fontId="1" fillId="11" borderId="8" xfId="0" applyFont="1" applyFill="1" applyBorder="1" applyAlignment="1">
      <alignment horizontal="center" wrapText="1"/>
    </xf>
    <xf numFmtId="0" fontId="0" fillId="4" borderId="14" xfId="0" applyFill="1" applyBorder="1" applyAlignment="1">
      <alignment horizontal="center"/>
    </xf>
    <xf numFmtId="0" fontId="0" fillId="0" borderId="14" xfId="0" applyBorder="1"/>
    <xf numFmtId="0" fontId="0" fillId="4" borderId="11" xfId="0" applyFill="1" applyBorder="1" applyAlignment="1">
      <alignment horizontal="center"/>
    </xf>
    <xf numFmtId="0" fontId="1" fillId="4" borderId="0" xfId="0" applyFont="1" applyFill="1" applyAlignment="1">
      <alignment horizontal="center"/>
    </xf>
    <xf numFmtId="0" fontId="1" fillId="4" borderId="14" xfId="0" applyFont="1" applyFill="1" applyBorder="1" applyAlignment="1">
      <alignment horizontal="center"/>
    </xf>
    <xf numFmtId="0" fontId="1" fillId="4" borderId="11" xfId="0" applyFont="1" applyFill="1" applyBorder="1" applyAlignment="1">
      <alignment horizontal="center" wrapText="1"/>
    </xf>
    <xf numFmtId="0" fontId="1" fillId="4" borderId="11" xfId="0" applyFont="1" applyFill="1" applyBorder="1" applyAlignment="1">
      <alignment horizontal="center"/>
    </xf>
    <xf numFmtId="0" fontId="1" fillId="4" borderId="0" xfId="0" applyFont="1" applyFill="1" applyAlignment="1">
      <alignment horizontal="center" wrapText="1"/>
    </xf>
    <xf numFmtId="1" fontId="1" fillId="11" borderId="5" xfId="0" applyNumberFormat="1" applyFont="1" applyFill="1" applyBorder="1" applyAlignment="1">
      <alignment horizontal="center"/>
    </xf>
    <xf numFmtId="0" fontId="1" fillId="4" borderId="15" xfId="0" applyFont="1" applyFill="1" applyBorder="1" applyAlignment="1"/>
    <xf numFmtId="0" fontId="1" fillId="4" borderId="0" xfId="0" applyFont="1" applyFill="1" applyAlignment="1"/>
    <xf numFmtId="0" fontId="1" fillId="4" borderId="0" xfId="0" applyFont="1" applyFill="1" applyBorder="1" applyAlignment="1">
      <alignment horizontal="center" wrapText="1"/>
    </xf>
    <xf numFmtId="0" fontId="2" fillId="4" borderId="0" xfId="0" applyFont="1" applyFill="1" applyAlignment="1">
      <alignment horizontal="center" vertical="distributed"/>
    </xf>
    <xf numFmtId="0" fontId="3" fillId="7" borderId="1" xfId="0" applyFont="1" applyFill="1" applyBorder="1" applyAlignment="1" applyProtection="1">
      <alignment horizontal="center" wrapText="1"/>
      <protection locked="0"/>
    </xf>
    <xf numFmtId="0" fontId="3" fillId="7" borderId="1" xfId="0" applyFont="1" applyFill="1" applyBorder="1" applyAlignment="1">
      <alignment horizontal="center" wrapText="1"/>
    </xf>
    <xf numFmtId="0" fontId="0" fillId="4" borderId="0" xfId="0" applyFill="1" applyAlignment="1">
      <alignment horizontal="center" vertical="distributed"/>
    </xf>
    <xf numFmtId="0" fontId="1" fillId="8" borderId="12" xfId="0" applyFont="1" applyFill="1" applyBorder="1" applyAlignment="1">
      <alignment horizontal="center" wrapText="1"/>
    </xf>
    <xf numFmtId="0" fontId="3" fillId="8" borderId="4" xfId="0" applyFont="1" applyFill="1" applyBorder="1" applyAlignment="1" applyProtection="1">
      <alignment horizontal="center" wrapText="1"/>
      <protection locked="0"/>
    </xf>
    <xf numFmtId="0" fontId="3" fillId="8" borderId="1" xfId="0" applyFont="1" applyFill="1" applyBorder="1" applyAlignment="1" applyProtection="1">
      <alignment horizontal="center" wrapText="1"/>
      <protection locked="0"/>
    </xf>
    <xf numFmtId="0" fontId="0" fillId="0" borderId="0" xfId="0" applyFill="1" applyAlignment="1">
      <alignment horizontal="center"/>
    </xf>
    <xf numFmtId="0" fontId="1" fillId="23" borderId="9" xfId="0" applyFont="1" applyFill="1" applyBorder="1" applyAlignment="1">
      <alignment horizontal="center" wrapText="1"/>
    </xf>
    <xf numFmtId="0" fontId="1" fillId="23" borderId="13" xfId="0" applyFont="1" applyFill="1" applyBorder="1" applyAlignment="1">
      <alignment horizontal="center"/>
    </xf>
    <xf numFmtId="0" fontId="1" fillId="23" borderId="8" xfId="0" applyFont="1" applyFill="1" applyBorder="1" applyAlignment="1">
      <alignment horizontal="center" wrapText="1"/>
    </xf>
    <xf numFmtId="0" fontId="1" fillId="23" borderId="12" xfId="0" applyFont="1" applyFill="1" applyBorder="1" applyAlignment="1">
      <alignment horizontal="center"/>
    </xf>
    <xf numFmtId="1" fontId="1" fillId="11" borderId="4" xfId="0" applyNumberFormat="1" applyFont="1" applyFill="1" applyBorder="1" applyAlignment="1">
      <alignment horizontal="center" wrapText="1"/>
    </xf>
    <xf numFmtId="0" fontId="1" fillId="23" borderId="11" xfId="0" applyFont="1" applyFill="1" applyBorder="1" applyAlignment="1">
      <alignment horizontal="center" wrapText="1"/>
    </xf>
    <xf numFmtId="0" fontId="1" fillId="23" borderId="4" xfId="0" applyFont="1" applyFill="1" applyBorder="1" applyAlignment="1">
      <alignment horizontal="center" wrapText="1"/>
    </xf>
    <xf numFmtId="0" fontId="1" fillId="23" borderId="12" xfId="0" applyFont="1" applyFill="1" applyBorder="1" applyAlignment="1">
      <alignment horizontal="center" vertical="distributed"/>
    </xf>
    <xf numFmtId="15" fontId="1" fillId="23" borderId="4" xfId="0" applyNumberFormat="1" applyFont="1" applyFill="1" applyBorder="1" applyAlignment="1">
      <alignment horizontal="center"/>
    </xf>
    <xf numFmtId="1" fontId="1" fillId="23" borderId="5" xfId="0" applyNumberFormat="1" applyFont="1" applyFill="1" applyBorder="1" applyAlignment="1">
      <alignment horizontal="center"/>
    </xf>
    <xf numFmtId="1" fontId="1" fillId="23" borderId="4" xfId="0" applyNumberFormat="1" applyFont="1" applyFill="1" applyBorder="1" applyAlignment="1">
      <alignment horizontal="center" wrapText="1"/>
    </xf>
    <xf numFmtId="1" fontId="1" fillId="23" borderId="4" xfId="0" applyNumberFormat="1" applyFont="1" applyFill="1" applyBorder="1" applyAlignment="1">
      <alignment horizontal="center"/>
    </xf>
    <xf numFmtId="0" fontId="28" fillId="4" borderId="0" xfId="1" applyFont="1" applyFill="1" applyAlignment="1" applyProtection="1">
      <alignment horizontal="center"/>
    </xf>
    <xf numFmtId="0" fontId="0" fillId="11" borderId="0" xfId="0" applyFill="1"/>
    <xf numFmtId="0" fontId="1" fillId="0" borderId="0" xfId="0" applyFont="1" applyFill="1" applyBorder="1" applyAlignment="1">
      <alignment horizontal="center" wrapText="1"/>
    </xf>
    <xf numFmtId="0" fontId="1" fillId="0" borderId="0" xfId="0" applyFont="1" applyFill="1" applyAlignment="1">
      <alignment horizontal="center"/>
    </xf>
    <xf numFmtId="0" fontId="0" fillId="0" borderId="0" xfId="0" applyFill="1"/>
    <xf numFmtId="0" fontId="3" fillId="11" borderId="8" xfId="0" applyFont="1" applyFill="1" applyBorder="1" applyAlignment="1">
      <alignment horizontal="center" wrapText="1"/>
    </xf>
    <xf numFmtId="0" fontId="3" fillId="11" borderId="12" xfId="0" applyFont="1" applyFill="1" applyBorder="1" applyAlignment="1">
      <alignment horizontal="center"/>
    </xf>
    <xf numFmtId="0" fontId="3" fillId="11" borderId="9" xfId="0" applyFont="1" applyFill="1" applyBorder="1" applyAlignment="1">
      <alignment horizontal="center" wrapText="1"/>
    </xf>
    <xf numFmtId="0" fontId="1" fillId="4" borderId="0" xfId="0" applyFont="1" applyFill="1" applyBorder="1" applyAlignment="1">
      <alignment horizontal="center"/>
    </xf>
    <xf numFmtId="1" fontId="3" fillId="11" borderId="8" xfId="0" applyNumberFormat="1" applyFont="1" applyFill="1" applyBorder="1" applyAlignment="1">
      <alignment horizontal="center" vertical="distributed" wrapText="1"/>
    </xf>
    <xf numFmtId="0" fontId="0" fillId="24" borderId="9" xfId="0" applyFill="1" applyBorder="1"/>
    <xf numFmtId="0" fontId="0" fillId="0" borderId="9" xfId="0" applyBorder="1"/>
    <xf numFmtId="0" fontId="0" fillId="24" borderId="4" xfId="0" applyFill="1" applyBorder="1"/>
    <xf numFmtId="0" fontId="0" fillId="13" borderId="13" xfId="0" applyFill="1" applyBorder="1"/>
    <xf numFmtId="0" fontId="0" fillId="0" borderId="15" xfId="0" applyBorder="1"/>
    <xf numFmtId="1" fontId="3" fillId="25" borderId="8" xfId="0" applyNumberFormat="1" applyFont="1" applyFill="1" applyBorder="1" applyAlignment="1">
      <alignment horizontal="center" wrapText="1"/>
    </xf>
    <xf numFmtId="1" fontId="1" fillId="25" borderId="4" xfId="0" applyNumberFormat="1" applyFont="1" applyFill="1" applyBorder="1" applyAlignment="1">
      <alignment horizontal="center" wrapText="1"/>
    </xf>
    <xf numFmtId="1" fontId="1" fillId="25" borderId="5" xfId="0" applyNumberFormat="1" applyFont="1" applyFill="1" applyBorder="1" applyAlignment="1">
      <alignment horizontal="center" wrapText="1"/>
    </xf>
    <xf numFmtId="1" fontId="1" fillId="25" borderId="13" xfId="0" applyNumberFormat="1" applyFont="1" applyFill="1" applyBorder="1" applyAlignment="1">
      <alignment horizontal="center" wrapText="1"/>
    </xf>
    <xf numFmtId="164" fontId="8" fillId="2" borderId="1" xfId="0" applyNumberFormat="1" applyFont="1" applyFill="1" applyBorder="1" applyAlignment="1">
      <alignment horizontal="right"/>
    </xf>
    <xf numFmtId="164" fontId="22" fillId="2" borderId="1" xfId="0" applyNumberFormat="1" applyFont="1" applyFill="1" applyBorder="1" applyAlignment="1">
      <alignment horizontal="right"/>
    </xf>
    <xf numFmtId="164" fontId="8" fillId="2" borderId="33" xfId="0" applyNumberFormat="1" applyFont="1" applyFill="1" applyBorder="1" applyAlignment="1">
      <alignment horizontal="right"/>
    </xf>
    <xf numFmtId="164" fontId="3" fillId="2" borderId="4" xfId="0" applyNumberFormat="1" applyFont="1" applyFill="1" applyBorder="1" applyAlignment="1">
      <alignment horizontal="right"/>
    </xf>
    <xf numFmtId="0" fontId="1" fillId="5" borderId="4" xfId="0" applyFont="1" applyFill="1" applyBorder="1" applyAlignment="1">
      <alignment horizontal="center" wrapText="1"/>
    </xf>
    <xf numFmtId="0" fontId="10" fillId="5" borderId="4" xfId="0" applyFont="1" applyFill="1" applyBorder="1" applyAlignment="1">
      <alignment horizontal="center" vertical="distributed"/>
    </xf>
    <xf numFmtId="0" fontId="0" fillId="5" borderId="4" xfId="0" applyFill="1" applyBorder="1" applyAlignment="1">
      <alignment horizontal="center"/>
    </xf>
    <xf numFmtId="15" fontId="1" fillId="5" borderId="4" xfId="0" applyNumberFormat="1" applyFont="1" applyFill="1" applyBorder="1" applyAlignment="1">
      <alignment horizontal="center"/>
    </xf>
    <xf numFmtId="1" fontId="0" fillId="5" borderId="4" xfId="0" applyNumberFormat="1" applyFill="1" applyBorder="1" applyAlignment="1">
      <alignment horizontal="center"/>
    </xf>
    <xf numFmtId="15" fontId="1" fillId="26" borderId="4" xfId="0" applyNumberFormat="1" applyFont="1" applyFill="1" applyBorder="1" applyAlignment="1">
      <alignment horizontal="center"/>
    </xf>
    <xf numFmtId="1" fontId="0" fillId="26" borderId="4" xfId="0" applyNumberFormat="1" applyFill="1" applyBorder="1" applyAlignment="1">
      <alignment horizontal="center"/>
    </xf>
    <xf numFmtId="0" fontId="0" fillId="26" borderId="4" xfId="0" applyFill="1" applyBorder="1" applyAlignment="1">
      <alignment horizontal="center"/>
    </xf>
    <xf numFmtId="0" fontId="8" fillId="0" borderId="0" xfId="0" applyFont="1" applyAlignment="1">
      <alignment wrapText="1"/>
    </xf>
    <xf numFmtId="0" fontId="0" fillId="4" borderId="0" xfId="0" applyFill="1" applyAlignment="1">
      <alignment horizontal="center"/>
    </xf>
    <xf numFmtId="0" fontId="28" fillId="4" borderId="0" xfId="1" applyFont="1" applyFill="1" applyAlignment="1" applyProtection="1">
      <alignment horizontal="center"/>
    </xf>
    <xf numFmtId="0" fontId="1" fillId="4" borderId="0" xfId="0" applyFont="1" applyFill="1" applyAlignment="1">
      <alignment horizontal="center"/>
    </xf>
    <xf numFmtId="0" fontId="1" fillId="23" borderId="8" xfId="0" applyFont="1" applyFill="1" applyBorder="1" applyAlignment="1">
      <alignment horizontal="center" wrapText="1"/>
    </xf>
    <xf numFmtId="1" fontId="8" fillId="23" borderId="5" xfId="0" applyNumberFormat="1" applyFont="1" applyFill="1" applyBorder="1" applyAlignment="1">
      <alignment horizontal="center" wrapText="1"/>
    </xf>
    <xf numFmtId="1" fontId="8" fillId="23" borderId="4" xfId="0" applyNumberFormat="1" applyFont="1" applyFill="1" applyBorder="1" applyAlignment="1">
      <alignment horizontal="center" wrapText="1"/>
    </xf>
    <xf numFmtId="1" fontId="8" fillId="11" borderId="4" xfId="0" applyNumberFormat="1" applyFont="1" applyFill="1" applyBorder="1" applyAlignment="1">
      <alignment horizontal="center" wrapText="1"/>
    </xf>
    <xf numFmtId="0" fontId="8" fillId="4" borderId="0" xfId="0" applyFont="1" applyFill="1" applyAlignment="1">
      <alignment horizontal="center"/>
    </xf>
    <xf numFmtId="3" fontId="3" fillId="3" borderId="4" xfId="0" applyNumberFormat="1" applyFont="1" applyFill="1" applyBorder="1" applyAlignment="1">
      <alignment horizontal="right" wrapText="1"/>
    </xf>
    <xf numFmtId="0" fontId="0" fillId="4" borderId="0" xfId="0" applyFill="1" applyAlignment="1">
      <alignment horizontal="center" wrapText="1"/>
    </xf>
    <xf numFmtId="1" fontId="3" fillId="12" borderId="39" xfId="6" applyNumberFormat="1" applyFont="1" applyFill="1" applyAlignment="1">
      <alignment horizontal="right" wrapText="1"/>
    </xf>
    <xf numFmtId="1" fontId="3" fillId="12" borderId="39" xfId="6" applyNumberFormat="1" applyFont="1" applyFill="1" applyAlignment="1">
      <alignment horizontal="right"/>
    </xf>
    <xf numFmtId="0" fontId="0" fillId="0" borderId="0" xfId="0" applyFont="1" applyAlignment="1">
      <alignment horizontal="left" wrapText="1"/>
    </xf>
    <xf numFmtId="0" fontId="10" fillId="0" borderId="0" xfId="0" applyFont="1" applyAlignment="1">
      <alignment horizontal="left" wrapText="1"/>
    </xf>
    <xf numFmtId="0" fontId="0" fillId="4" borderId="0" xfId="0" applyFill="1" applyAlignment="1">
      <alignment horizontal="center" wrapText="1"/>
    </xf>
    <xf numFmtId="0" fontId="0" fillId="4" borderId="0" xfId="0" applyFill="1" applyAlignment="1">
      <alignment horizontal="center"/>
    </xf>
    <xf numFmtId="0" fontId="1" fillId="8" borderId="0" xfId="0" applyFont="1" applyFill="1"/>
    <xf numFmtId="0" fontId="8" fillId="29" borderId="0" xfId="0" applyFont="1" applyFill="1" applyAlignment="1">
      <alignment wrapText="1"/>
    </xf>
    <xf numFmtId="0" fontId="8" fillId="29" borderId="0" xfId="0" applyFont="1" applyFill="1"/>
    <xf numFmtId="0" fontId="22" fillId="0" borderId="0" xfId="0" applyFont="1"/>
    <xf numFmtId="0" fontId="22" fillId="30" borderId="0" xfId="0" applyFont="1" applyFill="1" applyAlignment="1">
      <alignment horizontal="center"/>
    </xf>
    <xf numFmtId="164" fontId="22" fillId="0" borderId="0" xfId="0" applyNumberFormat="1" applyFont="1" applyFill="1" applyAlignment="1">
      <alignment horizontal="center"/>
    </xf>
    <xf numFmtId="0" fontId="22" fillId="0" borderId="0" xfId="0" applyFont="1" applyFill="1" applyAlignment="1">
      <alignment horizontal="center"/>
    </xf>
    <xf numFmtId="164" fontId="8" fillId="0" borderId="0" xfId="0" applyNumberFormat="1" applyFont="1" applyFill="1" applyAlignment="1">
      <alignment horizontal="right"/>
    </xf>
    <xf numFmtId="0" fontId="8" fillId="0" borderId="0" xfId="0" applyFont="1" applyFill="1"/>
    <xf numFmtId="164" fontId="8" fillId="0" borderId="0" xfId="0" applyNumberFormat="1" applyFont="1" applyFill="1"/>
    <xf numFmtId="0" fontId="8" fillId="0" borderId="0" xfId="0" applyFont="1" applyFill="1" applyAlignment="1">
      <alignment horizontal="right"/>
    </xf>
    <xf numFmtId="15" fontId="1" fillId="8" borderId="4" xfId="0" applyNumberFormat="1" applyFont="1" applyFill="1" applyBorder="1" applyAlignment="1">
      <alignment horizontal="center" vertical="center"/>
    </xf>
    <xf numFmtId="1" fontId="0" fillId="8" borderId="4" xfId="0" applyNumberFormat="1" applyFill="1" applyBorder="1" applyAlignment="1">
      <alignment horizontal="center" vertical="center"/>
    </xf>
    <xf numFmtId="1" fontId="0" fillId="8" borderId="1" xfId="0" applyNumberFormat="1" applyFill="1" applyBorder="1" applyAlignment="1">
      <alignment horizontal="center" vertical="center"/>
    </xf>
    <xf numFmtId="0" fontId="0" fillId="4" borderId="0" xfId="0" applyFill="1" applyAlignment="1">
      <alignment horizontal="center" vertical="center"/>
    </xf>
    <xf numFmtId="0" fontId="0" fillId="0" borderId="0" xfId="0" applyAlignment="1">
      <alignment vertical="center"/>
    </xf>
    <xf numFmtId="1" fontId="0" fillId="7" borderId="4" xfId="0" applyNumberFormat="1" applyFill="1" applyBorder="1" applyAlignment="1">
      <alignment horizontal="center" vertical="center"/>
    </xf>
    <xf numFmtId="1" fontId="0" fillId="7" borderId="1" xfId="0" applyNumberFormat="1" applyFill="1" applyBorder="1" applyAlignment="1">
      <alignment horizontal="center" vertical="center"/>
    </xf>
    <xf numFmtId="1" fontId="0" fillId="8" borderId="4" xfId="0" applyNumberFormat="1" applyFill="1" applyBorder="1" applyAlignment="1">
      <alignment horizontal="center" vertical="center" wrapText="1"/>
    </xf>
    <xf numFmtId="0" fontId="0" fillId="4" borderId="0" xfId="0" applyFill="1" applyAlignment="1">
      <alignment horizontal="left" vertical="center"/>
    </xf>
    <xf numFmtId="1" fontId="0" fillId="7" borderId="4" xfId="0" applyNumberFormat="1" applyFill="1" applyBorder="1" applyAlignment="1">
      <alignment horizontal="center" vertical="center" wrapText="1"/>
    </xf>
    <xf numFmtId="0" fontId="5" fillId="4" borderId="0" xfId="1" applyFill="1" applyAlignment="1" applyProtection="1">
      <alignment vertical="center"/>
    </xf>
    <xf numFmtId="0" fontId="0" fillId="4" borderId="0" xfId="0" applyFill="1" applyAlignment="1">
      <alignment horizontal="left" vertical="center" wrapText="1"/>
    </xf>
    <xf numFmtId="0" fontId="0" fillId="4" borderId="0" xfId="0" applyFill="1" applyAlignment="1">
      <alignment vertical="center"/>
    </xf>
    <xf numFmtId="0" fontId="5" fillId="4" borderId="0" xfId="1" applyFill="1" applyAlignment="1" applyProtection="1">
      <alignment horizontal="left" vertical="center" wrapText="1"/>
    </xf>
    <xf numFmtId="0" fontId="8" fillId="8" borderId="4" xfId="0" applyFont="1" applyFill="1" applyBorder="1"/>
    <xf numFmtId="0" fontId="8" fillId="0" borderId="4" xfId="0" applyFont="1" applyBorder="1" applyAlignment="1">
      <alignment wrapText="1"/>
    </xf>
    <xf numFmtId="0" fontId="8" fillId="0" borderId="4" xfId="0" applyFont="1" applyBorder="1"/>
    <xf numFmtId="0" fontId="22" fillId="0" borderId="4" xfId="0" applyFont="1" applyBorder="1"/>
    <xf numFmtId="1" fontId="3" fillId="11" borderId="4" xfId="0" applyNumberFormat="1" applyFont="1" applyFill="1" applyBorder="1" applyAlignment="1">
      <alignment horizontal="center" wrapText="1"/>
    </xf>
    <xf numFmtId="0" fontId="8" fillId="0" borderId="4" xfId="0" applyFont="1" applyFill="1" applyBorder="1"/>
    <xf numFmtId="0" fontId="0" fillId="4" borderId="0" xfId="0" applyFill="1" applyBorder="1" applyAlignment="1">
      <alignment horizontal="center"/>
    </xf>
    <xf numFmtId="0" fontId="0" fillId="0" borderId="4" xfId="0" applyFill="1" applyBorder="1"/>
    <xf numFmtId="0" fontId="0" fillId="28" borderId="4" xfId="0" applyFill="1" applyBorder="1"/>
    <xf numFmtId="15" fontId="0" fillId="28" borderId="4" xfId="0" applyNumberFormat="1" applyFill="1" applyBorder="1"/>
    <xf numFmtId="1" fontId="0" fillId="28" borderId="4" xfId="0" applyNumberFormat="1" applyFill="1" applyBorder="1"/>
    <xf numFmtId="0" fontId="29" fillId="8" borderId="4" xfId="1" applyFont="1" applyFill="1" applyBorder="1" applyAlignment="1" applyProtection="1">
      <alignment horizontal="center" wrapText="1"/>
      <protection locked="0"/>
    </xf>
    <xf numFmtId="0" fontId="29" fillId="0" borderId="0" xfId="1" applyFont="1" applyAlignment="1" applyProtection="1"/>
    <xf numFmtId="0" fontId="0" fillId="21" borderId="0" xfId="0" applyFill="1" applyAlignment="1">
      <alignment horizontal="center" vertical="center"/>
    </xf>
    <xf numFmtId="0" fontId="0" fillId="4" borderId="0" xfId="0" applyFill="1" applyAlignment="1">
      <alignment horizontal="right"/>
    </xf>
    <xf numFmtId="0" fontId="0" fillId="6" borderId="4" xfId="0" applyFill="1" applyBorder="1" applyAlignment="1">
      <alignment horizontal="center"/>
    </xf>
    <xf numFmtId="0" fontId="0" fillId="6" borderId="4" xfId="0" applyFill="1" applyBorder="1"/>
    <xf numFmtId="0" fontId="8" fillId="0" borderId="4" xfId="0" applyFont="1" applyFill="1" applyBorder="1" applyAlignment="1">
      <alignment wrapText="1"/>
    </xf>
    <xf numFmtId="0" fontId="8" fillId="0" borderId="0" xfId="0" applyFont="1" applyFill="1" applyBorder="1" applyAlignment="1">
      <alignment wrapText="1"/>
    </xf>
    <xf numFmtId="0" fontId="8" fillId="0" borderId="0" xfId="0" applyFont="1" applyBorder="1" applyAlignment="1">
      <alignment wrapText="1"/>
    </xf>
    <xf numFmtId="0" fontId="8" fillId="0" borderId="0" xfId="0" applyFont="1" applyBorder="1"/>
    <xf numFmtId="0" fontId="22" fillId="0" borderId="0" xfId="0" applyFont="1" applyBorder="1"/>
    <xf numFmtId="0" fontId="0" fillId="0" borderId="0" xfId="0" applyFill="1" applyBorder="1"/>
    <xf numFmtId="0" fontId="0" fillId="0" borderId="0" xfId="0" applyFill="1" applyBorder="1" applyAlignment="1">
      <alignment horizontal="center"/>
    </xf>
    <xf numFmtId="0" fontId="8" fillId="0" borderId="0" xfId="0" applyFont="1" applyFill="1" applyBorder="1"/>
    <xf numFmtId="0" fontId="30" fillId="16" borderId="19" xfId="0" applyFont="1" applyFill="1" applyBorder="1" applyAlignment="1">
      <alignment horizontal="center" wrapText="1" readingOrder="1"/>
    </xf>
    <xf numFmtId="0" fontId="30" fillId="0" borderId="20" xfId="0" applyFont="1" applyBorder="1" applyAlignment="1">
      <alignment horizontal="center" wrapText="1" readingOrder="1"/>
    </xf>
    <xf numFmtId="0" fontId="30" fillId="16" borderId="20" xfId="0" applyFont="1" applyFill="1" applyBorder="1" applyAlignment="1">
      <alignment horizontal="center" wrapText="1" readingOrder="1"/>
    </xf>
    <xf numFmtId="0" fontId="30" fillId="0" borderId="21" xfId="0" applyFont="1" applyBorder="1" applyAlignment="1">
      <alignment horizontal="center" wrapText="1" readingOrder="1"/>
    </xf>
    <xf numFmtId="0" fontId="11" fillId="16" borderId="22" xfId="0" applyFont="1" applyFill="1" applyBorder="1" applyAlignment="1">
      <alignment horizontal="center" wrapText="1" readingOrder="1"/>
    </xf>
    <xf numFmtId="0" fontId="11" fillId="0" borderId="24" xfId="0" applyFont="1" applyBorder="1" applyAlignment="1">
      <alignment horizontal="center" wrapText="1" readingOrder="1"/>
    </xf>
    <xf numFmtId="0" fontId="11" fillId="16" borderId="25" xfId="0" applyFont="1" applyFill="1" applyBorder="1" applyAlignment="1">
      <alignment horizontal="center" wrapText="1" readingOrder="1"/>
    </xf>
    <xf numFmtId="0" fontId="11" fillId="0" borderId="27" xfId="0" applyFont="1" applyBorder="1" applyAlignment="1">
      <alignment horizontal="center" wrapText="1" readingOrder="1"/>
    </xf>
    <xf numFmtId="0" fontId="11" fillId="16" borderId="28" xfId="0" applyFont="1" applyFill="1" applyBorder="1" applyAlignment="1">
      <alignment horizontal="center" wrapText="1" readingOrder="1"/>
    </xf>
    <xf numFmtId="0" fontId="11" fillId="0" borderId="29" xfId="0" applyFont="1" applyBorder="1" applyAlignment="1">
      <alignment horizontal="center" wrapText="1" readingOrder="1"/>
    </xf>
    <xf numFmtId="0" fontId="11" fillId="16" borderId="29" xfId="0" applyFont="1" applyFill="1" applyBorder="1" applyAlignment="1">
      <alignment horizontal="center" wrapText="1" readingOrder="1"/>
    </xf>
    <xf numFmtId="0" fontId="11" fillId="0" borderId="30" xfId="0" applyFont="1" applyBorder="1" applyAlignment="1">
      <alignment horizontal="center" wrapText="1" readingOrder="1"/>
    </xf>
    <xf numFmtId="0" fontId="11" fillId="16" borderId="19" xfId="0" applyFont="1" applyFill="1" applyBorder="1" applyAlignment="1">
      <alignment horizontal="center" wrapText="1" readingOrder="1"/>
    </xf>
    <xf numFmtId="0" fontId="11" fillId="0" borderId="20" xfId="0" applyFont="1" applyBorder="1" applyAlignment="1">
      <alignment horizontal="center" wrapText="1" readingOrder="1"/>
    </xf>
    <xf numFmtId="164" fontId="11" fillId="16" borderId="20" xfId="0" applyNumberFormat="1" applyFont="1" applyFill="1" applyBorder="1" applyAlignment="1">
      <alignment horizontal="center" wrapText="1" readingOrder="1"/>
    </xf>
    <xf numFmtId="0" fontId="11" fillId="0" borderId="21" xfId="0" applyFont="1" applyBorder="1" applyAlignment="1">
      <alignment horizontal="center" wrapText="1" readingOrder="1"/>
    </xf>
    <xf numFmtId="0" fontId="1" fillId="0" borderId="0" xfId="0" applyFont="1" applyFill="1"/>
    <xf numFmtId="0" fontId="27" fillId="0" borderId="39" xfId="6" applyFont="1" applyFill="1" applyAlignment="1">
      <alignment horizontal="right"/>
    </xf>
    <xf numFmtId="1" fontId="3" fillId="0" borderId="39" xfId="6" applyNumberFormat="1" applyFont="1" applyFill="1" applyAlignment="1">
      <alignment horizontal="right"/>
    </xf>
    <xf numFmtId="3" fontId="8" fillId="0" borderId="4" xfId="0" applyNumberFormat="1" applyFont="1" applyFill="1" applyBorder="1" applyAlignment="1">
      <alignment horizontal="right"/>
    </xf>
    <xf numFmtId="0" fontId="8" fillId="0" borderId="0" xfId="0" applyFont="1" applyFill="1" applyBorder="1" applyAlignment="1">
      <alignment horizontal="right"/>
    </xf>
    <xf numFmtId="165" fontId="1" fillId="0" borderId="4" xfId="0" applyNumberFormat="1" applyFont="1" applyFill="1" applyBorder="1" applyAlignment="1">
      <alignment horizontal="center"/>
    </xf>
    <xf numFmtId="1" fontId="1" fillId="0" borderId="4" xfId="0" applyNumberFormat="1" applyFont="1" applyFill="1" applyBorder="1" applyAlignment="1">
      <alignment horizontal="center" wrapText="1"/>
    </xf>
    <xf numFmtId="0" fontId="1" fillId="0" borderId="4" xfId="0" applyFont="1" applyFill="1" applyBorder="1"/>
    <xf numFmtId="164" fontId="1" fillId="0" borderId="4" xfId="0" applyNumberFormat="1" applyFont="1" applyFill="1" applyBorder="1" applyAlignment="1">
      <alignment horizontal="right"/>
    </xf>
    <xf numFmtId="2" fontId="1" fillId="0" borderId="4" xfId="0" applyNumberFormat="1" applyFont="1" applyFill="1" applyBorder="1"/>
    <xf numFmtId="164" fontId="1" fillId="0" borderId="4" xfId="0" applyNumberFormat="1" applyFont="1" applyFill="1" applyBorder="1"/>
    <xf numFmtId="164" fontId="1" fillId="0" borderId="1" xfId="0" applyNumberFormat="1" applyFont="1" applyFill="1" applyBorder="1"/>
    <xf numFmtId="164" fontId="1" fillId="0" borderId="1" xfId="0" applyNumberFormat="1" applyFont="1" applyFill="1" applyBorder="1" applyAlignment="1">
      <alignment horizontal="right"/>
    </xf>
    <xf numFmtId="164" fontId="27" fillId="0" borderId="39" xfId="6" applyNumberFormat="1" applyFont="1" applyFill="1" applyAlignment="1">
      <alignment horizontal="right"/>
    </xf>
    <xf numFmtId="3" fontId="1" fillId="0" borderId="4" xfId="0" applyNumberFormat="1" applyFont="1" applyFill="1" applyBorder="1" applyAlignment="1">
      <alignment horizontal="right" wrapText="1"/>
    </xf>
    <xf numFmtId="0" fontId="1" fillId="0" borderId="5" xfId="0" applyFont="1" applyFill="1" applyBorder="1" applyAlignment="1">
      <alignment horizontal="right" wrapText="1"/>
    </xf>
    <xf numFmtId="0" fontId="1" fillId="0" borderId="5" xfId="0" applyFont="1" applyFill="1" applyBorder="1" applyAlignment="1">
      <alignment horizontal="left"/>
    </xf>
    <xf numFmtId="1" fontId="1" fillId="0" borderId="4" xfId="0" applyNumberFormat="1" applyFont="1" applyFill="1" applyBorder="1"/>
    <xf numFmtId="1" fontId="3" fillId="0" borderId="4" xfId="0" applyNumberFormat="1" applyFont="1" applyFill="1" applyBorder="1" applyAlignment="1">
      <alignment horizontal="center" wrapText="1"/>
    </xf>
    <xf numFmtId="164" fontId="3" fillId="0" borderId="4" xfId="0" applyNumberFormat="1" applyFont="1" applyFill="1" applyBorder="1" applyAlignment="1">
      <alignment horizontal="right"/>
    </xf>
    <xf numFmtId="164" fontId="3" fillId="0" borderId="4" xfId="0" applyNumberFormat="1" applyFont="1" applyFill="1" applyBorder="1"/>
    <xf numFmtId="164" fontId="3" fillId="0" borderId="1" xfId="0" applyNumberFormat="1" applyFont="1" applyFill="1" applyBorder="1"/>
    <xf numFmtId="164" fontId="3" fillId="0" borderId="1" xfId="0" applyNumberFormat="1" applyFont="1" applyFill="1" applyBorder="1" applyAlignment="1">
      <alignment horizontal="right"/>
    </xf>
    <xf numFmtId="15" fontId="1" fillId="0" borderId="4" xfId="0" applyNumberFormat="1" applyFont="1" applyFill="1" applyBorder="1" applyAlignment="1">
      <alignment horizontal="left"/>
    </xf>
    <xf numFmtId="1" fontId="1" fillId="0" borderId="4" xfId="0" applyNumberFormat="1" applyFont="1" applyFill="1" applyBorder="1" applyAlignment="1">
      <alignment horizontal="center"/>
    </xf>
    <xf numFmtId="0" fontId="8" fillId="0" borderId="4" xfId="0" applyFont="1" applyFill="1" applyBorder="1" applyAlignment="1">
      <alignment horizontal="center"/>
    </xf>
    <xf numFmtId="0" fontId="22" fillId="2" borderId="0" xfId="0" applyFont="1" applyFill="1"/>
    <xf numFmtId="0" fontId="17" fillId="20" borderId="1" xfId="5" applyBorder="1"/>
    <xf numFmtId="0" fontId="17" fillId="20" borderId="14" xfId="5" applyBorder="1"/>
    <xf numFmtId="0" fontId="17" fillId="20" borderId="5" xfId="5" applyBorder="1"/>
    <xf numFmtId="0" fontId="17" fillId="20" borderId="4" xfId="5" applyBorder="1"/>
    <xf numFmtId="0" fontId="17" fillId="20" borderId="9" xfId="5" applyBorder="1"/>
    <xf numFmtId="0" fontId="17" fillId="20" borderId="0" xfId="5"/>
    <xf numFmtId="1" fontId="17" fillId="20" borderId="0" xfId="5" applyNumberFormat="1" applyBorder="1"/>
    <xf numFmtId="0" fontId="17" fillId="20" borderId="0" xfId="5" applyBorder="1"/>
    <xf numFmtId="0" fontId="28" fillId="4" borderId="0" xfId="1" applyFont="1" applyFill="1" applyAlignment="1" applyProtection="1">
      <alignment horizontal="center"/>
    </xf>
    <xf numFmtId="0" fontId="1" fillId="4" borderId="0" xfId="0" applyFont="1" applyFill="1" applyAlignment="1">
      <alignment horizontal="center"/>
    </xf>
    <xf numFmtId="0" fontId="0" fillId="10" borderId="13" xfId="0" applyFill="1" applyBorder="1"/>
    <xf numFmtId="0" fontId="0" fillId="10" borderId="31" xfId="0" applyFill="1" applyBorder="1"/>
    <xf numFmtId="0" fontId="0" fillId="10" borderId="32" xfId="0" applyFill="1" applyBorder="1"/>
    <xf numFmtId="0" fontId="0" fillId="10" borderId="46" xfId="0" applyFill="1" applyBorder="1"/>
    <xf numFmtId="0" fontId="0" fillId="10" borderId="3" xfId="0" applyFill="1" applyBorder="1"/>
    <xf numFmtId="0" fontId="0" fillId="10" borderId="47" xfId="0" applyFill="1" applyBorder="1"/>
    <xf numFmtId="0" fontId="0" fillId="10" borderId="48" xfId="0" applyFill="1" applyBorder="1"/>
    <xf numFmtId="0" fontId="0" fillId="10" borderId="6" xfId="0" applyFill="1" applyBorder="1"/>
    <xf numFmtId="0" fontId="0" fillId="10" borderId="7" xfId="0" applyFill="1" applyBorder="1"/>
    <xf numFmtId="0" fontId="0" fillId="10" borderId="49" xfId="0" applyFill="1" applyBorder="1"/>
    <xf numFmtId="0" fontId="17" fillId="20" borderId="13" xfId="5" applyBorder="1"/>
    <xf numFmtId="0" fontId="0" fillId="13" borderId="33" xfId="0" applyFill="1" applyBorder="1"/>
    <xf numFmtId="0" fontId="0" fillId="13" borderId="31" xfId="0" applyFill="1" applyBorder="1"/>
    <xf numFmtId="0" fontId="0" fillId="13" borderId="32" xfId="0" applyFill="1" applyBorder="1"/>
    <xf numFmtId="0" fontId="0" fillId="13" borderId="46" xfId="0" applyFill="1" applyBorder="1"/>
    <xf numFmtId="0" fontId="0" fillId="13" borderId="3" xfId="0" applyFill="1" applyBorder="1"/>
    <xf numFmtId="0" fontId="0" fillId="13" borderId="47" xfId="0" applyFill="1" applyBorder="1"/>
    <xf numFmtId="0" fontId="0" fillId="24" borderId="50" xfId="0" applyFill="1" applyBorder="1"/>
    <xf numFmtId="0" fontId="0" fillId="24" borderId="51" xfId="0" applyFill="1" applyBorder="1"/>
    <xf numFmtId="0" fontId="0" fillId="13" borderId="6" xfId="0" applyFill="1" applyBorder="1"/>
    <xf numFmtId="0" fontId="0" fillId="13" borderId="7" xfId="0" applyFill="1" applyBorder="1"/>
    <xf numFmtId="0" fontId="0" fillId="13" borderId="49" xfId="0" applyFill="1" applyBorder="1"/>
    <xf numFmtId="0" fontId="17" fillId="20" borderId="33" xfId="5" applyBorder="1"/>
    <xf numFmtId="0" fontId="17" fillId="20" borderId="31" xfId="5" applyBorder="1"/>
    <xf numFmtId="0" fontId="17" fillId="20" borderId="32" xfId="5" applyBorder="1"/>
    <xf numFmtId="0" fontId="17" fillId="20" borderId="46" xfId="5" applyBorder="1"/>
    <xf numFmtId="0" fontId="17" fillId="20" borderId="3" xfId="5" applyBorder="1"/>
    <xf numFmtId="0" fontId="17" fillId="20" borderId="47" xfId="5" applyBorder="1"/>
    <xf numFmtId="0" fontId="17" fillId="20" borderId="50" xfId="5" applyBorder="1"/>
    <xf numFmtId="0" fontId="17" fillId="20" borderId="52" xfId="5" applyBorder="1"/>
    <xf numFmtId="0" fontId="17" fillId="20" borderId="6" xfId="5" applyBorder="1"/>
    <xf numFmtId="0" fontId="17" fillId="20" borderId="7" xfId="5" applyBorder="1"/>
    <xf numFmtId="0" fontId="17" fillId="20" borderId="49" xfId="5" applyBorder="1"/>
    <xf numFmtId="0" fontId="0" fillId="24" borderId="3" xfId="0" applyFill="1" applyBorder="1"/>
    <xf numFmtId="0" fontId="0" fillId="24" borderId="47" xfId="0" applyFill="1" applyBorder="1"/>
    <xf numFmtId="0" fontId="0" fillId="13" borderId="53" xfId="0" applyFill="1" applyBorder="1"/>
    <xf numFmtId="0" fontId="0" fillId="13" borderId="48" xfId="0" applyFill="1" applyBorder="1"/>
    <xf numFmtId="0" fontId="0" fillId="10" borderId="33" xfId="0" applyFill="1" applyBorder="1"/>
    <xf numFmtId="0" fontId="0" fillId="0" borderId="3" xfId="0" applyBorder="1"/>
    <xf numFmtId="0" fontId="0" fillId="0" borderId="47" xfId="0" applyBorder="1"/>
    <xf numFmtId="0" fontId="28" fillId="4" borderId="0" xfId="1" applyFont="1" applyFill="1" applyAlignment="1" applyProtection="1">
      <alignment horizontal="center"/>
    </xf>
    <xf numFmtId="0" fontId="1" fillId="4" borderId="0" xfId="0" applyFont="1" applyFill="1" applyAlignment="1">
      <alignment horizontal="center"/>
    </xf>
    <xf numFmtId="0" fontId="1" fillId="23" borderId="2" xfId="0" applyFont="1" applyFill="1" applyBorder="1" applyAlignment="1">
      <alignment horizontal="center" wrapText="1"/>
    </xf>
    <xf numFmtId="0" fontId="1" fillId="23" borderId="2" xfId="0" applyNumberFormat="1" applyFont="1" applyFill="1" applyBorder="1" applyAlignment="1">
      <alignment horizontal="center"/>
    </xf>
    <xf numFmtId="0" fontId="1" fillId="11" borderId="2" xfId="0" applyNumberFormat="1" applyFont="1" applyFill="1" applyBorder="1" applyAlignment="1">
      <alignment horizontal="center"/>
    </xf>
    <xf numFmtId="0" fontId="1" fillId="23" borderId="5" xfId="0" applyNumberFormat="1" applyFont="1" applyFill="1" applyBorder="1" applyAlignment="1">
      <alignment horizontal="center"/>
    </xf>
    <xf numFmtId="0" fontId="1" fillId="11" borderId="5" xfId="0" applyNumberFormat="1" applyFont="1" applyFill="1" applyBorder="1" applyAlignment="1">
      <alignment horizontal="center"/>
    </xf>
    <xf numFmtId="15" fontId="1" fillId="23" borderId="5" xfId="0" applyNumberFormat="1" applyFont="1" applyFill="1" applyBorder="1" applyAlignment="1">
      <alignment horizontal="center"/>
    </xf>
    <xf numFmtId="0" fontId="0" fillId="0" borderId="8" xfId="0" applyBorder="1"/>
    <xf numFmtId="0" fontId="0" fillId="0" borderId="10" xfId="0" applyBorder="1"/>
    <xf numFmtId="15" fontId="0" fillId="0" borderId="0" xfId="0" applyNumberFormat="1"/>
    <xf numFmtId="0" fontId="1" fillId="23" borderId="4" xfId="0" applyNumberFormat="1" applyFont="1" applyFill="1" applyBorder="1" applyAlignment="1">
      <alignment horizontal="center"/>
    </xf>
    <xf numFmtId="0" fontId="1" fillId="23" borderId="4" xfId="0" applyNumberFormat="1" applyFont="1" applyFill="1" applyBorder="1" applyAlignment="1"/>
    <xf numFmtId="0" fontId="1" fillId="11" borderId="4" xfId="0" applyNumberFormat="1" applyFont="1" applyFill="1" applyBorder="1" applyAlignment="1">
      <alignment horizontal="center"/>
    </xf>
    <xf numFmtId="0" fontId="1" fillId="27" borderId="5" xfId="0" applyNumberFormat="1" applyFont="1" applyFill="1" applyBorder="1" applyAlignment="1">
      <alignment horizontal="center"/>
    </xf>
    <xf numFmtId="0" fontId="1" fillId="11" borderId="12" xfId="0" applyNumberFormat="1" applyFont="1" applyFill="1" applyBorder="1" applyAlignment="1">
      <alignment horizontal="center"/>
    </xf>
    <xf numFmtId="0" fontId="1" fillId="11" borderId="8" xfId="0" applyNumberFormat="1" applyFont="1" applyFill="1" applyBorder="1" applyAlignment="1"/>
    <xf numFmtId="0" fontId="1" fillId="23" borderId="13" xfId="0" applyNumberFormat="1" applyFont="1" applyFill="1" applyBorder="1" applyAlignment="1">
      <alignment horizontal="center"/>
    </xf>
    <xf numFmtId="0" fontId="1" fillId="23" borderId="9" xfId="0" applyNumberFormat="1" applyFont="1" applyFill="1" applyBorder="1" applyAlignment="1">
      <alignment wrapText="1"/>
    </xf>
    <xf numFmtId="0" fontId="1" fillId="11" borderId="5" xfId="0" applyNumberFormat="1" applyFont="1" applyFill="1" applyBorder="1" applyAlignment="1">
      <alignment horizontal="center" wrapText="1"/>
    </xf>
    <xf numFmtId="0" fontId="1" fillId="11" borderId="4" xfId="0" applyNumberFormat="1" applyFont="1" applyFill="1" applyBorder="1" applyAlignment="1">
      <alignment horizontal="center" wrapText="1"/>
    </xf>
    <xf numFmtId="0" fontId="1" fillId="11" borderId="12" xfId="0" applyNumberFormat="1" applyFont="1" applyFill="1" applyBorder="1" applyAlignment="1">
      <alignment horizontal="center" wrapText="1"/>
    </xf>
    <xf numFmtId="0" fontId="1" fillId="11" borderId="8" xfId="0" applyNumberFormat="1" applyFont="1" applyFill="1" applyBorder="1" applyAlignment="1">
      <alignment horizontal="center" vertical="distributed" wrapText="1"/>
    </xf>
    <xf numFmtId="0" fontId="0" fillId="10" borderId="10" xfId="0" applyFill="1" applyBorder="1"/>
    <xf numFmtId="1" fontId="1" fillId="28" borderId="4" xfId="0" applyNumberFormat="1" applyFont="1" applyFill="1" applyBorder="1" applyAlignment="1">
      <alignment horizontal="center"/>
    </xf>
    <xf numFmtId="0" fontId="31" fillId="21" borderId="4" xfId="0" applyFont="1" applyFill="1" applyBorder="1" applyAlignment="1">
      <alignment horizontal="center" wrapText="1"/>
    </xf>
    <xf numFmtId="1" fontId="16" fillId="20" borderId="4" xfId="5" applyNumberFormat="1" applyFont="1" applyBorder="1" applyAlignment="1">
      <alignment horizontal="center" wrapText="1"/>
    </xf>
    <xf numFmtId="164" fontId="3" fillId="21" borderId="34" xfId="0" quotePrefix="1" applyNumberFormat="1" applyFont="1" applyFill="1" applyBorder="1" applyAlignment="1">
      <alignment horizontal="center" wrapText="1"/>
    </xf>
    <xf numFmtId="0" fontId="3" fillId="3" borderId="5" xfId="0" applyFont="1" applyFill="1" applyBorder="1" applyAlignment="1">
      <alignment horizontal="right" wrapText="1"/>
    </xf>
    <xf numFmtId="0" fontId="15" fillId="0" borderId="0" xfId="0" applyFont="1"/>
    <xf numFmtId="3" fontId="15" fillId="0" borderId="0" xfId="0" applyNumberFormat="1" applyFont="1"/>
    <xf numFmtId="0" fontId="10" fillId="10" borderId="4" xfId="0" applyFont="1" applyFill="1" applyBorder="1" applyAlignment="1">
      <alignment horizontal="center"/>
    </xf>
    <xf numFmtId="0" fontId="10" fillId="13" borderId="4" xfId="0" applyFont="1" applyFill="1" applyBorder="1" applyAlignment="1">
      <alignment horizontal="center"/>
    </xf>
    <xf numFmtId="0" fontId="17" fillId="20" borderId="4" xfId="5" applyBorder="1" applyAlignment="1">
      <alignment horizontal="center"/>
    </xf>
    <xf numFmtId="0" fontId="0" fillId="0" borderId="0" xfId="0" applyAlignment="1">
      <alignment horizontal="left" vertical="top" wrapText="1"/>
    </xf>
    <xf numFmtId="0" fontId="0" fillId="0" borderId="0" xfId="0" applyFont="1" applyAlignment="1">
      <alignment horizontal="left" wrapText="1"/>
    </xf>
    <xf numFmtId="0" fontId="0" fillId="0" borderId="0" xfId="0" applyFont="1" applyAlignment="1">
      <alignment horizontal="left" vertical="top"/>
    </xf>
    <xf numFmtId="1" fontId="3" fillId="12" borderId="40" xfId="6" applyNumberFormat="1" applyFont="1" applyFill="1" applyBorder="1" applyAlignment="1">
      <alignment horizontal="center" vertical="center" wrapText="1"/>
    </xf>
    <xf numFmtId="1" fontId="3" fillId="12" borderId="42" xfId="6" applyNumberFormat="1" applyFont="1" applyFill="1" applyBorder="1" applyAlignment="1">
      <alignment horizontal="center" vertical="center" wrapText="1"/>
    </xf>
    <xf numFmtId="1" fontId="3" fillId="12" borderId="41" xfId="6" applyNumberFormat="1" applyFont="1" applyFill="1" applyBorder="1" applyAlignment="1">
      <alignment horizontal="center" vertical="center" wrapText="1"/>
    </xf>
    <xf numFmtId="3" fontId="3" fillId="3" borderId="43" xfId="0" applyNumberFormat="1" applyFont="1" applyFill="1" applyBorder="1" applyAlignment="1">
      <alignment horizontal="center" vertical="center" wrapText="1"/>
    </xf>
    <xf numFmtId="3" fontId="3" fillId="3" borderId="44" xfId="0" applyNumberFormat="1" applyFont="1" applyFill="1" applyBorder="1" applyAlignment="1">
      <alignment horizontal="center" vertical="center" wrapText="1"/>
    </xf>
    <xf numFmtId="3" fontId="3" fillId="3" borderId="45" xfId="0" applyNumberFormat="1"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34" xfId="0" applyFont="1" applyFill="1" applyBorder="1" applyAlignment="1">
      <alignment horizontal="center" vertical="center" wrapText="1"/>
    </xf>
    <xf numFmtId="164" fontId="3" fillId="22" borderId="39" xfId="6" applyNumberFormat="1" applyFont="1" applyAlignment="1">
      <alignment horizontal="center" vertical="center" wrapText="1"/>
    </xf>
    <xf numFmtId="0" fontId="1" fillId="2" borderId="34" xfId="0" applyFont="1" applyFill="1" applyBorder="1" applyAlignment="1">
      <alignment horizontal="center"/>
    </xf>
    <xf numFmtId="0" fontId="1" fillId="2" borderId="11" xfId="0" applyFont="1" applyFill="1" applyBorder="1" applyAlignment="1">
      <alignment horizontal="center"/>
    </xf>
    <xf numFmtId="0" fontId="1" fillId="2" borderId="34" xfId="0" applyFont="1" applyFill="1" applyBorder="1" applyAlignment="1">
      <alignment horizontal="center" wrapText="1"/>
    </xf>
    <xf numFmtId="0" fontId="1" fillId="2" borderId="11" xfId="0" applyFont="1" applyFill="1" applyBorder="1" applyAlignment="1">
      <alignment horizontal="center" wrapText="1"/>
    </xf>
    <xf numFmtId="0" fontId="3" fillId="2" borderId="33" xfId="0" applyFont="1" applyFill="1" applyBorder="1" applyAlignment="1">
      <alignment horizontal="center"/>
    </xf>
    <xf numFmtId="0" fontId="3" fillId="2" borderId="14" xfId="0" applyFont="1" applyFill="1" applyBorder="1" applyAlignment="1">
      <alignment horizontal="center"/>
    </xf>
    <xf numFmtId="0" fontId="3" fillId="2" borderId="33" xfId="0" applyFont="1" applyFill="1" applyBorder="1" applyAlignment="1">
      <alignment horizontal="center" wrapText="1"/>
    </xf>
    <xf numFmtId="0" fontId="3" fillId="2" borderId="14" xfId="0" applyFont="1" applyFill="1" applyBorder="1" applyAlignment="1">
      <alignment horizontal="center" wrapText="1"/>
    </xf>
    <xf numFmtId="0" fontId="1" fillId="2" borderId="15" xfId="0" applyFont="1" applyFill="1" applyBorder="1" applyAlignment="1">
      <alignment horizontal="center"/>
    </xf>
    <xf numFmtId="0" fontId="1" fillId="2" borderId="0" xfId="0" applyFont="1" applyFill="1" applyBorder="1" applyAlignment="1">
      <alignment horizontal="center"/>
    </xf>
    <xf numFmtId="0" fontId="1" fillId="2" borderId="15" xfId="0" applyFont="1" applyFill="1" applyBorder="1" applyAlignment="1">
      <alignment horizontal="center" wrapText="1"/>
    </xf>
    <xf numFmtId="0" fontId="1" fillId="2" borderId="0" xfId="0" applyFont="1" applyFill="1" applyBorder="1" applyAlignment="1">
      <alignment horizontal="center" wrapText="1"/>
    </xf>
    <xf numFmtId="0" fontId="3" fillId="2" borderId="13" xfId="0" applyFont="1" applyFill="1" applyBorder="1" applyAlignment="1">
      <alignment horizontal="center" wrapText="1"/>
    </xf>
    <xf numFmtId="0" fontId="0" fillId="4" borderId="0" xfId="0" applyFill="1" applyAlignment="1">
      <alignment horizontal="center" vertical="top" wrapText="1"/>
    </xf>
    <xf numFmtId="165" fontId="1" fillId="7" borderId="13" xfId="0" applyNumberFormat="1" applyFont="1" applyFill="1" applyBorder="1" applyAlignment="1">
      <alignment horizontal="center" vertical="center"/>
    </xf>
    <xf numFmtId="165" fontId="1" fillId="7" borderId="37" xfId="0" applyNumberFormat="1" applyFont="1" applyFill="1" applyBorder="1" applyAlignment="1">
      <alignment horizontal="center" vertical="center"/>
    </xf>
    <xf numFmtId="165" fontId="1" fillId="7" borderId="12" xfId="0" applyNumberFormat="1" applyFont="1" applyFill="1" applyBorder="1" applyAlignment="1">
      <alignment horizontal="center" vertical="center"/>
    </xf>
    <xf numFmtId="15" fontId="1" fillId="9" borderId="9" xfId="0" applyNumberFormat="1" applyFont="1" applyFill="1" applyBorder="1" applyAlignment="1">
      <alignment horizontal="center" vertical="center"/>
    </xf>
    <xf numFmtId="15" fontId="1" fillId="9" borderId="10" xfId="0" applyNumberFormat="1" applyFont="1" applyFill="1" applyBorder="1" applyAlignment="1">
      <alignment horizontal="center" vertical="center"/>
    </xf>
    <xf numFmtId="15" fontId="1" fillId="9" borderId="8" xfId="0" applyNumberFormat="1" applyFont="1" applyFill="1" applyBorder="1" applyAlignment="1">
      <alignment horizontal="center" vertical="center"/>
    </xf>
    <xf numFmtId="15" fontId="1" fillId="11" borderId="9" xfId="0" applyNumberFormat="1" applyFont="1" applyFill="1" applyBorder="1" applyAlignment="1">
      <alignment horizontal="center"/>
    </xf>
    <xf numFmtId="15" fontId="1" fillId="11" borderId="10" xfId="0" applyNumberFormat="1" applyFont="1" applyFill="1" applyBorder="1" applyAlignment="1">
      <alignment horizontal="center"/>
    </xf>
    <xf numFmtId="15" fontId="1" fillId="11" borderId="8" xfId="0" applyNumberFormat="1" applyFont="1" applyFill="1" applyBorder="1" applyAlignment="1">
      <alignment horizontal="center"/>
    </xf>
    <xf numFmtId="0" fontId="1" fillId="4" borderId="15" xfId="0" applyFont="1" applyFill="1" applyBorder="1" applyAlignment="1">
      <alignment horizontal="center"/>
    </xf>
    <xf numFmtId="0" fontId="1" fillId="4" borderId="0" xfId="0" applyFont="1" applyFill="1" applyAlignment="1">
      <alignment horizontal="center"/>
    </xf>
    <xf numFmtId="0" fontId="28" fillId="4" borderId="0" xfId="1" applyFont="1" applyFill="1" applyAlignment="1" applyProtection="1">
      <alignment horizontal="center"/>
    </xf>
    <xf numFmtId="165" fontId="1" fillId="11" borderId="9" xfId="0" applyNumberFormat="1" applyFont="1" applyFill="1" applyBorder="1" applyAlignment="1">
      <alignment horizontal="center"/>
    </xf>
    <xf numFmtId="165" fontId="1" fillId="11" borderId="10" xfId="0" applyNumberFormat="1" applyFont="1" applyFill="1" applyBorder="1" applyAlignment="1">
      <alignment horizontal="center"/>
    </xf>
    <xf numFmtId="165" fontId="1" fillId="11" borderId="8" xfId="0" applyNumberFormat="1" applyFont="1" applyFill="1" applyBorder="1" applyAlignment="1">
      <alignment horizontal="center"/>
    </xf>
    <xf numFmtId="0" fontId="3" fillId="23" borderId="9" xfId="0" applyFont="1" applyFill="1" applyBorder="1" applyAlignment="1">
      <alignment horizontal="center" wrapText="1"/>
    </xf>
    <xf numFmtId="0" fontId="1" fillId="23" borderId="8" xfId="0" applyFont="1" applyFill="1" applyBorder="1" applyAlignment="1">
      <alignment horizontal="center" wrapText="1"/>
    </xf>
    <xf numFmtId="0" fontId="1" fillId="4" borderId="0" xfId="0" applyFont="1" applyFill="1" applyAlignment="1">
      <alignment horizontal="center" vertical="top" wrapText="1"/>
    </xf>
    <xf numFmtId="0" fontId="1" fillId="4" borderId="15" xfId="0" applyFont="1" applyFill="1" applyBorder="1" applyAlignment="1">
      <alignment horizontal="center" wrapText="1"/>
    </xf>
    <xf numFmtId="0" fontId="1" fillId="4" borderId="0" xfId="0" applyFont="1" applyFill="1" applyBorder="1" applyAlignment="1">
      <alignment horizontal="center" wrapText="1"/>
    </xf>
    <xf numFmtId="0" fontId="9" fillId="0" borderId="16" xfId="0" applyFont="1" applyBorder="1" applyAlignment="1">
      <alignment horizontal="center" wrapText="1" readingOrder="1"/>
    </xf>
    <xf numFmtId="0" fontId="9" fillId="0" borderId="17" xfId="0" applyFont="1" applyBorder="1" applyAlignment="1">
      <alignment horizontal="center" wrapText="1" readingOrder="1"/>
    </xf>
    <xf numFmtId="0" fontId="9" fillId="0" borderId="18" xfId="0" applyFont="1" applyBorder="1" applyAlignment="1">
      <alignment horizontal="center" wrapText="1" readingOrder="1"/>
    </xf>
  </cellXfs>
  <cellStyles count="7">
    <cellStyle name="20% - Accent4" xfId="2" builtinId="42"/>
    <cellStyle name="40% - Accent4" xfId="3" builtinId="43"/>
    <cellStyle name="Bad" xfId="4" builtinId="27"/>
    <cellStyle name="Check Cell" xfId="6" builtinId="23"/>
    <cellStyle name="Hyperlink" xfId="1" builtinId="8"/>
    <cellStyle name="Neutral" xfId="5" builtinId="28"/>
    <cellStyle name="Normal" xfId="0" builtinId="0"/>
  </cellStyles>
  <dxfs count="71">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lor rgb="FF9C0006"/>
      </font>
      <fill>
        <patternFill>
          <bgColor rgb="FFFFC7CE"/>
        </patternFill>
      </fill>
    </dxf>
    <dxf>
      <fill>
        <patternFill>
          <bgColor rgb="FFFF0000"/>
        </patternFill>
      </fill>
    </dxf>
    <dxf>
      <font>
        <color theme="1"/>
      </font>
      <fill>
        <patternFill>
          <bgColor rgb="FFFFFF00"/>
        </patternFill>
      </fill>
    </dxf>
    <dxf>
      <font>
        <color theme="1"/>
      </font>
    </dxf>
    <dxf>
      <font>
        <color theme="1"/>
      </font>
      <fill>
        <patternFill>
          <bgColor theme="6" tint="0.39994506668294322"/>
        </patternFill>
      </fill>
    </dxf>
    <dxf>
      <fill>
        <patternFill>
          <bgColor rgb="FFFFC7CE"/>
        </patternFill>
      </fill>
    </dxf>
    <dxf>
      <font>
        <color theme="1"/>
      </font>
      <fill>
        <patternFill>
          <bgColor rgb="FFFFC000"/>
        </patternFill>
      </fill>
    </dxf>
    <dxf>
      <font>
        <b/>
        <i val="0"/>
        <color theme="1"/>
      </font>
      <fill>
        <patternFill>
          <bgColor rgb="FFFF0000"/>
        </patternFill>
      </fill>
    </dxf>
    <dxf>
      <font>
        <color theme="1"/>
      </font>
      <fill>
        <patternFill>
          <bgColor rgb="FFC0E399"/>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s>
  <tableStyles count="0" defaultTableStyle="TableStyleMedium9" defaultPivotStyle="PivotStyleLight16"/>
  <colors>
    <mruColors>
      <color rgb="FFC0E3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777777777777783E-2"/>
          <c:y val="5.0764435695538047E-2"/>
          <c:w val="0.87014588801399828"/>
          <c:h val="0.84199595740187649"/>
        </c:manualLayout>
      </c:layout>
      <c:scatterChart>
        <c:scatterStyle val="lineMarker"/>
        <c:varyColors val="0"/>
        <c:ser>
          <c:idx val="0"/>
          <c:order val="0"/>
          <c:tx>
            <c:v>Actual</c:v>
          </c:tx>
          <c:spPr>
            <a:ln w="19050" cap="rnd">
              <a:solidFill>
                <a:schemeClr val="accent1"/>
              </a:solidFill>
              <a:round/>
            </a:ln>
            <a:effectLst/>
          </c:spPr>
          <c:marker>
            <c:symbol val="none"/>
          </c:marker>
          <c:xVal>
            <c:numRef>
              <c:f>'[1]In Town'!$A$19:$A$55</c:f>
              <c:numCache>
                <c:formatCode>General</c:formatCode>
                <c:ptCount val="37"/>
                <c:pt idx="0">
                  <c:v>43269</c:v>
                </c:pt>
                <c:pt idx="1">
                  <c:v>43270</c:v>
                </c:pt>
                <c:pt idx="2">
                  <c:v>43271</c:v>
                </c:pt>
                <c:pt idx="3">
                  <c:v>43272</c:v>
                </c:pt>
                <c:pt idx="4">
                  <c:v>43273</c:v>
                </c:pt>
                <c:pt idx="5">
                  <c:v>43274</c:v>
                </c:pt>
                <c:pt idx="6">
                  <c:v>43275</c:v>
                </c:pt>
                <c:pt idx="7">
                  <c:v>43276</c:v>
                </c:pt>
                <c:pt idx="8">
                  <c:v>43277</c:v>
                </c:pt>
                <c:pt idx="9">
                  <c:v>43278</c:v>
                </c:pt>
                <c:pt idx="10">
                  <c:v>43279</c:v>
                </c:pt>
                <c:pt idx="11">
                  <c:v>43280</c:v>
                </c:pt>
                <c:pt idx="12">
                  <c:v>43281</c:v>
                </c:pt>
                <c:pt idx="13">
                  <c:v>43282</c:v>
                </c:pt>
                <c:pt idx="14">
                  <c:v>43283</c:v>
                </c:pt>
                <c:pt idx="15">
                  <c:v>43284</c:v>
                </c:pt>
                <c:pt idx="16">
                  <c:v>43285</c:v>
                </c:pt>
                <c:pt idx="17">
                  <c:v>43286</c:v>
                </c:pt>
                <c:pt idx="18">
                  <c:v>43287</c:v>
                </c:pt>
                <c:pt idx="19">
                  <c:v>43288</c:v>
                </c:pt>
                <c:pt idx="20">
                  <c:v>43289</c:v>
                </c:pt>
                <c:pt idx="21">
                  <c:v>43290</c:v>
                </c:pt>
                <c:pt idx="22">
                  <c:v>43291</c:v>
                </c:pt>
                <c:pt idx="23">
                  <c:v>43292</c:v>
                </c:pt>
                <c:pt idx="24">
                  <c:v>43293</c:v>
                </c:pt>
                <c:pt idx="25">
                  <c:v>43294</c:v>
                </c:pt>
                <c:pt idx="26">
                  <c:v>43295</c:v>
                </c:pt>
                <c:pt idx="27">
                  <c:v>43296</c:v>
                </c:pt>
                <c:pt idx="28">
                  <c:v>43297</c:v>
                </c:pt>
                <c:pt idx="29">
                  <c:v>43298</c:v>
                </c:pt>
                <c:pt idx="30">
                  <c:v>43299</c:v>
                </c:pt>
                <c:pt idx="31">
                  <c:v>43300</c:v>
                </c:pt>
                <c:pt idx="32">
                  <c:v>43301</c:v>
                </c:pt>
                <c:pt idx="33">
                  <c:v>43302</c:v>
                </c:pt>
                <c:pt idx="34">
                  <c:v>43303</c:v>
                </c:pt>
                <c:pt idx="35">
                  <c:v>43304</c:v>
                </c:pt>
                <c:pt idx="36">
                  <c:v>43305</c:v>
                </c:pt>
              </c:numCache>
            </c:numRef>
          </c:xVal>
          <c:yVal>
            <c:numRef>
              <c:f>'[1]In Town'!$N$19:$N$55</c:f>
              <c:numCache>
                <c:formatCode>General</c:formatCode>
                <c:ptCount val="37"/>
                <c:pt idx="0">
                  <c:v>35.451744068104873</c:v>
                </c:pt>
                <c:pt idx="1">
                  <c:v>139.73840364088235</c:v>
                </c:pt>
                <c:pt idx="2">
                  <c:v>53.04566009275068</c:v>
                </c:pt>
                <c:pt idx="3">
                  <c:v>32.453422231992086</c:v>
                </c:pt>
                <c:pt idx="4">
                  <c:v>36.411284060521602</c:v>
                </c:pt>
                <c:pt idx="5">
                  <c:v>31.697863849222269</c:v>
                </c:pt>
                <c:pt idx="6">
                  <c:v>40.824663235762159</c:v>
                </c:pt>
                <c:pt idx="7">
                  <c:v>39.487009716696399</c:v>
                </c:pt>
                <c:pt idx="8">
                  <c:v>36.501860513592348</c:v>
                </c:pt>
                <c:pt idx="9">
                  <c:v>45.358663105321092</c:v>
                </c:pt>
                <c:pt idx="10">
                  <c:v>29.541769390627778</c:v>
                </c:pt>
                <c:pt idx="11">
                  <c:v>40.759655480296139</c:v>
                </c:pt>
                <c:pt idx="12">
                  <c:v>33.658654363385985</c:v>
                </c:pt>
                <c:pt idx="13">
                  <c:v>20.912791051825465</c:v>
                </c:pt>
                <c:pt idx="14">
                  <c:v>26.051710846973521</c:v>
                </c:pt>
                <c:pt idx="15">
                  <c:v>207.52589244133722</c:v>
                </c:pt>
                <c:pt idx="16">
                  <c:v>159.3050239266031</c:v>
                </c:pt>
                <c:pt idx="17">
                  <c:v>58.273869171523842</c:v>
                </c:pt>
                <c:pt idx="18">
                  <c:v>55.015632119668659</c:v>
                </c:pt>
                <c:pt idx="19">
                  <c:v>29.301560515835217</c:v>
                </c:pt>
                <c:pt idx="20">
                  <c:v>31.776715231464369</c:v>
                </c:pt>
                <c:pt idx="21">
                  <c:v>32.453422231992086</c:v>
                </c:pt>
                <c:pt idx="22">
                  <c:v>29.925557394776895</c:v>
                </c:pt>
                <c:pt idx="23">
                  <c:v>29.301560515835217</c:v>
                </c:pt>
                <c:pt idx="24">
                  <c:v>21.411273683383239</c:v>
                </c:pt>
                <c:pt idx="25">
                  <c:v>26.051710846973521</c:v>
                </c:pt>
                <c:pt idx="26">
                  <c:v>25.508490012515818</c:v>
                </c:pt>
                <c:pt idx="27">
                  <c:v>14.309690811052555</c:v>
                </c:pt>
                <c:pt idx="28">
                  <c:v>60.247942334473606</c:v>
                </c:pt>
                <c:pt idx="29">
                  <c:v>57.707996236288537</c:v>
                </c:pt>
                <c:pt idx="30">
                  <c:v>173.91816879300802</c:v>
                </c:pt>
                <c:pt idx="31">
                  <c:v>46.086199751952734</c:v>
                </c:pt>
                <c:pt idx="32">
                  <c:v>29.925557394776895</c:v>
                </c:pt>
                <c:pt idx="33">
                  <c:v>16.437518295172257</c:v>
                </c:pt>
                <c:pt idx="34">
                  <c:v>64.074429950736118</c:v>
                </c:pt>
                <c:pt idx="35">
                  <c:v>53.04566009275068</c:v>
                </c:pt>
                <c:pt idx="36">
                  <c:v>327.3623608377066</c:v>
                </c:pt>
              </c:numCache>
            </c:numRef>
          </c:yVal>
          <c:smooth val="0"/>
          <c:extLst>
            <c:ext xmlns:c16="http://schemas.microsoft.com/office/drawing/2014/chart" uri="{C3380CC4-5D6E-409C-BE32-E72D297353CC}">
              <c16:uniqueId val="{00000000-8911-4644-9C09-211AC1CB3C03}"/>
            </c:ext>
          </c:extLst>
        </c:ser>
        <c:ser>
          <c:idx val="1"/>
          <c:order val="1"/>
          <c:tx>
            <c:v>Modeled</c:v>
          </c:tx>
          <c:spPr>
            <a:ln w="19050" cap="rnd">
              <a:solidFill>
                <a:schemeClr val="accent2"/>
              </a:solidFill>
              <a:round/>
            </a:ln>
            <a:effectLst/>
          </c:spPr>
          <c:marker>
            <c:symbol val="none"/>
          </c:marker>
          <c:xVal>
            <c:numRef>
              <c:f>'[1]In Town'!$A$19:$A$85</c:f>
              <c:numCache>
                <c:formatCode>General</c:formatCode>
                <c:ptCount val="67"/>
                <c:pt idx="0">
                  <c:v>43269</c:v>
                </c:pt>
                <c:pt idx="1">
                  <c:v>43270</c:v>
                </c:pt>
                <c:pt idx="2">
                  <c:v>43271</c:v>
                </c:pt>
                <c:pt idx="3">
                  <c:v>43272</c:v>
                </c:pt>
                <c:pt idx="4">
                  <c:v>43273</c:v>
                </c:pt>
                <c:pt idx="5">
                  <c:v>43274</c:v>
                </c:pt>
                <c:pt idx="6">
                  <c:v>43275</c:v>
                </c:pt>
                <c:pt idx="7">
                  <c:v>43276</c:v>
                </c:pt>
                <c:pt idx="8">
                  <c:v>43277</c:v>
                </c:pt>
                <c:pt idx="9">
                  <c:v>43278</c:v>
                </c:pt>
                <c:pt idx="10">
                  <c:v>43279</c:v>
                </c:pt>
                <c:pt idx="11">
                  <c:v>43280</c:v>
                </c:pt>
                <c:pt idx="12">
                  <c:v>43281</c:v>
                </c:pt>
                <c:pt idx="13">
                  <c:v>43282</c:v>
                </c:pt>
                <c:pt idx="14">
                  <c:v>43283</c:v>
                </c:pt>
                <c:pt idx="15">
                  <c:v>43284</c:v>
                </c:pt>
                <c:pt idx="16">
                  <c:v>43285</c:v>
                </c:pt>
                <c:pt idx="17">
                  <c:v>43286</c:v>
                </c:pt>
                <c:pt idx="18">
                  <c:v>43287</c:v>
                </c:pt>
                <c:pt idx="19">
                  <c:v>43288</c:v>
                </c:pt>
                <c:pt idx="20">
                  <c:v>43289</c:v>
                </c:pt>
                <c:pt idx="21">
                  <c:v>43290</c:v>
                </c:pt>
                <c:pt idx="22">
                  <c:v>43291</c:v>
                </c:pt>
                <c:pt idx="23">
                  <c:v>43292</c:v>
                </c:pt>
                <c:pt idx="24">
                  <c:v>43293</c:v>
                </c:pt>
                <c:pt idx="25">
                  <c:v>43294</c:v>
                </c:pt>
                <c:pt idx="26">
                  <c:v>43295</c:v>
                </c:pt>
                <c:pt idx="27">
                  <c:v>43296</c:v>
                </c:pt>
                <c:pt idx="28">
                  <c:v>43297</c:v>
                </c:pt>
                <c:pt idx="29">
                  <c:v>43298</c:v>
                </c:pt>
                <c:pt idx="30">
                  <c:v>43299</c:v>
                </c:pt>
                <c:pt idx="31">
                  <c:v>43300</c:v>
                </c:pt>
                <c:pt idx="32">
                  <c:v>43301</c:v>
                </c:pt>
                <c:pt idx="33">
                  <c:v>43302</c:v>
                </c:pt>
                <c:pt idx="34">
                  <c:v>43303</c:v>
                </c:pt>
                <c:pt idx="35">
                  <c:v>43304</c:v>
                </c:pt>
                <c:pt idx="36">
                  <c:v>43305</c:v>
                </c:pt>
                <c:pt idx="37">
                  <c:v>43306</c:v>
                </c:pt>
                <c:pt idx="38">
                  <c:v>43307</c:v>
                </c:pt>
                <c:pt idx="39">
                  <c:v>43308</c:v>
                </c:pt>
                <c:pt idx="40">
                  <c:v>43309</c:v>
                </c:pt>
                <c:pt idx="41">
                  <c:v>43310</c:v>
                </c:pt>
                <c:pt idx="42">
                  <c:v>43311</c:v>
                </c:pt>
                <c:pt idx="43">
                  <c:v>43312</c:v>
                </c:pt>
                <c:pt idx="44">
                  <c:v>43313</c:v>
                </c:pt>
                <c:pt idx="45">
                  <c:v>43314</c:v>
                </c:pt>
                <c:pt idx="46">
                  <c:v>43315</c:v>
                </c:pt>
                <c:pt idx="47">
                  <c:v>43316</c:v>
                </c:pt>
                <c:pt idx="48">
                  <c:v>43317</c:v>
                </c:pt>
                <c:pt idx="49">
                  <c:v>43318</c:v>
                </c:pt>
                <c:pt idx="50">
                  <c:v>43319</c:v>
                </c:pt>
                <c:pt idx="51">
                  <c:v>43320</c:v>
                </c:pt>
                <c:pt idx="52">
                  <c:v>43321</c:v>
                </c:pt>
                <c:pt idx="53">
                  <c:v>43322</c:v>
                </c:pt>
                <c:pt idx="54">
                  <c:v>43323</c:v>
                </c:pt>
                <c:pt idx="55">
                  <c:v>43324</c:v>
                </c:pt>
                <c:pt idx="56">
                  <c:v>43325</c:v>
                </c:pt>
                <c:pt idx="57">
                  <c:v>43326</c:v>
                </c:pt>
                <c:pt idx="58">
                  <c:v>43327</c:v>
                </c:pt>
                <c:pt idx="59">
                  <c:v>43328</c:v>
                </c:pt>
                <c:pt idx="60">
                  <c:v>43329</c:v>
                </c:pt>
                <c:pt idx="61">
                  <c:v>43330</c:v>
                </c:pt>
                <c:pt idx="62">
                  <c:v>43331</c:v>
                </c:pt>
                <c:pt idx="63">
                  <c:v>43332</c:v>
                </c:pt>
                <c:pt idx="64">
                  <c:v>43333</c:v>
                </c:pt>
                <c:pt idx="65">
                  <c:v>43334</c:v>
                </c:pt>
                <c:pt idx="66">
                  <c:v>43335</c:v>
                </c:pt>
              </c:numCache>
            </c:numRef>
          </c:xVal>
          <c:yVal>
            <c:numRef>
              <c:f>'[1]In Town'!$R$19:$R$85</c:f>
              <c:numCache>
                <c:formatCode>General</c:formatCode>
                <c:ptCount val="67"/>
                <c:pt idx="0">
                  <c:v>30.858697781197229</c:v>
                </c:pt>
                <c:pt idx="1">
                  <c:v>127.90811042383669</c:v>
                </c:pt>
                <c:pt idx="2">
                  <c:v>68.408441274308814</c:v>
                </c:pt>
                <c:pt idx="3">
                  <c:v>38.065981032462737</c:v>
                </c:pt>
                <c:pt idx="4">
                  <c:v>30.858697781197229</c:v>
                </c:pt>
                <c:pt idx="5">
                  <c:v>32.243949421182563</c:v>
                </c:pt>
                <c:pt idx="6">
                  <c:v>59.094252347227794</c:v>
                </c:pt>
                <c:pt idx="7">
                  <c:v>39.788632132516753</c:v>
                </c:pt>
                <c:pt idx="8">
                  <c:v>33.320453400843739</c:v>
                </c:pt>
                <c:pt idx="9">
                  <c:v>32.275651179757318</c:v>
                </c:pt>
                <c:pt idx="10">
                  <c:v>35.375532086862378</c:v>
                </c:pt>
                <c:pt idx="11">
                  <c:v>38.839619286719724</c:v>
                </c:pt>
                <c:pt idx="12">
                  <c:v>33.765879418103651</c:v>
                </c:pt>
                <c:pt idx="13">
                  <c:v>31.280529027185096</c:v>
                </c:pt>
                <c:pt idx="14">
                  <c:v>26.819476868138914</c:v>
                </c:pt>
                <c:pt idx="15">
                  <c:v>106.61809879644073</c:v>
                </c:pt>
                <c:pt idx="16">
                  <c:v>92.134062354468028</c:v>
                </c:pt>
                <c:pt idx="17">
                  <c:v>75.25675837431109</c:v>
                </c:pt>
                <c:pt idx="18">
                  <c:v>39.895854210033342</c:v>
                </c:pt>
                <c:pt idx="19">
                  <c:v>38.755471241884031</c:v>
                </c:pt>
                <c:pt idx="20">
                  <c:v>29.755546180542325</c:v>
                </c:pt>
                <c:pt idx="21">
                  <c:v>30.621850331012528</c:v>
                </c:pt>
                <c:pt idx="22">
                  <c:v>30.858697781197229</c:v>
                </c:pt>
                <c:pt idx="23">
                  <c:v>29.973945088171913</c:v>
                </c:pt>
                <c:pt idx="24">
                  <c:v>29.755546180542325</c:v>
                </c:pt>
                <c:pt idx="25">
                  <c:v>26.993945789184135</c:v>
                </c:pt>
                <c:pt idx="26">
                  <c:v>28.618098796440734</c:v>
                </c:pt>
                <c:pt idx="27">
                  <c:v>46.427971504380537</c:v>
                </c:pt>
                <c:pt idx="28">
                  <c:v>24.508391783868394</c:v>
                </c:pt>
                <c:pt idx="29">
                  <c:v>133.58677981706575</c:v>
                </c:pt>
                <c:pt idx="30">
                  <c:v>164.19779868270098</c:v>
                </c:pt>
                <c:pt idx="31">
                  <c:v>80.371359077552796</c:v>
                </c:pt>
                <c:pt idx="32">
                  <c:v>35.630169913183458</c:v>
                </c:pt>
                <c:pt idx="33">
                  <c:v>29.973945088171913</c:v>
                </c:pt>
                <c:pt idx="34">
                  <c:v>25.253131403310292</c:v>
                </c:pt>
                <c:pt idx="35">
                  <c:v>164.92605048275763</c:v>
                </c:pt>
                <c:pt idx="36">
                  <c:v>597.56598103246279</c:v>
                </c:pt>
                <c:pt idx="37">
                  <c:v>306.57682629319731</c:v>
                </c:pt>
                <c:pt idx="38">
                  <c:v>1460.39091157438</c:v>
                </c:pt>
                <c:pt idx="39">
                  <c:v>405.5</c:v>
                </c:pt>
                <c:pt idx="40">
                  <c:v>265.51985433323102</c:v>
                </c:pt>
                <c:pt idx="41">
                  <c:v>100.13952523022837</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numCache>
            </c:numRef>
          </c:yVal>
          <c:smooth val="0"/>
          <c:extLst>
            <c:ext xmlns:c16="http://schemas.microsoft.com/office/drawing/2014/chart" uri="{C3380CC4-5D6E-409C-BE32-E72D297353CC}">
              <c16:uniqueId val="{00000001-8911-4644-9C09-211AC1CB3C03}"/>
            </c:ext>
          </c:extLst>
        </c:ser>
        <c:dLbls>
          <c:showLegendKey val="0"/>
          <c:showVal val="0"/>
          <c:showCatName val="0"/>
          <c:showSerName val="0"/>
          <c:showPercent val="0"/>
          <c:showBubbleSize val="0"/>
        </c:dLbls>
        <c:axId val="269997608"/>
        <c:axId val="269997280"/>
      </c:scatterChart>
      <c:valAx>
        <c:axId val="269997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997280"/>
        <c:crosses val="autoZero"/>
        <c:crossBetween val="midCat"/>
      </c:valAx>
      <c:valAx>
        <c:axId val="26999728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997608"/>
        <c:crosses val="autoZero"/>
        <c:crossBetween val="midCat"/>
      </c:valAx>
      <c:spPr>
        <a:noFill/>
        <a:ln>
          <a:noFill/>
        </a:ln>
        <a:effectLst/>
      </c:spPr>
    </c:plotArea>
    <c:legend>
      <c:legendPos val="b"/>
      <c:layout>
        <c:manualLayout>
          <c:xMode val="edge"/>
          <c:yMode val="edge"/>
          <c:x val="7.7772676235634053E-2"/>
          <c:y val="6.9443991914803729E-2"/>
          <c:w val="0.22683430238795083"/>
          <c:h val="6.46556249434337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barChart>
        <c:barDir val="col"/>
        <c:grouping val="clustered"/>
        <c:varyColors val="0"/>
        <c:ser>
          <c:idx val="1"/>
          <c:order val="0"/>
          <c:invertIfNegative val="0"/>
          <c:cat>
            <c:numRef>
              <c:f>Sheet1!$A$3:$A$13</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Sheet1!$C$3:$C$13</c:f>
              <c:numCache>
                <c:formatCode>General</c:formatCode>
                <c:ptCount val="11"/>
                <c:pt idx="0">
                  <c:v>79.400000000000006</c:v>
                </c:pt>
                <c:pt idx="1">
                  <c:v>80</c:v>
                </c:pt>
                <c:pt idx="2">
                  <c:v>77.8</c:v>
                </c:pt>
                <c:pt idx="3">
                  <c:v>85.2</c:v>
                </c:pt>
                <c:pt idx="4">
                  <c:v>60.9</c:v>
                </c:pt>
                <c:pt idx="5">
                  <c:v>84.3</c:v>
                </c:pt>
                <c:pt idx="6">
                  <c:v>88.6</c:v>
                </c:pt>
                <c:pt idx="7">
                  <c:v>82.8</c:v>
                </c:pt>
                <c:pt idx="8">
                  <c:v>89.8</c:v>
                </c:pt>
                <c:pt idx="9">
                  <c:v>86.4</c:v>
                </c:pt>
                <c:pt idx="10">
                  <c:v>70.099999999999994</c:v>
                </c:pt>
              </c:numCache>
            </c:numRef>
          </c:val>
          <c:extLst>
            <c:ext xmlns:c16="http://schemas.microsoft.com/office/drawing/2014/chart" uri="{C3380CC4-5D6E-409C-BE32-E72D297353CC}">
              <c16:uniqueId val="{00000000-C3EE-4483-A6A1-596D43AD08B4}"/>
            </c:ext>
          </c:extLst>
        </c:ser>
        <c:dLbls>
          <c:showLegendKey val="0"/>
          <c:showVal val="0"/>
          <c:showCatName val="0"/>
          <c:showSerName val="0"/>
          <c:showPercent val="0"/>
          <c:showBubbleSize val="0"/>
        </c:dLbls>
        <c:gapWidth val="150"/>
        <c:axId val="97331840"/>
        <c:axId val="97346304"/>
      </c:barChart>
      <c:catAx>
        <c:axId val="97331840"/>
        <c:scaling>
          <c:orientation val="minMax"/>
        </c:scaling>
        <c:delete val="0"/>
        <c:axPos val="b"/>
        <c:title>
          <c:tx>
            <c:rich>
              <a:bodyPr/>
              <a:lstStyle/>
              <a:p>
                <a:pPr>
                  <a:defRPr/>
                </a:pPr>
                <a:r>
                  <a:rPr lang="en-CA"/>
                  <a:t>Year</a:t>
                </a:r>
              </a:p>
            </c:rich>
          </c:tx>
          <c:overlay val="0"/>
        </c:title>
        <c:numFmt formatCode="General" sourceLinked="1"/>
        <c:majorTickMark val="out"/>
        <c:minorTickMark val="none"/>
        <c:tickLblPos val="nextTo"/>
        <c:crossAx val="97346304"/>
        <c:crosses val="autoZero"/>
        <c:auto val="1"/>
        <c:lblAlgn val="ctr"/>
        <c:lblOffset val="100"/>
        <c:noMultiLvlLbl val="0"/>
      </c:catAx>
      <c:valAx>
        <c:axId val="97346304"/>
        <c:scaling>
          <c:orientation val="minMax"/>
        </c:scaling>
        <c:delete val="0"/>
        <c:axPos val="l"/>
        <c:title>
          <c:tx>
            <c:rich>
              <a:bodyPr rot="-5400000" vert="horz"/>
              <a:lstStyle/>
              <a:p>
                <a:pPr>
                  <a:defRPr/>
                </a:pPr>
                <a:r>
                  <a:rPr lang="en-CA"/>
                  <a:t>% of green flag days</a:t>
                </a:r>
              </a:p>
            </c:rich>
          </c:tx>
          <c:overlay val="0"/>
        </c:title>
        <c:numFmt formatCode="General" sourceLinked="1"/>
        <c:majorTickMark val="out"/>
        <c:minorTickMark val="none"/>
        <c:tickLblPos val="nextTo"/>
        <c:crossAx val="97331840"/>
        <c:crosses val="autoZero"/>
        <c:crossBetween val="between"/>
      </c:valAx>
    </c:plotArea>
    <c:plotVisOnly val="1"/>
    <c:dispBlanksAs val="gap"/>
    <c:showDLblsOverMax val="0"/>
  </c:chart>
  <c:printSettings>
    <c:headerFooter/>
    <c:pageMargins b="0.750000000000003" l="0.70000000000000062" r="0.70000000000000062" t="0.75000000000000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Petrie River Model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'In Town'!$A$59:$A$66</c:f>
              <c:numCache>
                <c:formatCode>dd-mmm-yy</c:formatCode>
                <c:ptCount val="8"/>
                <c:pt idx="0">
                  <c:v>43669</c:v>
                </c:pt>
                <c:pt idx="1">
                  <c:v>43670</c:v>
                </c:pt>
                <c:pt idx="2">
                  <c:v>43671</c:v>
                </c:pt>
                <c:pt idx="3">
                  <c:v>43672</c:v>
                </c:pt>
                <c:pt idx="4">
                  <c:v>43673</c:v>
                </c:pt>
                <c:pt idx="5">
                  <c:v>43674</c:v>
                </c:pt>
                <c:pt idx="6">
                  <c:v>43675</c:v>
                </c:pt>
                <c:pt idx="7">
                  <c:v>43676</c:v>
                </c:pt>
              </c:numCache>
            </c:numRef>
          </c:cat>
          <c:val>
            <c:numRef>
              <c:f>'In Town'!$R$59:$R$65</c:f>
              <c:numCache>
                <c:formatCode>0</c:formatCode>
                <c:ptCount val="7"/>
                <c:pt idx="0">
                  <c:v>46.457196358135199</c:v>
                </c:pt>
                <c:pt idx="1">
                  <c:v>39.358365947836973</c:v>
                </c:pt>
                <c:pt idx="2">
                  <c:v>31.53140349311235</c:v>
                </c:pt>
                <c:pt idx="3">
                  <c:v>40.447890176343826</c:v>
                </c:pt>
                <c:pt idx="4">
                  <c:v>35.505676817456418</c:v>
                </c:pt>
                <c:pt idx="5">
                  <c:v>32.36891401076781</c:v>
                </c:pt>
                <c:pt idx="6">
                  <c:v>29.973945088171913</c:v>
                </c:pt>
              </c:numCache>
            </c:numRef>
          </c:val>
          <c:smooth val="0"/>
          <c:extLst>
            <c:ext xmlns:c16="http://schemas.microsoft.com/office/drawing/2014/chart" uri="{C3380CC4-5D6E-409C-BE32-E72D297353CC}">
              <c16:uniqueId val="{00000000-5D32-4266-B20D-2AA5297DD1B9}"/>
            </c:ext>
          </c:extLst>
        </c:ser>
        <c:ser>
          <c:idx val="1"/>
          <c:order val="1"/>
          <c:tx>
            <c:v>Petrie River actual</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'In Town'!$A$59:$A$66</c:f>
              <c:numCache>
                <c:formatCode>dd-mmm-yy</c:formatCode>
                <c:ptCount val="8"/>
                <c:pt idx="0">
                  <c:v>43669</c:v>
                </c:pt>
                <c:pt idx="1">
                  <c:v>43670</c:v>
                </c:pt>
                <c:pt idx="2">
                  <c:v>43671</c:v>
                </c:pt>
                <c:pt idx="3">
                  <c:v>43672</c:v>
                </c:pt>
                <c:pt idx="4">
                  <c:v>43673</c:v>
                </c:pt>
                <c:pt idx="5">
                  <c:v>43674</c:v>
                </c:pt>
                <c:pt idx="6">
                  <c:v>43675</c:v>
                </c:pt>
                <c:pt idx="7">
                  <c:v>43676</c:v>
                </c:pt>
              </c:numCache>
            </c:numRef>
          </c:cat>
          <c:val>
            <c:numRef>
              <c:f>'In Town'!$N$59:$N$65</c:f>
              <c:numCache>
                <c:formatCode>0</c:formatCode>
                <c:ptCount val="7"/>
                <c:pt idx="0">
                  <c:v>56.738188422391353</c:v>
                </c:pt>
                <c:pt idx="1">
                  <c:v>34.375438551749575</c:v>
                </c:pt>
                <c:pt idx="2">
                  <c:v>59.85111478955379</c:v>
                </c:pt>
                <c:pt idx="3">
                  <c:v>45.730505192732636</c:v>
                </c:pt>
                <c:pt idx="4">
                  <c:v>36.76832574505088</c:v>
                </c:pt>
                <c:pt idx="5">
                  <c:v>29.925557394776895</c:v>
                </c:pt>
                <c:pt idx="6">
                  <c:v>13.195079107728942</c:v>
                </c:pt>
              </c:numCache>
            </c:numRef>
          </c:val>
          <c:smooth val="0"/>
          <c:extLst>
            <c:ext xmlns:c16="http://schemas.microsoft.com/office/drawing/2014/chart" uri="{C3380CC4-5D6E-409C-BE32-E72D297353CC}">
              <c16:uniqueId val="{00000002-5D32-4266-B20D-2AA5297DD1B9}"/>
            </c:ext>
          </c:extLst>
        </c:ser>
        <c:dLbls>
          <c:showLegendKey val="0"/>
          <c:showVal val="0"/>
          <c:showCatName val="0"/>
          <c:showSerName val="0"/>
          <c:showPercent val="0"/>
          <c:showBubbleSize val="0"/>
        </c:dLbls>
        <c:marker val="1"/>
        <c:smooth val="0"/>
        <c:axId val="288202384"/>
        <c:axId val="288204024"/>
      </c:lineChart>
      <c:dateAx>
        <c:axId val="288202384"/>
        <c:scaling>
          <c:orientation val="minMax"/>
        </c:scaling>
        <c:delete val="0"/>
        <c:axPos val="b"/>
        <c:numFmt formatCode="dd-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204024"/>
        <c:crosses val="autoZero"/>
        <c:auto val="1"/>
        <c:lblOffset val="100"/>
        <c:baseTimeUnit val="days"/>
      </c:dateAx>
      <c:valAx>
        <c:axId val="288204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20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17</xdr:row>
      <xdr:rowOff>0</xdr:rowOff>
    </xdr:from>
    <xdr:to>
      <xdr:col>12</xdr:col>
      <xdr:colOff>285750</xdr:colOff>
      <xdr:row>37</xdr:row>
      <xdr:rowOff>76200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499110</xdr:colOff>
      <xdr:row>1</xdr:row>
      <xdr:rowOff>163830</xdr:rowOff>
    </xdr:from>
    <xdr:to>
      <xdr:col>12</xdr:col>
      <xdr:colOff>586740</xdr:colOff>
      <xdr:row>13</xdr:row>
      <xdr:rowOff>68580</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200024</xdr:colOff>
      <xdr:row>1</xdr:row>
      <xdr:rowOff>237171</xdr:rowOff>
    </xdr:from>
    <xdr:to>
      <xdr:col>24</xdr:col>
      <xdr:colOff>285749</xdr:colOff>
      <xdr:row>14</xdr:row>
      <xdr:rowOff>504824</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oyersa\Documents\Copy%20of%20Copy%20of%2018_BeachData%20Corrected%20by%20LMJ.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Data"/>
      <sheetName val="Metadata"/>
      <sheetName val="Crystal Bay Survey"/>
      <sheetName val="In Town"/>
      <sheetName val="Bird Count"/>
      <sheetName val="New rule analysis"/>
      <sheetName val="Model Parameters Westboro"/>
      <sheetName val="Model Parameters Petrie"/>
      <sheetName val="McKay Lake Pond"/>
      <sheetName val="Ottawa River"/>
      <sheetName val="Rideau River"/>
      <sheetName val="Statistics"/>
      <sheetName val="Sheet1"/>
    </sheetNames>
    <sheetDataSet>
      <sheetData sheetId="0" refreshError="1"/>
      <sheetData sheetId="1" refreshError="1"/>
      <sheetData sheetId="2" refreshError="1"/>
      <sheetData sheetId="3" refreshError="1">
        <row r="5">
          <cell r="P5">
            <v>0</v>
          </cell>
        </row>
        <row r="19">
          <cell r="A19">
            <v>43269</v>
          </cell>
          <cell r="N19">
            <v>35.451744068104873</v>
          </cell>
          <cell r="R19">
            <v>30.858697781197229</v>
          </cell>
        </row>
        <row r="20">
          <cell r="A20">
            <v>43270</v>
          </cell>
          <cell r="N20">
            <v>139.73840364088235</v>
          </cell>
          <cell r="R20">
            <v>127.90811042383669</v>
          </cell>
        </row>
        <row r="21">
          <cell r="A21">
            <v>43271</v>
          </cell>
          <cell r="N21">
            <v>53.04566009275068</v>
          </cell>
          <cell r="R21">
            <v>68.408441274308814</v>
          </cell>
        </row>
        <row r="22">
          <cell r="A22">
            <v>43272</v>
          </cell>
          <cell r="N22">
            <v>32.453422231992086</v>
          </cell>
          <cell r="R22">
            <v>38.065981032462737</v>
          </cell>
        </row>
        <row r="23">
          <cell r="A23">
            <v>43273</v>
          </cell>
          <cell r="N23">
            <v>36.411284060521602</v>
          </cell>
          <cell r="R23">
            <v>30.858697781197229</v>
          </cell>
        </row>
        <row r="24">
          <cell r="A24">
            <v>43274</v>
          </cell>
          <cell r="N24">
            <v>31.697863849222269</v>
          </cell>
          <cell r="R24">
            <v>32.243949421182563</v>
          </cell>
        </row>
        <row r="25">
          <cell r="A25">
            <v>43275</v>
          </cell>
          <cell r="N25">
            <v>40.824663235762159</v>
          </cell>
          <cell r="R25">
            <v>59.094252347227794</v>
          </cell>
        </row>
        <row r="26">
          <cell r="A26">
            <v>43276</v>
          </cell>
          <cell r="N26">
            <v>39.487009716696399</v>
          </cell>
          <cell r="R26">
            <v>39.788632132516753</v>
          </cell>
        </row>
        <row r="27">
          <cell r="A27">
            <v>43277</v>
          </cell>
          <cell r="N27">
            <v>36.501860513592348</v>
          </cell>
          <cell r="R27">
            <v>33.320453400843739</v>
          </cell>
        </row>
        <row r="28">
          <cell r="A28">
            <v>43278</v>
          </cell>
          <cell r="N28">
            <v>45.358663105321092</v>
          </cell>
          <cell r="R28">
            <v>32.275651179757318</v>
          </cell>
        </row>
        <row r="29">
          <cell r="A29">
            <v>43279</v>
          </cell>
          <cell r="N29">
            <v>29.541769390627778</v>
          </cell>
          <cell r="R29">
            <v>35.375532086862378</v>
          </cell>
        </row>
        <row r="30">
          <cell r="A30">
            <v>43280</v>
          </cell>
          <cell r="N30">
            <v>40.759655480296139</v>
          </cell>
          <cell r="R30">
            <v>38.839619286719724</v>
          </cell>
        </row>
        <row r="31">
          <cell r="A31">
            <v>43281</v>
          </cell>
          <cell r="N31">
            <v>33.658654363385985</v>
          </cell>
          <cell r="R31">
            <v>33.765879418103651</v>
          </cell>
        </row>
        <row r="32">
          <cell r="A32">
            <v>43282</v>
          </cell>
          <cell r="N32">
            <v>20.912791051825465</v>
          </cell>
          <cell r="R32">
            <v>31.280529027185096</v>
          </cell>
        </row>
        <row r="33">
          <cell r="A33">
            <v>43283</v>
          </cell>
          <cell r="N33">
            <v>26.051710846973521</v>
          </cell>
          <cell r="R33">
            <v>26.819476868138914</v>
          </cell>
        </row>
        <row r="34">
          <cell r="A34">
            <v>43284</v>
          </cell>
          <cell r="N34">
            <v>207.52589244133722</v>
          </cell>
          <cell r="R34">
            <v>106.61809879644073</v>
          </cell>
        </row>
        <row r="35">
          <cell r="A35">
            <v>43285</v>
          </cell>
          <cell r="N35">
            <v>159.3050239266031</v>
          </cell>
          <cell r="R35">
            <v>92.134062354468028</v>
          </cell>
        </row>
        <row r="36">
          <cell r="A36">
            <v>43286</v>
          </cell>
          <cell r="N36">
            <v>58.273869171523842</v>
          </cell>
          <cell r="R36">
            <v>75.25675837431109</v>
          </cell>
        </row>
        <row r="37">
          <cell r="A37">
            <v>43287</v>
          </cell>
          <cell r="N37">
            <v>55.015632119668659</v>
          </cell>
          <cell r="R37">
            <v>39.895854210033342</v>
          </cell>
        </row>
        <row r="38">
          <cell r="A38">
            <v>43288</v>
          </cell>
          <cell r="N38">
            <v>29.301560515835217</v>
          </cell>
          <cell r="R38">
            <v>38.755471241884031</v>
          </cell>
        </row>
        <row r="39">
          <cell r="A39">
            <v>43289</v>
          </cell>
          <cell r="N39">
            <v>31.776715231464369</v>
          </cell>
          <cell r="R39">
            <v>29.755546180542325</v>
          </cell>
        </row>
        <row r="40">
          <cell r="A40">
            <v>43290</v>
          </cell>
          <cell r="N40">
            <v>32.453422231992086</v>
          </cell>
          <cell r="R40">
            <v>30.621850331012528</v>
          </cell>
        </row>
        <row r="41">
          <cell r="A41">
            <v>43291</v>
          </cell>
          <cell r="N41">
            <v>29.925557394776895</v>
          </cell>
          <cell r="R41">
            <v>30.858697781197229</v>
          </cell>
        </row>
        <row r="42">
          <cell r="A42">
            <v>43292</v>
          </cell>
          <cell r="N42">
            <v>29.301560515835217</v>
          </cell>
          <cell r="R42">
            <v>29.973945088171913</v>
          </cell>
        </row>
        <row r="43">
          <cell r="A43">
            <v>43293</v>
          </cell>
          <cell r="N43">
            <v>21.411273683383239</v>
          </cell>
          <cell r="R43">
            <v>29.755546180542325</v>
          </cell>
        </row>
        <row r="44">
          <cell r="A44">
            <v>43294</v>
          </cell>
          <cell r="N44">
            <v>26.051710846973521</v>
          </cell>
          <cell r="R44">
            <v>26.993945789184135</v>
          </cell>
        </row>
        <row r="45">
          <cell r="A45">
            <v>43295</v>
          </cell>
          <cell r="N45">
            <v>25.508490012515818</v>
          </cell>
          <cell r="R45">
            <v>28.618098796440734</v>
          </cell>
        </row>
        <row r="46">
          <cell r="A46">
            <v>43296</v>
          </cell>
          <cell r="N46">
            <v>14.309690811052555</v>
          </cell>
          <cell r="R46">
            <v>46.427971504380537</v>
          </cell>
        </row>
        <row r="47">
          <cell r="A47">
            <v>43297</v>
          </cell>
          <cell r="N47">
            <v>60.247942334473606</v>
          </cell>
          <cell r="R47">
            <v>24.508391783868394</v>
          </cell>
        </row>
        <row r="48">
          <cell r="A48">
            <v>43298</v>
          </cell>
          <cell r="N48">
            <v>57.707996236288537</v>
          </cell>
          <cell r="R48">
            <v>133.58677981706575</v>
          </cell>
        </row>
        <row r="49">
          <cell r="A49">
            <v>43299</v>
          </cell>
          <cell r="N49">
            <v>173.91816879300802</v>
          </cell>
          <cell r="R49">
            <v>164.19779868270098</v>
          </cell>
        </row>
        <row r="50">
          <cell r="A50">
            <v>43300</v>
          </cell>
          <cell r="N50">
            <v>46.086199751952734</v>
          </cell>
          <cell r="R50">
            <v>80.371359077552796</v>
          </cell>
        </row>
        <row r="51">
          <cell r="A51">
            <v>43301</v>
          </cell>
          <cell r="N51">
            <v>29.925557394776895</v>
          </cell>
          <cell r="R51">
            <v>35.630169913183458</v>
          </cell>
        </row>
        <row r="52">
          <cell r="A52">
            <v>43302</v>
          </cell>
          <cell r="N52">
            <v>16.437518295172257</v>
          </cell>
          <cell r="R52">
            <v>29.973945088171913</v>
          </cell>
        </row>
        <row r="53">
          <cell r="A53">
            <v>43303</v>
          </cell>
          <cell r="N53">
            <v>64.074429950736118</v>
          </cell>
          <cell r="R53">
            <v>25.253131403310292</v>
          </cell>
        </row>
        <row r="54">
          <cell r="A54">
            <v>43304</v>
          </cell>
          <cell r="N54">
            <v>53.04566009275068</v>
          </cell>
          <cell r="R54">
            <v>164.92605048275763</v>
          </cell>
        </row>
        <row r="55">
          <cell r="A55">
            <v>43305</v>
          </cell>
          <cell r="N55">
            <v>327.3623608377066</v>
          </cell>
          <cell r="R55">
            <v>597.56598103246279</v>
          </cell>
        </row>
        <row r="56">
          <cell r="A56">
            <v>43306</v>
          </cell>
          <cell r="R56">
            <v>306.57682629319731</v>
          </cell>
        </row>
        <row r="57">
          <cell r="A57">
            <v>43307</v>
          </cell>
          <cell r="R57">
            <v>1460.39091157438</v>
          </cell>
        </row>
        <row r="58">
          <cell r="A58">
            <v>43308</v>
          </cell>
          <cell r="R58">
            <v>405.5</v>
          </cell>
        </row>
        <row r="59">
          <cell r="A59">
            <v>43309</v>
          </cell>
          <cell r="R59">
            <v>265.51985433323102</v>
          </cell>
        </row>
        <row r="60">
          <cell r="A60">
            <v>43310</v>
          </cell>
          <cell r="R60">
            <v>100.13952523022837</v>
          </cell>
        </row>
        <row r="61">
          <cell r="A61">
            <v>43311</v>
          </cell>
          <cell r="R61" t="str">
            <v>N/A</v>
          </cell>
        </row>
        <row r="62">
          <cell r="A62">
            <v>43312</v>
          </cell>
          <cell r="R62" t="str">
            <v>N/A</v>
          </cell>
        </row>
        <row r="63">
          <cell r="A63">
            <v>43313</v>
          </cell>
          <cell r="R63" t="str">
            <v>N/A</v>
          </cell>
        </row>
        <row r="64">
          <cell r="A64">
            <v>43314</v>
          </cell>
          <cell r="R64" t="str">
            <v>N/A</v>
          </cell>
        </row>
        <row r="65">
          <cell r="A65">
            <v>43315</v>
          </cell>
          <cell r="R65" t="str">
            <v>N/A</v>
          </cell>
        </row>
        <row r="66">
          <cell r="A66">
            <v>43316</v>
          </cell>
          <cell r="R66" t="str">
            <v>N/A</v>
          </cell>
        </row>
        <row r="67">
          <cell r="A67">
            <v>43317</v>
          </cell>
          <cell r="R67" t="str">
            <v>N/A</v>
          </cell>
        </row>
        <row r="68">
          <cell r="A68">
            <v>43318</v>
          </cell>
          <cell r="R68" t="str">
            <v>N/A</v>
          </cell>
        </row>
        <row r="69">
          <cell r="A69">
            <v>43319</v>
          </cell>
          <cell r="R69" t="str">
            <v>N/A</v>
          </cell>
        </row>
        <row r="70">
          <cell r="A70">
            <v>43320</v>
          </cell>
          <cell r="R70" t="str">
            <v>N/A</v>
          </cell>
        </row>
        <row r="71">
          <cell r="A71">
            <v>43321</v>
          </cell>
          <cell r="R71" t="str">
            <v>N/A</v>
          </cell>
        </row>
        <row r="72">
          <cell r="A72">
            <v>43322</v>
          </cell>
          <cell r="R72" t="str">
            <v>N/A</v>
          </cell>
        </row>
        <row r="73">
          <cell r="A73">
            <v>43323</v>
          </cell>
          <cell r="R73" t="str">
            <v>N/A</v>
          </cell>
        </row>
        <row r="74">
          <cell r="A74">
            <v>43324</v>
          </cell>
          <cell r="R74" t="str">
            <v>N/A</v>
          </cell>
        </row>
        <row r="75">
          <cell r="A75">
            <v>43325</v>
          </cell>
          <cell r="R75" t="str">
            <v>N/A</v>
          </cell>
        </row>
        <row r="76">
          <cell r="A76">
            <v>43326</v>
          </cell>
          <cell r="R76" t="str">
            <v>N/A</v>
          </cell>
        </row>
        <row r="77">
          <cell r="A77">
            <v>43327</v>
          </cell>
          <cell r="R77" t="str">
            <v>N/A</v>
          </cell>
        </row>
        <row r="78">
          <cell r="A78">
            <v>43328</v>
          </cell>
          <cell r="R78" t="str">
            <v>N/A</v>
          </cell>
        </row>
        <row r="79">
          <cell r="A79">
            <v>43329</v>
          </cell>
          <cell r="R79" t="str">
            <v>N/A</v>
          </cell>
        </row>
        <row r="80">
          <cell r="A80">
            <v>43330</v>
          </cell>
          <cell r="R80" t="str">
            <v>N/A</v>
          </cell>
        </row>
        <row r="81">
          <cell r="A81">
            <v>43331</v>
          </cell>
          <cell r="R81" t="str">
            <v>N/A</v>
          </cell>
        </row>
        <row r="82">
          <cell r="A82">
            <v>43332</v>
          </cell>
          <cell r="R82" t="str">
            <v>N/A</v>
          </cell>
        </row>
        <row r="83">
          <cell r="A83">
            <v>43333</v>
          </cell>
          <cell r="R83" t="str">
            <v>N/A</v>
          </cell>
        </row>
        <row r="84">
          <cell r="A84">
            <v>43334</v>
          </cell>
          <cell r="R84" t="str">
            <v>N/A</v>
          </cell>
        </row>
        <row r="85">
          <cell r="A85">
            <v>43335</v>
          </cell>
          <cell r="R85" t="str">
            <v>N/A</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Rick.Gervaid@ymcaywca.ca%20613-832-1234%20ext.618"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hyperlink" Target="http://www.omnicoll.net/" TargetMode="External"/><Relationship Id="rId2" Type="http://schemas.openxmlformats.org/officeDocument/2006/relationships/hyperlink" Target="http://climate.weather.gc.ca/climate_data/daily_data_e.html?StationID=49568" TargetMode="External"/><Relationship Id="rId1" Type="http://schemas.openxmlformats.org/officeDocument/2006/relationships/hyperlink" Target="file:///\\10.51.112.6\usersdata\HomeDirectories\Historian\Rainfall"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5"/>
  <sheetViews>
    <sheetView zoomScaleNormal="100" workbookViewId="0">
      <pane xSplit="1" ySplit="2" topLeftCell="B58" activePane="bottomRight" state="frozen"/>
      <selection pane="topRight" activeCell="B1" sqref="B1"/>
      <selection pane="bottomLeft" activeCell="A3" sqref="A3"/>
      <selection pane="bottomRight" activeCell="F85" sqref="F85"/>
    </sheetView>
  </sheetViews>
  <sheetFormatPr defaultRowHeight="12.75" x14ac:dyDescent="0.2"/>
  <cols>
    <col min="2" max="3" width="4.5703125" style="25" customWidth="1"/>
    <col min="4" max="4" width="5.5703125" style="25" customWidth="1"/>
    <col min="5" max="5" width="5.7109375" style="25" customWidth="1"/>
    <col min="6" max="6" width="5.5703125" style="25" customWidth="1"/>
    <col min="7" max="7" width="5.7109375" style="26" customWidth="1"/>
    <col min="8" max="8" width="5.28515625" style="26" customWidth="1"/>
    <col min="9" max="9" width="5.42578125" style="26" customWidth="1"/>
    <col min="10" max="10" width="5.28515625" style="26" customWidth="1"/>
    <col min="11" max="11" width="5.7109375" style="26" customWidth="1"/>
    <col min="12" max="12" width="6.42578125" style="364" customWidth="1"/>
    <col min="13" max="13" width="6.140625" style="364" customWidth="1"/>
    <col min="14" max="14" width="6.85546875" style="364" customWidth="1"/>
    <col min="15" max="15" width="5.7109375" style="364" customWidth="1"/>
    <col min="16" max="16" width="8.42578125" style="364" customWidth="1"/>
    <col min="17" max="17" width="6.42578125" style="26" customWidth="1"/>
    <col min="18" max="18" width="5.5703125" style="26" customWidth="1"/>
    <col min="19" max="19" width="6.42578125" style="26" customWidth="1"/>
    <col min="20" max="20" width="5.7109375" style="26" customWidth="1"/>
    <col min="21" max="21" width="6.28515625" style="26" customWidth="1"/>
    <col min="22" max="22" width="5.42578125" style="25" customWidth="1"/>
    <col min="23" max="23" width="6" style="25" customWidth="1"/>
    <col min="24" max="24" width="5.28515625" style="25" customWidth="1"/>
    <col min="25" max="26" width="6.28515625" style="25" customWidth="1"/>
  </cols>
  <sheetData>
    <row r="1" spans="1:29" x14ac:dyDescent="0.2">
      <c r="B1" s="438" t="s">
        <v>74</v>
      </c>
      <c r="C1" s="438"/>
      <c r="D1" s="438"/>
      <c r="E1" s="438"/>
      <c r="F1" s="438"/>
      <c r="G1" s="439" t="s">
        <v>75</v>
      </c>
      <c r="H1" s="439"/>
      <c r="I1" s="439"/>
      <c r="J1" s="439"/>
      <c r="K1" s="439"/>
      <c r="L1" s="440" t="s">
        <v>76</v>
      </c>
      <c r="M1" s="440"/>
      <c r="N1" s="440"/>
      <c r="O1" s="440"/>
      <c r="P1" s="440"/>
      <c r="Q1" s="439" t="s">
        <v>77</v>
      </c>
      <c r="R1" s="439"/>
      <c r="S1" s="439"/>
      <c r="T1" s="439"/>
      <c r="U1" s="439"/>
      <c r="V1" s="438" t="s">
        <v>32</v>
      </c>
      <c r="W1" s="438"/>
      <c r="X1" s="438"/>
      <c r="Y1" s="438"/>
      <c r="Z1" s="438"/>
    </row>
    <row r="2" spans="1:29" ht="13.5" thickBot="1" x14ac:dyDescent="0.25">
      <c r="B2" s="27" t="s">
        <v>38</v>
      </c>
      <c r="C2" s="27" t="s">
        <v>39</v>
      </c>
      <c r="D2" s="27" t="s">
        <v>40</v>
      </c>
      <c r="E2" s="27" t="s">
        <v>41</v>
      </c>
      <c r="F2" s="367" t="s">
        <v>42</v>
      </c>
      <c r="G2" s="378" t="s">
        <v>44</v>
      </c>
      <c r="H2" s="28" t="s">
        <v>45</v>
      </c>
      <c r="I2" s="28" t="s">
        <v>46</v>
      </c>
      <c r="J2" s="28" t="s">
        <v>47</v>
      </c>
      <c r="K2" s="229" t="s">
        <v>48</v>
      </c>
      <c r="L2" s="389" t="s">
        <v>43</v>
      </c>
      <c r="M2" s="358" t="s">
        <v>49</v>
      </c>
      <c r="N2" s="358" t="s">
        <v>50</v>
      </c>
      <c r="O2" s="358" t="s">
        <v>51</v>
      </c>
      <c r="P2" s="377" t="s">
        <v>52</v>
      </c>
      <c r="Q2" s="378" t="s">
        <v>53</v>
      </c>
      <c r="R2" s="28" t="s">
        <v>54</v>
      </c>
      <c r="S2" s="28" t="s">
        <v>55</v>
      </c>
      <c r="T2" s="28" t="s">
        <v>56</v>
      </c>
      <c r="U2" s="229" t="s">
        <v>57</v>
      </c>
      <c r="V2" s="404" t="s">
        <v>58</v>
      </c>
      <c r="W2" s="27" t="s">
        <v>59</v>
      </c>
      <c r="X2" s="27" t="s">
        <v>60</v>
      </c>
      <c r="Y2" s="27" t="s">
        <v>61</v>
      </c>
      <c r="Z2" s="367" t="s">
        <v>62</v>
      </c>
      <c r="AA2" s="230"/>
    </row>
    <row r="3" spans="1:29" x14ac:dyDescent="0.2">
      <c r="A3" s="75">
        <v>43615</v>
      </c>
      <c r="B3" s="368"/>
      <c r="C3" s="369"/>
      <c r="D3" s="369"/>
      <c r="E3" s="369"/>
      <c r="F3" s="370"/>
      <c r="G3" s="379"/>
      <c r="H3" s="380"/>
      <c r="I3" s="380"/>
      <c r="J3" s="380"/>
      <c r="K3" s="381"/>
      <c r="L3" s="390">
        <v>10</v>
      </c>
      <c r="M3" s="391">
        <v>10</v>
      </c>
      <c r="N3" s="391">
        <v>10</v>
      </c>
      <c r="O3" s="391">
        <v>10</v>
      </c>
      <c r="P3" s="392">
        <v>10</v>
      </c>
      <c r="Q3" s="379"/>
      <c r="R3" s="380"/>
      <c r="S3" s="380"/>
      <c r="T3" s="380"/>
      <c r="U3" s="381"/>
      <c r="V3" s="368"/>
      <c r="W3" s="369"/>
      <c r="X3" s="369"/>
      <c r="Y3" s="369"/>
      <c r="Z3" s="370"/>
    </row>
    <row r="4" spans="1:29" x14ac:dyDescent="0.2">
      <c r="A4" s="75">
        <v>43616</v>
      </c>
      <c r="B4" s="371"/>
      <c r="C4" s="29"/>
      <c r="D4" s="29"/>
      <c r="E4" s="29"/>
      <c r="F4" s="372"/>
      <c r="G4" s="382"/>
      <c r="H4" s="30"/>
      <c r="I4" s="30"/>
      <c r="J4" s="30"/>
      <c r="K4" s="383"/>
      <c r="L4" s="393">
        <v>10</v>
      </c>
      <c r="M4" s="360">
        <v>10</v>
      </c>
      <c r="N4" s="360">
        <v>10</v>
      </c>
      <c r="O4" s="360">
        <v>30</v>
      </c>
      <c r="P4" s="394">
        <v>10</v>
      </c>
      <c r="Q4" s="382"/>
      <c r="R4" s="30"/>
      <c r="S4" s="30"/>
      <c r="T4" s="30"/>
      <c r="U4" s="383"/>
      <c r="V4" s="371"/>
      <c r="W4" s="29"/>
      <c r="X4" s="29"/>
      <c r="Y4" s="29"/>
      <c r="Z4" s="372"/>
    </row>
    <row r="5" spans="1:29" x14ac:dyDescent="0.2">
      <c r="A5" s="75">
        <v>43617</v>
      </c>
      <c r="B5" s="371"/>
      <c r="C5" s="29"/>
      <c r="D5" s="29"/>
      <c r="E5" s="29"/>
      <c r="F5" s="372"/>
      <c r="G5" s="382"/>
      <c r="H5" s="30"/>
      <c r="I5" s="30"/>
      <c r="J5" s="30"/>
      <c r="K5" s="383"/>
      <c r="L5" s="393">
        <v>10</v>
      </c>
      <c r="M5" s="360">
        <v>10</v>
      </c>
      <c r="N5" s="360">
        <v>10</v>
      </c>
      <c r="O5" s="360">
        <v>20</v>
      </c>
      <c r="P5" s="394">
        <v>40</v>
      </c>
      <c r="Q5" s="382"/>
      <c r="R5" s="30"/>
      <c r="S5" s="30"/>
      <c r="T5" s="30"/>
      <c r="U5" s="383"/>
      <c r="V5" s="371"/>
      <c r="W5" s="29"/>
      <c r="X5" s="29"/>
      <c r="Y5" s="29"/>
      <c r="Z5" s="372"/>
    </row>
    <row r="6" spans="1:29" x14ac:dyDescent="0.2">
      <c r="A6" s="75">
        <v>43618</v>
      </c>
      <c r="B6" s="371"/>
      <c r="C6" s="29"/>
      <c r="D6" s="29"/>
      <c r="E6" s="29"/>
      <c r="F6" s="372"/>
      <c r="G6" s="382"/>
      <c r="H6" s="30"/>
      <c r="I6" s="30"/>
      <c r="J6" s="30"/>
      <c r="K6" s="383"/>
      <c r="L6" s="393"/>
      <c r="M6" s="360"/>
      <c r="N6" s="360"/>
      <c r="O6" s="360"/>
      <c r="P6" s="394"/>
      <c r="Q6" s="382"/>
      <c r="R6" s="30"/>
      <c r="S6" s="30"/>
      <c r="T6" s="30"/>
      <c r="U6" s="383"/>
      <c r="V6" s="371"/>
      <c r="W6" s="29"/>
      <c r="X6" s="29"/>
      <c r="Y6" s="29"/>
      <c r="Z6" s="372"/>
    </row>
    <row r="7" spans="1:29" x14ac:dyDescent="0.2">
      <c r="A7" s="75">
        <v>43619</v>
      </c>
      <c r="B7" s="371"/>
      <c r="C7" s="29"/>
      <c r="D7" s="29"/>
      <c r="E7" s="29"/>
      <c r="F7" s="372"/>
      <c r="G7" s="382"/>
      <c r="H7" s="30"/>
      <c r="I7" s="30"/>
      <c r="J7" s="30"/>
      <c r="K7" s="383"/>
      <c r="L7" s="393">
        <v>20</v>
      </c>
      <c r="M7" s="360">
        <v>10</v>
      </c>
      <c r="N7" s="360">
        <v>10</v>
      </c>
      <c r="O7" s="360">
        <v>10</v>
      </c>
      <c r="P7" s="394">
        <v>10</v>
      </c>
      <c r="Q7" s="382"/>
      <c r="R7" s="30"/>
      <c r="S7" s="30"/>
      <c r="T7" s="30"/>
      <c r="U7" s="383"/>
      <c r="V7" s="371"/>
      <c r="W7" s="29"/>
      <c r="X7" s="29"/>
      <c r="Y7" s="29"/>
      <c r="Z7" s="372"/>
    </row>
    <row r="8" spans="1:29" x14ac:dyDescent="0.2">
      <c r="A8" s="75">
        <v>43620</v>
      </c>
      <c r="B8" s="371"/>
      <c r="C8" s="29"/>
      <c r="D8" s="29"/>
      <c r="E8" s="29"/>
      <c r="F8" s="372"/>
      <c r="G8" s="382"/>
      <c r="H8" s="30"/>
      <c r="I8" s="30"/>
      <c r="J8" s="30"/>
      <c r="K8" s="383"/>
      <c r="L8" s="393">
        <v>10</v>
      </c>
      <c r="M8" s="360">
        <v>10</v>
      </c>
      <c r="N8" s="360">
        <v>10</v>
      </c>
      <c r="O8" s="360">
        <v>10</v>
      </c>
      <c r="P8" s="394">
        <v>10</v>
      </c>
      <c r="Q8" s="382"/>
      <c r="R8" s="30"/>
      <c r="S8" s="30"/>
      <c r="T8" s="30"/>
      <c r="U8" s="383"/>
      <c r="V8" s="371"/>
      <c r="W8" s="29"/>
      <c r="X8" s="29"/>
      <c r="Y8" s="29"/>
      <c r="Z8" s="372"/>
    </row>
    <row r="9" spans="1:29" x14ac:dyDescent="0.2">
      <c r="A9" s="75">
        <v>43621</v>
      </c>
      <c r="B9" s="371"/>
      <c r="C9" s="29"/>
      <c r="D9" s="29"/>
      <c r="E9" s="29"/>
      <c r="F9" s="372"/>
      <c r="G9" s="382"/>
      <c r="H9" s="30"/>
      <c r="I9" s="30"/>
      <c r="J9" s="30"/>
      <c r="K9" s="383"/>
      <c r="L9" s="393">
        <v>10</v>
      </c>
      <c r="M9" s="360">
        <v>10</v>
      </c>
      <c r="N9" s="360">
        <v>10</v>
      </c>
      <c r="O9" s="360">
        <v>10</v>
      </c>
      <c r="P9" s="394">
        <v>10</v>
      </c>
      <c r="Q9" s="382"/>
      <c r="R9" s="30"/>
      <c r="S9" s="30"/>
      <c r="T9" s="30"/>
      <c r="U9" s="383"/>
      <c r="V9" s="371"/>
      <c r="W9" s="29"/>
      <c r="X9" s="29"/>
      <c r="Y9" s="29"/>
      <c r="Z9" s="372"/>
    </row>
    <row r="10" spans="1:29" x14ac:dyDescent="0.2">
      <c r="A10" s="75">
        <v>43622</v>
      </c>
      <c r="B10" s="371">
        <v>40</v>
      </c>
      <c r="C10" s="29">
        <v>40</v>
      </c>
      <c r="D10" s="29">
        <v>30</v>
      </c>
      <c r="E10" s="29">
        <v>70</v>
      </c>
      <c r="F10" s="372">
        <v>10</v>
      </c>
      <c r="G10" s="382">
        <v>30</v>
      </c>
      <c r="H10" s="30">
        <v>10</v>
      </c>
      <c r="I10" s="30">
        <v>10</v>
      </c>
      <c r="J10" s="30">
        <v>10</v>
      </c>
      <c r="K10" s="383">
        <v>10</v>
      </c>
      <c r="L10" s="393">
        <v>10</v>
      </c>
      <c r="M10" s="360">
        <v>10</v>
      </c>
      <c r="N10" s="360">
        <v>10</v>
      </c>
      <c r="O10" s="360">
        <v>10</v>
      </c>
      <c r="P10" s="394">
        <v>10</v>
      </c>
      <c r="Q10" s="382"/>
      <c r="R10" s="30"/>
      <c r="S10" s="30"/>
      <c r="T10" s="30"/>
      <c r="U10" s="383"/>
      <c r="V10" s="371"/>
      <c r="W10" s="29"/>
      <c r="X10" s="29"/>
      <c r="Y10" s="29"/>
      <c r="Z10" s="372"/>
    </row>
    <row r="11" spans="1:29" x14ac:dyDescent="0.2">
      <c r="A11" s="75">
        <v>43623</v>
      </c>
      <c r="B11" s="371">
        <v>40</v>
      </c>
      <c r="C11" s="29">
        <v>10</v>
      </c>
      <c r="D11" s="29">
        <v>10</v>
      </c>
      <c r="E11" s="29">
        <v>10</v>
      </c>
      <c r="F11" s="372">
        <v>10</v>
      </c>
      <c r="G11" s="382">
        <v>10</v>
      </c>
      <c r="H11" s="30">
        <v>10</v>
      </c>
      <c r="I11" s="30">
        <v>20</v>
      </c>
      <c r="J11" s="30">
        <v>20</v>
      </c>
      <c r="K11" s="383">
        <v>30</v>
      </c>
      <c r="L11" s="393">
        <v>10</v>
      </c>
      <c r="M11" s="360">
        <v>10</v>
      </c>
      <c r="N11" s="360">
        <v>20</v>
      </c>
      <c r="O11" s="360">
        <v>10</v>
      </c>
      <c r="P11" s="394">
        <v>10</v>
      </c>
      <c r="Q11" s="382"/>
      <c r="R11" s="30"/>
      <c r="S11" s="30"/>
      <c r="T11" s="30"/>
      <c r="U11" s="383"/>
      <c r="V11" s="371"/>
      <c r="W11" s="29"/>
      <c r="X11" s="29"/>
      <c r="Y11" s="29"/>
      <c r="Z11" s="372"/>
    </row>
    <row r="12" spans="1:29" x14ac:dyDescent="0.2">
      <c r="A12" s="75">
        <v>43624</v>
      </c>
      <c r="B12" s="371"/>
      <c r="C12" s="29"/>
      <c r="D12" s="29"/>
      <c r="E12" s="29"/>
      <c r="F12" s="372"/>
      <c r="G12" s="382"/>
      <c r="H12" s="30"/>
      <c r="I12" s="30"/>
      <c r="J12" s="30"/>
      <c r="K12" s="383"/>
      <c r="L12" s="393">
        <v>10</v>
      </c>
      <c r="M12" s="360">
        <v>10</v>
      </c>
      <c r="N12" s="360">
        <v>10</v>
      </c>
      <c r="O12" s="360">
        <v>10</v>
      </c>
      <c r="P12" s="394">
        <v>20</v>
      </c>
      <c r="Q12" s="382"/>
      <c r="R12" s="30"/>
      <c r="S12" s="30"/>
      <c r="T12" s="30"/>
      <c r="U12" s="383"/>
      <c r="V12" s="371"/>
      <c r="W12" s="29"/>
      <c r="X12" s="29"/>
      <c r="Y12" s="29"/>
      <c r="Z12" s="372"/>
      <c r="AC12" s="8"/>
    </row>
    <row r="13" spans="1:29" x14ac:dyDescent="0.2">
      <c r="A13" s="75">
        <v>43625</v>
      </c>
      <c r="B13" s="371"/>
      <c r="C13" s="29"/>
      <c r="D13" s="29"/>
      <c r="E13" s="29"/>
      <c r="F13" s="372"/>
      <c r="G13" s="382"/>
      <c r="H13" s="30"/>
      <c r="I13" s="30"/>
      <c r="J13" s="30"/>
      <c r="K13" s="383"/>
      <c r="L13" s="393"/>
      <c r="M13" s="360"/>
      <c r="N13" s="360"/>
      <c r="O13" s="360"/>
      <c r="P13" s="394"/>
      <c r="Q13" s="382"/>
      <c r="R13" s="30"/>
      <c r="S13" s="30"/>
      <c r="T13" s="30"/>
      <c r="U13" s="383"/>
      <c r="V13" s="371"/>
      <c r="W13" s="29"/>
      <c r="X13" s="29"/>
      <c r="Y13" s="29"/>
      <c r="Z13" s="372"/>
      <c r="AC13" s="8"/>
    </row>
    <row r="14" spans="1:29" x14ac:dyDescent="0.2">
      <c r="A14" s="75">
        <v>43626</v>
      </c>
      <c r="B14" s="371">
        <v>10</v>
      </c>
      <c r="C14" s="29">
        <v>10</v>
      </c>
      <c r="D14" s="29">
        <v>10</v>
      </c>
      <c r="E14" s="29">
        <v>10</v>
      </c>
      <c r="F14" s="372">
        <v>10</v>
      </c>
      <c r="G14" s="382">
        <v>10</v>
      </c>
      <c r="H14" s="30">
        <v>10</v>
      </c>
      <c r="I14" s="30">
        <v>10</v>
      </c>
      <c r="J14" s="30">
        <v>30</v>
      </c>
      <c r="K14" s="383">
        <v>40</v>
      </c>
      <c r="L14" s="393">
        <v>10</v>
      </c>
      <c r="M14" s="360">
        <v>20</v>
      </c>
      <c r="N14" s="360">
        <v>10</v>
      </c>
      <c r="O14" s="360">
        <v>10</v>
      </c>
      <c r="P14" s="394">
        <v>10</v>
      </c>
      <c r="Q14" s="382"/>
      <c r="R14" s="30"/>
      <c r="S14" s="30"/>
      <c r="T14" s="30"/>
      <c r="U14" s="383"/>
      <c r="V14" s="371"/>
      <c r="W14" s="29"/>
      <c r="X14" s="29"/>
      <c r="Y14" s="29"/>
      <c r="Z14" s="372"/>
      <c r="AC14" s="8"/>
    </row>
    <row r="15" spans="1:29" x14ac:dyDescent="0.2">
      <c r="A15" s="75">
        <v>43627</v>
      </c>
      <c r="B15" s="371">
        <v>1000</v>
      </c>
      <c r="C15" s="29">
        <v>1000</v>
      </c>
      <c r="D15" s="29">
        <v>1000</v>
      </c>
      <c r="E15" s="29">
        <v>960</v>
      </c>
      <c r="F15" s="372">
        <v>1000</v>
      </c>
      <c r="G15" s="382">
        <v>210</v>
      </c>
      <c r="H15" s="30">
        <v>310</v>
      </c>
      <c r="I15" s="30">
        <v>360</v>
      </c>
      <c r="J15" s="30">
        <v>340</v>
      </c>
      <c r="K15" s="383">
        <v>270</v>
      </c>
      <c r="L15" s="393">
        <v>80</v>
      </c>
      <c r="M15" s="360">
        <v>60</v>
      </c>
      <c r="N15" s="360">
        <v>20</v>
      </c>
      <c r="O15" s="360">
        <v>10</v>
      </c>
      <c r="P15" s="394">
        <v>40</v>
      </c>
      <c r="Q15" s="382"/>
      <c r="R15" s="30"/>
      <c r="S15" s="30"/>
      <c r="T15" s="30"/>
      <c r="U15" s="383"/>
      <c r="V15" s="371"/>
      <c r="W15" s="29"/>
      <c r="X15" s="29"/>
      <c r="Y15" s="29"/>
      <c r="Z15" s="372"/>
      <c r="AC15" s="8"/>
    </row>
    <row r="16" spans="1:29" x14ac:dyDescent="0.2">
      <c r="A16" s="75">
        <v>43628</v>
      </c>
      <c r="B16" s="371">
        <v>80</v>
      </c>
      <c r="C16" s="29">
        <v>160</v>
      </c>
      <c r="D16" s="29">
        <v>90</v>
      </c>
      <c r="E16" s="29">
        <v>110</v>
      </c>
      <c r="F16" s="372">
        <v>160</v>
      </c>
      <c r="G16" s="382">
        <v>40</v>
      </c>
      <c r="H16" s="30">
        <v>20</v>
      </c>
      <c r="I16" s="30">
        <v>80</v>
      </c>
      <c r="J16" s="30">
        <v>60</v>
      </c>
      <c r="K16" s="383">
        <v>30</v>
      </c>
      <c r="L16" s="393">
        <v>30</v>
      </c>
      <c r="M16" s="360">
        <v>10</v>
      </c>
      <c r="N16" s="360">
        <v>20</v>
      </c>
      <c r="O16" s="360">
        <v>20</v>
      </c>
      <c r="P16" s="394">
        <v>30</v>
      </c>
      <c r="Q16" s="382"/>
      <c r="R16" s="30"/>
      <c r="S16" s="30"/>
      <c r="T16" s="30"/>
      <c r="U16" s="383"/>
      <c r="V16" s="371"/>
      <c r="W16" s="29"/>
      <c r="X16" s="29"/>
      <c r="Y16" s="29"/>
      <c r="Z16" s="372"/>
      <c r="AC16" s="8"/>
    </row>
    <row r="17" spans="1:29" x14ac:dyDescent="0.2">
      <c r="A17" s="75">
        <v>43629</v>
      </c>
      <c r="B17" s="371">
        <v>20</v>
      </c>
      <c r="C17" s="29">
        <v>20</v>
      </c>
      <c r="D17" s="29">
        <v>40</v>
      </c>
      <c r="E17" s="29">
        <v>20</v>
      </c>
      <c r="F17" s="372">
        <v>20</v>
      </c>
      <c r="G17" s="382">
        <v>140</v>
      </c>
      <c r="H17" s="30">
        <v>160</v>
      </c>
      <c r="I17" s="30">
        <v>240</v>
      </c>
      <c r="J17" s="30">
        <v>190</v>
      </c>
      <c r="K17" s="383">
        <v>170</v>
      </c>
      <c r="L17" s="393">
        <v>10</v>
      </c>
      <c r="M17" s="360">
        <v>10</v>
      </c>
      <c r="N17" s="360">
        <v>10</v>
      </c>
      <c r="O17" s="360">
        <v>20</v>
      </c>
      <c r="P17" s="394">
        <v>10</v>
      </c>
      <c r="Q17" s="382"/>
      <c r="R17" s="30"/>
      <c r="S17" s="30"/>
      <c r="T17" s="30"/>
      <c r="U17" s="383"/>
      <c r="V17" s="371"/>
      <c r="W17" s="29"/>
      <c r="X17" s="29"/>
      <c r="Y17" s="29"/>
      <c r="Z17" s="372"/>
      <c r="AA17" s="63"/>
      <c r="AC17" s="8"/>
    </row>
    <row r="18" spans="1:29" x14ac:dyDescent="0.2">
      <c r="A18" s="75">
        <v>43630</v>
      </c>
      <c r="B18" s="371">
        <v>10</v>
      </c>
      <c r="C18" s="29">
        <v>10</v>
      </c>
      <c r="D18" s="29">
        <v>20</v>
      </c>
      <c r="E18" s="29">
        <v>10</v>
      </c>
      <c r="F18" s="372">
        <v>40</v>
      </c>
      <c r="G18" s="382">
        <v>120</v>
      </c>
      <c r="H18" s="30">
        <v>60</v>
      </c>
      <c r="I18" s="30">
        <v>90</v>
      </c>
      <c r="J18" s="30">
        <v>80</v>
      </c>
      <c r="K18" s="383">
        <v>90</v>
      </c>
      <c r="L18" s="393">
        <v>20</v>
      </c>
      <c r="M18" s="360">
        <v>10</v>
      </c>
      <c r="N18" s="360">
        <v>20</v>
      </c>
      <c r="O18" s="360">
        <v>30</v>
      </c>
      <c r="P18" s="394">
        <v>20</v>
      </c>
      <c r="Q18" s="400"/>
      <c r="R18" s="228"/>
      <c r="S18" s="228"/>
      <c r="T18" s="228"/>
      <c r="U18" s="401"/>
      <c r="V18" s="371"/>
      <c r="W18" s="29"/>
      <c r="X18" s="29"/>
      <c r="Y18" s="29"/>
      <c r="Z18" s="372"/>
      <c r="AA18" s="63"/>
      <c r="AC18" s="8"/>
    </row>
    <row r="19" spans="1:29" x14ac:dyDescent="0.2">
      <c r="A19" s="75">
        <v>43631</v>
      </c>
      <c r="B19" s="371">
        <v>80</v>
      </c>
      <c r="C19" s="29">
        <v>80</v>
      </c>
      <c r="D19" s="29">
        <v>80</v>
      </c>
      <c r="E19" s="29">
        <v>70</v>
      </c>
      <c r="F19" s="372">
        <v>90</v>
      </c>
      <c r="G19" s="382">
        <v>60</v>
      </c>
      <c r="H19" s="30">
        <v>110</v>
      </c>
      <c r="I19" s="30">
        <v>50</v>
      </c>
      <c r="J19" s="30">
        <v>150</v>
      </c>
      <c r="K19" s="383">
        <v>110</v>
      </c>
      <c r="L19" s="393">
        <v>20</v>
      </c>
      <c r="M19" s="360">
        <v>60</v>
      </c>
      <c r="N19" s="360">
        <v>20</v>
      </c>
      <c r="O19" s="360">
        <v>30</v>
      </c>
      <c r="P19" s="394">
        <v>20</v>
      </c>
      <c r="Q19" s="382"/>
      <c r="R19" s="30"/>
      <c r="S19" s="30"/>
      <c r="T19" s="30"/>
      <c r="U19" s="383"/>
      <c r="V19" s="371"/>
      <c r="W19" s="29"/>
      <c r="X19" s="29"/>
      <c r="Y19" s="29"/>
      <c r="Z19" s="372"/>
      <c r="AA19" s="63"/>
      <c r="AC19" s="8"/>
    </row>
    <row r="20" spans="1:29" x14ac:dyDescent="0.2">
      <c r="A20" s="75">
        <v>43632</v>
      </c>
      <c r="B20" s="371">
        <v>100</v>
      </c>
      <c r="C20" s="29">
        <v>180</v>
      </c>
      <c r="D20" s="29">
        <v>130</v>
      </c>
      <c r="E20" s="29">
        <v>90</v>
      </c>
      <c r="F20" s="372">
        <v>160</v>
      </c>
      <c r="G20" s="382">
        <v>70</v>
      </c>
      <c r="H20" s="30">
        <v>60</v>
      </c>
      <c r="I20" s="30">
        <v>100</v>
      </c>
      <c r="J20" s="30">
        <v>90</v>
      </c>
      <c r="K20" s="383">
        <v>140</v>
      </c>
      <c r="L20" s="393">
        <v>10</v>
      </c>
      <c r="M20" s="360">
        <v>40</v>
      </c>
      <c r="N20" s="360">
        <v>20</v>
      </c>
      <c r="O20" s="360">
        <v>30</v>
      </c>
      <c r="P20" s="394">
        <v>10</v>
      </c>
      <c r="Q20" s="382"/>
      <c r="R20" s="30"/>
      <c r="S20" s="30"/>
      <c r="T20" s="30"/>
      <c r="U20" s="383"/>
      <c r="V20" s="371"/>
      <c r="W20" s="29"/>
      <c r="X20" s="29"/>
      <c r="Y20" s="29"/>
      <c r="Z20" s="372"/>
      <c r="AA20" s="63"/>
      <c r="AC20" s="8"/>
    </row>
    <row r="21" spans="1:29" x14ac:dyDescent="0.2">
      <c r="A21" s="75">
        <v>43633</v>
      </c>
      <c r="B21" s="371">
        <v>30</v>
      </c>
      <c r="C21" s="29">
        <v>20</v>
      </c>
      <c r="D21" s="29">
        <v>30</v>
      </c>
      <c r="E21" s="29">
        <v>10</v>
      </c>
      <c r="F21" s="372">
        <v>10</v>
      </c>
      <c r="G21" s="382">
        <v>10</v>
      </c>
      <c r="H21" s="30">
        <v>10</v>
      </c>
      <c r="I21" s="30">
        <v>40</v>
      </c>
      <c r="J21" s="30">
        <v>10</v>
      </c>
      <c r="K21" s="383">
        <v>30</v>
      </c>
      <c r="L21" s="393">
        <v>30</v>
      </c>
      <c r="M21" s="360">
        <v>20</v>
      </c>
      <c r="N21" s="360">
        <v>20</v>
      </c>
      <c r="O21" s="360">
        <v>10</v>
      </c>
      <c r="P21" s="394">
        <v>10</v>
      </c>
      <c r="Q21" s="382"/>
      <c r="R21" s="30"/>
      <c r="S21" s="30"/>
      <c r="T21" s="30"/>
      <c r="U21" s="383"/>
      <c r="V21" s="371"/>
      <c r="W21" s="29"/>
      <c r="X21" s="29"/>
      <c r="Y21" s="29"/>
      <c r="Z21" s="372"/>
      <c r="AA21" s="63"/>
      <c r="AC21" s="8"/>
    </row>
    <row r="22" spans="1:29" x14ac:dyDescent="0.2">
      <c r="A22" s="75">
        <v>43634</v>
      </c>
      <c r="B22" s="371">
        <v>20</v>
      </c>
      <c r="C22" s="29">
        <v>90</v>
      </c>
      <c r="D22" s="29">
        <v>190</v>
      </c>
      <c r="E22" s="29">
        <v>100</v>
      </c>
      <c r="F22" s="372">
        <v>150</v>
      </c>
      <c r="G22" s="382">
        <v>10</v>
      </c>
      <c r="H22" s="30">
        <v>50</v>
      </c>
      <c r="I22" s="30">
        <v>60</v>
      </c>
      <c r="J22" s="30">
        <v>10</v>
      </c>
      <c r="K22" s="383">
        <v>10</v>
      </c>
      <c r="L22" s="393">
        <v>10</v>
      </c>
      <c r="M22" s="360">
        <v>10</v>
      </c>
      <c r="N22" s="360">
        <v>10</v>
      </c>
      <c r="O22" s="360">
        <v>10</v>
      </c>
      <c r="P22" s="394">
        <v>10</v>
      </c>
      <c r="Q22" s="382"/>
      <c r="R22" s="30"/>
      <c r="S22" s="30"/>
      <c r="T22" s="30"/>
      <c r="U22" s="383"/>
      <c r="V22" s="371"/>
      <c r="W22" s="29"/>
      <c r="X22" s="29"/>
      <c r="Y22" s="29"/>
      <c r="Z22" s="372"/>
      <c r="AA22" s="63"/>
      <c r="AC22" s="8"/>
    </row>
    <row r="23" spans="1:29" x14ac:dyDescent="0.2">
      <c r="A23" s="75">
        <v>43635</v>
      </c>
      <c r="B23" s="371">
        <v>10</v>
      </c>
      <c r="C23" s="29">
        <v>10</v>
      </c>
      <c r="D23" s="29">
        <v>30</v>
      </c>
      <c r="E23" s="29">
        <v>50</v>
      </c>
      <c r="F23" s="372">
        <v>30</v>
      </c>
      <c r="G23" s="382">
        <v>40</v>
      </c>
      <c r="H23" s="30">
        <v>80</v>
      </c>
      <c r="I23" s="30">
        <v>50</v>
      </c>
      <c r="J23" s="30">
        <v>90</v>
      </c>
      <c r="K23" s="383">
        <v>70</v>
      </c>
      <c r="L23" s="393">
        <v>30</v>
      </c>
      <c r="M23" s="360">
        <v>10</v>
      </c>
      <c r="N23" s="360">
        <v>10</v>
      </c>
      <c r="O23" s="360">
        <v>10</v>
      </c>
      <c r="P23" s="394">
        <v>30</v>
      </c>
      <c r="Q23" s="382">
        <v>20</v>
      </c>
      <c r="R23" s="30">
        <v>70</v>
      </c>
      <c r="S23" s="30">
        <v>110</v>
      </c>
      <c r="T23" s="30">
        <v>10</v>
      </c>
      <c r="U23" s="383">
        <v>30</v>
      </c>
      <c r="V23" s="371">
        <v>60</v>
      </c>
      <c r="W23" s="29">
        <v>60</v>
      </c>
      <c r="X23" s="29">
        <v>60</v>
      </c>
      <c r="Y23" s="29">
        <v>80</v>
      </c>
      <c r="Z23" s="372">
        <v>120</v>
      </c>
      <c r="AA23" s="63"/>
      <c r="AC23" s="8"/>
    </row>
    <row r="24" spans="1:29" x14ac:dyDescent="0.2">
      <c r="A24" s="75">
        <v>43636</v>
      </c>
      <c r="B24" s="371">
        <v>10</v>
      </c>
      <c r="C24" s="29">
        <v>50</v>
      </c>
      <c r="D24" s="29">
        <v>100</v>
      </c>
      <c r="E24" s="29">
        <v>90</v>
      </c>
      <c r="F24" s="372">
        <v>60</v>
      </c>
      <c r="G24" s="382">
        <v>140</v>
      </c>
      <c r="H24" s="30">
        <v>100</v>
      </c>
      <c r="I24" s="30">
        <v>30</v>
      </c>
      <c r="J24" s="30">
        <v>960</v>
      </c>
      <c r="K24" s="383">
        <v>100</v>
      </c>
      <c r="L24" s="393">
        <v>30</v>
      </c>
      <c r="M24" s="360">
        <v>50</v>
      </c>
      <c r="N24" s="360">
        <v>60</v>
      </c>
      <c r="O24" s="360">
        <v>20</v>
      </c>
      <c r="P24" s="394">
        <v>20</v>
      </c>
      <c r="Q24" s="382">
        <v>10</v>
      </c>
      <c r="R24" s="30">
        <v>60</v>
      </c>
      <c r="S24" s="30">
        <v>60</v>
      </c>
      <c r="T24" s="30">
        <v>50</v>
      </c>
      <c r="U24" s="383">
        <v>50</v>
      </c>
      <c r="V24" s="371">
        <v>40</v>
      </c>
      <c r="W24" s="29">
        <v>70</v>
      </c>
      <c r="X24" s="29">
        <v>80</v>
      </c>
      <c r="Y24" s="29">
        <v>90</v>
      </c>
      <c r="Z24" s="372">
        <v>80</v>
      </c>
      <c r="AA24" s="63"/>
      <c r="AC24" s="8"/>
    </row>
    <row r="25" spans="1:29" x14ac:dyDescent="0.2">
      <c r="A25" s="75">
        <v>43637</v>
      </c>
      <c r="B25" s="371">
        <v>180</v>
      </c>
      <c r="C25" s="29">
        <v>190</v>
      </c>
      <c r="D25" s="29">
        <v>110</v>
      </c>
      <c r="E25" s="29">
        <v>150</v>
      </c>
      <c r="F25" s="372">
        <v>200</v>
      </c>
      <c r="G25" s="382">
        <v>120</v>
      </c>
      <c r="H25" s="30">
        <v>110</v>
      </c>
      <c r="I25" s="30">
        <v>100</v>
      </c>
      <c r="J25" s="30">
        <v>60</v>
      </c>
      <c r="K25" s="383">
        <v>50</v>
      </c>
      <c r="L25" s="393">
        <v>10</v>
      </c>
      <c r="M25" s="360">
        <v>20</v>
      </c>
      <c r="N25" s="360">
        <v>70</v>
      </c>
      <c r="O25" s="360">
        <v>130</v>
      </c>
      <c r="P25" s="394">
        <v>20</v>
      </c>
      <c r="Q25" s="382">
        <v>40</v>
      </c>
      <c r="R25" s="30">
        <v>60</v>
      </c>
      <c r="S25" s="30">
        <v>20</v>
      </c>
      <c r="T25" s="30">
        <v>10</v>
      </c>
      <c r="U25" s="383">
        <v>40</v>
      </c>
      <c r="V25" s="371">
        <v>70</v>
      </c>
      <c r="W25" s="29">
        <v>30</v>
      </c>
      <c r="X25" s="29">
        <v>50</v>
      </c>
      <c r="Y25" s="29">
        <v>90</v>
      </c>
      <c r="Z25" s="372">
        <v>90</v>
      </c>
      <c r="AA25" s="63"/>
      <c r="AC25" s="8"/>
    </row>
    <row r="26" spans="1:29" x14ac:dyDescent="0.2">
      <c r="A26" s="75">
        <v>43638</v>
      </c>
      <c r="B26" s="371">
        <v>250</v>
      </c>
      <c r="C26" s="29">
        <v>310</v>
      </c>
      <c r="D26" s="29">
        <v>220</v>
      </c>
      <c r="E26" s="29">
        <v>230</v>
      </c>
      <c r="F26" s="372">
        <v>220</v>
      </c>
      <c r="G26" s="382">
        <v>50</v>
      </c>
      <c r="H26" s="30">
        <v>50</v>
      </c>
      <c r="I26" s="30">
        <v>100</v>
      </c>
      <c r="J26" s="30">
        <v>150</v>
      </c>
      <c r="K26" s="383">
        <v>180</v>
      </c>
      <c r="L26" s="393">
        <v>10</v>
      </c>
      <c r="M26" s="360">
        <v>10</v>
      </c>
      <c r="N26" s="360">
        <v>10</v>
      </c>
      <c r="O26" s="360">
        <v>40</v>
      </c>
      <c r="P26" s="394">
        <v>50</v>
      </c>
      <c r="Q26" s="382">
        <v>10</v>
      </c>
      <c r="R26" s="30">
        <v>70</v>
      </c>
      <c r="S26" s="30">
        <v>40</v>
      </c>
      <c r="T26" s="30">
        <v>40</v>
      </c>
      <c r="U26" s="383">
        <v>40</v>
      </c>
      <c r="V26" s="371">
        <v>10</v>
      </c>
      <c r="W26" s="29">
        <v>60</v>
      </c>
      <c r="X26" s="29">
        <v>30</v>
      </c>
      <c r="Y26" s="29">
        <v>60</v>
      </c>
      <c r="Z26" s="372">
        <v>50</v>
      </c>
      <c r="AA26" s="63"/>
      <c r="AC26" s="32"/>
    </row>
    <row r="27" spans="1:29" x14ac:dyDescent="0.2">
      <c r="A27" s="75">
        <v>43639</v>
      </c>
      <c r="B27" s="371">
        <v>90</v>
      </c>
      <c r="C27" s="29">
        <v>120</v>
      </c>
      <c r="D27" s="29">
        <v>360</v>
      </c>
      <c r="E27" s="29">
        <v>290</v>
      </c>
      <c r="F27" s="372">
        <v>230</v>
      </c>
      <c r="G27" s="382">
        <v>80</v>
      </c>
      <c r="H27" s="30">
        <v>250</v>
      </c>
      <c r="I27" s="30">
        <v>160</v>
      </c>
      <c r="J27" s="30">
        <v>210</v>
      </c>
      <c r="K27" s="383">
        <v>180</v>
      </c>
      <c r="L27" s="393">
        <v>10</v>
      </c>
      <c r="M27" s="360">
        <v>20</v>
      </c>
      <c r="N27" s="360">
        <v>10</v>
      </c>
      <c r="O27" s="360">
        <v>10</v>
      </c>
      <c r="P27" s="394">
        <v>20</v>
      </c>
      <c r="Q27" s="382">
        <v>20</v>
      </c>
      <c r="R27" s="30">
        <v>60</v>
      </c>
      <c r="S27" s="30">
        <v>30</v>
      </c>
      <c r="T27" s="30">
        <v>80</v>
      </c>
      <c r="U27" s="383">
        <v>40</v>
      </c>
      <c r="V27" s="371">
        <v>20</v>
      </c>
      <c r="W27" s="29">
        <v>10</v>
      </c>
      <c r="X27" s="29">
        <v>10</v>
      </c>
      <c r="Y27" s="29">
        <v>60</v>
      </c>
      <c r="Z27" s="383">
        <v>30</v>
      </c>
      <c r="AA27" s="63"/>
      <c r="AC27" s="8"/>
    </row>
    <row r="28" spans="1:29" x14ac:dyDescent="0.2">
      <c r="A28" s="75">
        <v>43640</v>
      </c>
      <c r="B28" s="371">
        <v>80</v>
      </c>
      <c r="C28" s="430">
        <v>10</v>
      </c>
      <c r="D28" s="430">
        <v>10</v>
      </c>
      <c r="E28" s="430">
        <v>10</v>
      </c>
      <c r="F28" s="373">
        <v>10</v>
      </c>
      <c r="G28" s="384">
        <v>10</v>
      </c>
      <c r="H28" s="226">
        <v>20</v>
      </c>
      <c r="I28" s="226">
        <v>10</v>
      </c>
      <c r="J28" s="226">
        <v>10</v>
      </c>
      <c r="K28" s="385">
        <v>10</v>
      </c>
      <c r="L28" s="395">
        <v>10</v>
      </c>
      <c r="M28" s="364">
        <v>10</v>
      </c>
      <c r="N28" s="364">
        <v>40</v>
      </c>
      <c r="O28" s="364">
        <v>10</v>
      </c>
      <c r="P28" s="396">
        <v>10</v>
      </c>
      <c r="Q28" s="402">
        <v>10</v>
      </c>
      <c r="R28" s="79">
        <v>10</v>
      </c>
      <c r="S28" s="79">
        <v>10</v>
      </c>
      <c r="T28" s="79">
        <v>10</v>
      </c>
      <c r="U28" s="403">
        <v>10</v>
      </c>
      <c r="V28" s="405">
        <v>10</v>
      </c>
      <c r="W28" s="181">
        <v>10</v>
      </c>
      <c r="X28" s="181">
        <v>10</v>
      </c>
      <c r="Y28" s="181">
        <v>50</v>
      </c>
      <c r="Z28" s="406">
        <v>10</v>
      </c>
      <c r="AA28" s="63"/>
      <c r="AC28" s="8"/>
    </row>
    <row r="29" spans="1:29" x14ac:dyDescent="0.2">
      <c r="A29" s="75">
        <v>43641</v>
      </c>
      <c r="B29" s="371">
        <v>30</v>
      </c>
      <c r="C29" s="29">
        <v>10</v>
      </c>
      <c r="D29" s="29">
        <v>30</v>
      </c>
      <c r="E29" s="29">
        <v>10</v>
      </c>
      <c r="F29" s="372">
        <v>20</v>
      </c>
      <c r="G29" s="382">
        <v>70</v>
      </c>
      <c r="H29" s="30">
        <v>10</v>
      </c>
      <c r="I29" s="30">
        <v>60</v>
      </c>
      <c r="J29" s="30">
        <v>10</v>
      </c>
      <c r="K29" s="383">
        <v>90</v>
      </c>
      <c r="L29" s="393">
        <v>110</v>
      </c>
      <c r="M29" s="359">
        <v>660</v>
      </c>
      <c r="N29" s="360">
        <v>250</v>
      </c>
      <c r="O29" s="360">
        <v>170</v>
      </c>
      <c r="P29" s="394">
        <v>10</v>
      </c>
      <c r="Q29" s="382">
        <v>60</v>
      </c>
      <c r="R29" s="30">
        <v>40</v>
      </c>
      <c r="S29" s="30">
        <v>40</v>
      </c>
      <c r="T29" s="30">
        <v>10</v>
      </c>
      <c r="U29" s="383">
        <v>30</v>
      </c>
      <c r="V29" s="371">
        <v>60</v>
      </c>
      <c r="W29" s="29">
        <v>40</v>
      </c>
      <c r="X29" s="29">
        <v>70</v>
      </c>
      <c r="Y29" s="29">
        <v>50</v>
      </c>
      <c r="Z29" s="372">
        <v>20</v>
      </c>
      <c r="AA29" s="63"/>
      <c r="AC29" s="8"/>
    </row>
    <row r="30" spans="1:29" x14ac:dyDescent="0.2">
      <c r="A30" s="75">
        <v>43642</v>
      </c>
      <c r="B30" s="371">
        <v>30</v>
      </c>
      <c r="C30" s="29">
        <v>20</v>
      </c>
      <c r="D30" s="29">
        <v>50</v>
      </c>
      <c r="E30" s="29">
        <v>10</v>
      </c>
      <c r="F30" s="372">
        <v>10</v>
      </c>
      <c r="G30" s="382">
        <v>80</v>
      </c>
      <c r="H30" s="30">
        <v>60</v>
      </c>
      <c r="I30" s="30">
        <v>130</v>
      </c>
      <c r="J30" s="30">
        <v>40</v>
      </c>
      <c r="K30" s="383">
        <v>80</v>
      </c>
      <c r="L30" s="393">
        <v>30</v>
      </c>
      <c r="M30" s="360">
        <v>30</v>
      </c>
      <c r="N30" s="360">
        <v>20</v>
      </c>
      <c r="O30" s="360">
        <v>20</v>
      </c>
      <c r="P30" s="394">
        <v>10</v>
      </c>
      <c r="Q30" s="382">
        <v>20</v>
      </c>
      <c r="R30" s="30">
        <v>10</v>
      </c>
      <c r="S30" s="30">
        <v>60</v>
      </c>
      <c r="T30" s="30">
        <v>40</v>
      </c>
      <c r="U30" s="383">
        <v>10</v>
      </c>
      <c r="V30" s="371">
        <v>70</v>
      </c>
      <c r="W30" s="29">
        <v>50</v>
      </c>
      <c r="X30" s="29">
        <v>70</v>
      </c>
      <c r="Y30" s="29">
        <v>20</v>
      </c>
      <c r="Z30" s="372">
        <v>50</v>
      </c>
      <c r="AA30" s="63"/>
      <c r="AC30" s="8"/>
    </row>
    <row r="31" spans="1:29" x14ac:dyDescent="0.2">
      <c r="A31" s="75">
        <v>43643</v>
      </c>
      <c r="B31" s="371">
        <v>50</v>
      </c>
      <c r="C31" s="29">
        <v>30</v>
      </c>
      <c r="D31" s="29">
        <v>20</v>
      </c>
      <c r="E31" s="29">
        <v>30</v>
      </c>
      <c r="F31" s="372">
        <v>10</v>
      </c>
      <c r="G31" s="382">
        <v>190</v>
      </c>
      <c r="H31" s="30">
        <v>60</v>
      </c>
      <c r="I31" s="30">
        <v>140</v>
      </c>
      <c r="J31" s="30">
        <v>80</v>
      </c>
      <c r="K31" s="383">
        <v>150</v>
      </c>
      <c r="L31" s="393">
        <v>50</v>
      </c>
      <c r="M31" s="360">
        <v>10</v>
      </c>
      <c r="N31" s="360">
        <v>50</v>
      </c>
      <c r="O31" s="360">
        <v>10</v>
      </c>
      <c r="P31" s="394">
        <v>10</v>
      </c>
      <c r="Q31" s="382">
        <v>40</v>
      </c>
      <c r="R31" s="30">
        <v>30</v>
      </c>
      <c r="S31" s="30">
        <v>50</v>
      </c>
      <c r="T31" s="30">
        <v>40</v>
      </c>
      <c r="U31" s="383">
        <v>10</v>
      </c>
      <c r="V31" s="371">
        <v>40</v>
      </c>
      <c r="W31" s="29">
        <v>40</v>
      </c>
      <c r="X31" s="29">
        <v>50</v>
      </c>
      <c r="Y31" s="29">
        <v>30</v>
      </c>
      <c r="Z31" s="372">
        <v>40</v>
      </c>
      <c r="AA31" s="63"/>
      <c r="AC31" s="8"/>
    </row>
    <row r="32" spans="1:29" x14ac:dyDescent="0.2">
      <c r="A32" s="75">
        <v>43644</v>
      </c>
      <c r="B32" s="371">
        <v>10</v>
      </c>
      <c r="C32" s="29">
        <v>20</v>
      </c>
      <c r="D32" s="29">
        <v>10</v>
      </c>
      <c r="E32" s="29">
        <v>10</v>
      </c>
      <c r="F32" s="372">
        <v>100</v>
      </c>
      <c r="G32" s="382">
        <v>170</v>
      </c>
      <c r="H32" s="30">
        <v>20</v>
      </c>
      <c r="I32" s="30">
        <v>60</v>
      </c>
      <c r="J32" s="30">
        <v>110</v>
      </c>
      <c r="K32" s="383">
        <v>50</v>
      </c>
      <c r="L32" s="393">
        <v>40</v>
      </c>
      <c r="M32" s="360">
        <v>10</v>
      </c>
      <c r="N32" s="360">
        <v>50</v>
      </c>
      <c r="O32" s="360">
        <v>10</v>
      </c>
      <c r="P32" s="394">
        <v>10</v>
      </c>
      <c r="Q32" s="382">
        <v>10</v>
      </c>
      <c r="R32" s="30">
        <v>20</v>
      </c>
      <c r="S32" s="30">
        <v>10</v>
      </c>
      <c r="T32" s="30">
        <v>10</v>
      </c>
      <c r="U32" s="383">
        <v>40</v>
      </c>
      <c r="V32" s="371">
        <v>130</v>
      </c>
      <c r="W32" s="29">
        <v>20</v>
      </c>
      <c r="X32" s="29">
        <v>40</v>
      </c>
      <c r="Y32" s="29">
        <v>50</v>
      </c>
      <c r="Z32" s="372">
        <v>20</v>
      </c>
      <c r="AA32" s="63"/>
      <c r="AC32" s="8"/>
    </row>
    <row r="33" spans="1:29" x14ac:dyDescent="0.2">
      <c r="A33" s="75">
        <v>43645</v>
      </c>
      <c r="B33" s="371">
        <v>70</v>
      </c>
      <c r="C33" s="29">
        <v>60</v>
      </c>
      <c r="D33" s="29">
        <v>90</v>
      </c>
      <c r="E33" s="29">
        <v>10</v>
      </c>
      <c r="F33" s="372">
        <v>40</v>
      </c>
      <c r="G33" s="382">
        <v>300</v>
      </c>
      <c r="H33" s="30">
        <v>320</v>
      </c>
      <c r="I33" s="30">
        <v>490</v>
      </c>
      <c r="J33" s="30">
        <v>610</v>
      </c>
      <c r="K33" s="383">
        <v>530</v>
      </c>
      <c r="L33" s="393">
        <v>50</v>
      </c>
      <c r="M33" s="360">
        <v>100</v>
      </c>
      <c r="N33" s="360">
        <v>220</v>
      </c>
      <c r="O33" s="360">
        <v>230</v>
      </c>
      <c r="P33" s="394">
        <v>30</v>
      </c>
      <c r="Q33" s="382">
        <v>10</v>
      </c>
      <c r="R33" s="30">
        <v>10</v>
      </c>
      <c r="S33" s="30">
        <v>20</v>
      </c>
      <c r="T33" s="30">
        <v>10</v>
      </c>
      <c r="U33" s="383">
        <v>10</v>
      </c>
      <c r="V33" s="371">
        <v>430</v>
      </c>
      <c r="W33" s="29">
        <v>540</v>
      </c>
      <c r="X33" s="29">
        <v>600</v>
      </c>
      <c r="Y33" s="29">
        <v>660</v>
      </c>
      <c r="Z33" s="372">
        <v>580</v>
      </c>
      <c r="AA33" s="63"/>
      <c r="AC33" s="8"/>
    </row>
    <row r="34" spans="1:29" x14ac:dyDescent="0.2">
      <c r="A34" s="75">
        <v>43646</v>
      </c>
      <c r="B34" s="371">
        <v>50</v>
      </c>
      <c r="C34" s="29">
        <v>80</v>
      </c>
      <c r="D34" s="29">
        <v>70</v>
      </c>
      <c r="E34" s="29">
        <v>260</v>
      </c>
      <c r="F34" s="372">
        <v>510</v>
      </c>
      <c r="G34" s="382">
        <v>90</v>
      </c>
      <c r="H34" s="30">
        <v>100</v>
      </c>
      <c r="I34" s="30">
        <v>130</v>
      </c>
      <c r="J34" s="30">
        <v>130</v>
      </c>
      <c r="K34" s="383">
        <v>110</v>
      </c>
      <c r="L34" s="393">
        <v>100</v>
      </c>
      <c r="M34" s="360">
        <v>90</v>
      </c>
      <c r="N34" s="360">
        <v>70</v>
      </c>
      <c r="O34" s="360">
        <v>110</v>
      </c>
      <c r="P34" s="394">
        <v>200</v>
      </c>
      <c r="Q34" s="382">
        <v>110</v>
      </c>
      <c r="R34" s="30">
        <v>130</v>
      </c>
      <c r="S34" s="30">
        <v>90</v>
      </c>
      <c r="T34" s="30">
        <v>80</v>
      </c>
      <c r="U34" s="383">
        <v>80</v>
      </c>
      <c r="V34" s="371">
        <v>720</v>
      </c>
      <c r="W34" s="29">
        <v>100</v>
      </c>
      <c r="X34" s="29">
        <v>120</v>
      </c>
      <c r="Y34" s="29">
        <v>50</v>
      </c>
      <c r="Z34" s="372">
        <v>70</v>
      </c>
      <c r="AA34" s="63"/>
      <c r="AC34" s="8"/>
    </row>
    <row r="35" spans="1:29" x14ac:dyDescent="0.2">
      <c r="A35" s="75">
        <v>43647</v>
      </c>
      <c r="B35" s="371">
        <v>20</v>
      </c>
      <c r="C35" s="29">
        <v>70</v>
      </c>
      <c r="D35" s="29"/>
      <c r="E35" s="29">
        <v>90</v>
      </c>
      <c r="F35" s="372">
        <v>30</v>
      </c>
      <c r="G35" s="382">
        <v>30</v>
      </c>
      <c r="H35" s="30">
        <v>40</v>
      </c>
      <c r="I35" s="30">
        <v>10</v>
      </c>
      <c r="J35" s="30">
        <v>60</v>
      </c>
      <c r="K35" s="383">
        <v>20</v>
      </c>
      <c r="L35" s="393">
        <v>20</v>
      </c>
      <c r="M35" s="360">
        <v>40</v>
      </c>
      <c r="N35" s="360">
        <v>30</v>
      </c>
      <c r="O35" s="360">
        <v>50</v>
      </c>
      <c r="P35" s="394"/>
      <c r="Q35" s="382">
        <v>30</v>
      </c>
      <c r="R35" s="30">
        <v>80</v>
      </c>
      <c r="S35" s="30">
        <v>20</v>
      </c>
      <c r="T35" s="30"/>
      <c r="U35" s="383">
        <v>30</v>
      </c>
      <c r="V35" s="371">
        <v>50</v>
      </c>
      <c r="W35" s="29">
        <v>10</v>
      </c>
      <c r="X35" s="29">
        <v>10</v>
      </c>
      <c r="Y35" s="29">
        <v>40</v>
      </c>
      <c r="Z35" s="372"/>
      <c r="AA35" s="63"/>
      <c r="AC35" s="8"/>
    </row>
    <row r="36" spans="1:29" x14ac:dyDescent="0.2">
      <c r="A36" s="75">
        <v>43648</v>
      </c>
      <c r="B36" s="371">
        <v>10</v>
      </c>
      <c r="C36" s="29">
        <v>10</v>
      </c>
      <c r="D36" s="29">
        <v>30</v>
      </c>
      <c r="E36" s="29">
        <v>10</v>
      </c>
      <c r="F36" s="372">
        <v>10</v>
      </c>
      <c r="G36" s="382">
        <v>60</v>
      </c>
      <c r="H36" s="30">
        <v>50</v>
      </c>
      <c r="I36" s="30">
        <v>80</v>
      </c>
      <c r="J36" s="30">
        <v>50</v>
      </c>
      <c r="K36" s="383">
        <v>40</v>
      </c>
      <c r="L36" s="393">
        <v>20</v>
      </c>
      <c r="M36" s="360">
        <v>10</v>
      </c>
      <c r="N36" s="360">
        <v>20</v>
      </c>
      <c r="O36" s="360">
        <v>10</v>
      </c>
      <c r="P36" s="394">
        <v>40</v>
      </c>
      <c r="Q36" s="382">
        <v>10</v>
      </c>
      <c r="R36" s="30">
        <v>30</v>
      </c>
      <c r="S36" s="30">
        <v>10</v>
      </c>
      <c r="T36" s="30">
        <v>10</v>
      </c>
      <c r="U36" s="383">
        <v>10</v>
      </c>
      <c r="V36" s="371">
        <v>30</v>
      </c>
      <c r="W36" s="29">
        <v>20</v>
      </c>
      <c r="X36" s="29">
        <v>10</v>
      </c>
      <c r="Y36" s="29">
        <v>30</v>
      </c>
      <c r="Z36" s="372">
        <v>10</v>
      </c>
      <c r="AA36" s="63"/>
      <c r="AC36" s="8"/>
    </row>
    <row r="37" spans="1:29" x14ac:dyDescent="0.2">
      <c r="A37" s="75">
        <v>43649</v>
      </c>
      <c r="B37" s="371">
        <v>130</v>
      </c>
      <c r="C37" s="29">
        <v>140</v>
      </c>
      <c r="D37" s="29">
        <v>110</v>
      </c>
      <c r="E37" s="29">
        <v>160</v>
      </c>
      <c r="F37" s="372">
        <v>110</v>
      </c>
      <c r="G37" s="382">
        <v>10</v>
      </c>
      <c r="H37" s="30">
        <v>10</v>
      </c>
      <c r="I37" s="30">
        <v>30</v>
      </c>
      <c r="J37" s="30">
        <v>10</v>
      </c>
      <c r="K37" s="383">
        <v>10</v>
      </c>
      <c r="L37" s="393">
        <v>10</v>
      </c>
      <c r="M37" s="360">
        <v>10</v>
      </c>
      <c r="N37" s="360">
        <v>30</v>
      </c>
      <c r="O37" s="360">
        <v>10</v>
      </c>
      <c r="P37" s="394">
        <v>10</v>
      </c>
      <c r="Q37" s="382">
        <v>10</v>
      </c>
      <c r="R37" s="30">
        <v>10</v>
      </c>
      <c r="S37" s="30">
        <v>10</v>
      </c>
      <c r="T37" s="30">
        <v>10</v>
      </c>
      <c r="U37" s="383">
        <v>10</v>
      </c>
      <c r="V37" s="371">
        <v>20</v>
      </c>
      <c r="W37" s="29">
        <v>50</v>
      </c>
      <c r="X37" s="29">
        <v>20</v>
      </c>
      <c r="Y37" s="29">
        <v>20</v>
      </c>
      <c r="Z37" s="372">
        <v>70</v>
      </c>
      <c r="AA37" s="63"/>
      <c r="AC37" s="8"/>
    </row>
    <row r="38" spans="1:29" x14ac:dyDescent="0.2">
      <c r="A38" s="75">
        <v>43650</v>
      </c>
      <c r="B38" s="371">
        <v>40</v>
      </c>
      <c r="C38" s="29">
        <v>20</v>
      </c>
      <c r="D38" s="29">
        <v>20</v>
      </c>
      <c r="E38" s="29">
        <v>10</v>
      </c>
      <c r="F38" s="372">
        <v>10</v>
      </c>
      <c r="G38" s="382">
        <v>40</v>
      </c>
      <c r="H38" s="30">
        <v>50</v>
      </c>
      <c r="I38" s="30">
        <v>50</v>
      </c>
      <c r="J38" s="30">
        <v>40</v>
      </c>
      <c r="K38" s="383">
        <v>20</v>
      </c>
      <c r="L38" s="393">
        <v>20</v>
      </c>
      <c r="M38" s="360">
        <v>10</v>
      </c>
      <c r="N38" s="360">
        <v>10</v>
      </c>
      <c r="O38" s="360">
        <v>20</v>
      </c>
      <c r="P38" s="394">
        <v>10</v>
      </c>
      <c r="Q38" s="382">
        <v>10</v>
      </c>
      <c r="R38" s="30">
        <v>20</v>
      </c>
      <c r="S38" s="30">
        <v>10</v>
      </c>
      <c r="T38" s="30">
        <v>40</v>
      </c>
      <c r="U38" s="383">
        <v>20</v>
      </c>
      <c r="V38" s="371">
        <v>30</v>
      </c>
      <c r="W38" s="29">
        <v>50</v>
      </c>
      <c r="X38" s="29">
        <v>30</v>
      </c>
      <c r="Y38" s="29">
        <v>20</v>
      </c>
      <c r="Z38" s="372">
        <v>10</v>
      </c>
      <c r="AA38" s="63"/>
      <c r="AC38" s="8"/>
    </row>
    <row r="39" spans="1:29" x14ac:dyDescent="0.2">
      <c r="A39" s="75">
        <v>43651</v>
      </c>
      <c r="B39" s="371">
        <v>10</v>
      </c>
      <c r="C39" s="29">
        <v>10</v>
      </c>
      <c r="D39" s="29">
        <v>10</v>
      </c>
      <c r="E39" s="29">
        <v>10</v>
      </c>
      <c r="F39" s="372">
        <v>10</v>
      </c>
      <c r="G39" s="382">
        <v>20</v>
      </c>
      <c r="H39" s="30">
        <v>10</v>
      </c>
      <c r="I39" s="30">
        <v>20</v>
      </c>
      <c r="J39" s="30">
        <v>30</v>
      </c>
      <c r="K39" s="383">
        <v>40</v>
      </c>
      <c r="L39" s="393">
        <v>190</v>
      </c>
      <c r="M39" s="360">
        <v>100</v>
      </c>
      <c r="N39" s="360">
        <v>340</v>
      </c>
      <c r="O39" s="360">
        <v>330</v>
      </c>
      <c r="P39" s="394">
        <v>10</v>
      </c>
      <c r="Q39" s="382">
        <v>210</v>
      </c>
      <c r="R39" s="30">
        <v>140</v>
      </c>
      <c r="S39" s="30">
        <v>140</v>
      </c>
      <c r="T39" s="30">
        <v>80</v>
      </c>
      <c r="U39" s="383">
        <v>80</v>
      </c>
      <c r="V39" s="371">
        <v>50</v>
      </c>
      <c r="W39" s="29">
        <v>40</v>
      </c>
      <c r="X39" s="29">
        <v>30</v>
      </c>
      <c r="Y39" s="29">
        <v>60</v>
      </c>
      <c r="Z39" s="372">
        <v>60</v>
      </c>
      <c r="AA39" s="63"/>
      <c r="AC39" s="8"/>
    </row>
    <row r="40" spans="1:29" x14ac:dyDescent="0.2">
      <c r="A40" s="75">
        <v>43652</v>
      </c>
      <c r="B40" s="371">
        <v>10</v>
      </c>
      <c r="C40" s="29">
        <v>10</v>
      </c>
      <c r="D40" s="29">
        <v>10</v>
      </c>
      <c r="E40" s="29">
        <v>30</v>
      </c>
      <c r="F40" s="372">
        <v>10</v>
      </c>
      <c r="G40" s="382">
        <v>400</v>
      </c>
      <c r="H40" s="30">
        <v>440</v>
      </c>
      <c r="I40" s="30">
        <v>640</v>
      </c>
      <c r="J40" s="30">
        <v>500</v>
      </c>
      <c r="K40" s="383">
        <v>400</v>
      </c>
      <c r="L40" s="393">
        <v>40</v>
      </c>
      <c r="M40" s="360">
        <v>40</v>
      </c>
      <c r="N40" s="360">
        <v>60</v>
      </c>
      <c r="O40" s="360">
        <v>30</v>
      </c>
      <c r="P40" s="394">
        <v>10</v>
      </c>
      <c r="Q40" s="382">
        <v>20</v>
      </c>
      <c r="R40" s="30">
        <v>10</v>
      </c>
      <c r="S40" s="30">
        <v>10</v>
      </c>
      <c r="T40" s="30">
        <v>20</v>
      </c>
      <c r="U40" s="383">
        <v>20</v>
      </c>
      <c r="V40" s="371">
        <v>60</v>
      </c>
      <c r="W40" s="29">
        <v>30</v>
      </c>
      <c r="X40" s="29">
        <v>60</v>
      </c>
      <c r="Y40" s="29">
        <v>80</v>
      </c>
      <c r="Z40" s="372">
        <v>60</v>
      </c>
      <c r="AA40" s="63"/>
      <c r="AC40" s="8"/>
    </row>
    <row r="41" spans="1:29" x14ac:dyDescent="0.2">
      <c r="A41" s="75">
        <v>43653</v>
      </c>
      <c r="B41" s="371">
        <v>20</v>
      </c>
      <c r="C41" s="29">
        <v>60</v>
      </c>
      <c r="D41" s="29">
        <v>90</v>
      </c>
      <c r="E41" s="29">
        <v>60</v>
      </c>
      <c r="F41" s="372">
        <v>60</v>
      </c>
      <c r="G41" s="382">
        <v>60</v>
      </c>
      <c r="H41" s="30">
        <v>40</v>
      </c>
      <c r="I41" s="30">
        <v>40</v>
      </c>
      <c r="J41" s="30">
        <v>30</v>
      </c>
      <c r="K41" s="383">
        <v>30</v>
      </c>
      <c r="L41" s="393">
        <v>10</v>
      </c>
      <c r="M41" s="360">
        <v>140</v>
      </c>
      <c r="N41" s="360">
        <v>30</v>
      </c>
      <c r="O41" s="360">
        <v>10</v>
      </c>
      <c r="P41" s="394">
        <v>10</v>
      </c>
      <c r="Q41" s="382">
        <v>20</v>
      </c>
      <c r="R41" s="30">
        <v>20</v>
      </c>
      <c r="S41" s="30">
        <v>30</v>
      </c>
      <c r="T41" s="30">
        <v>10</v>
      </c>
      <c r="U41" s="383">
        <v>20</v>
      </c>
      <c r="V41" s="371">
        <v>30</v>
      </c>
      <c r="W41" s="29">
        <v>60</v>
      </c>
      <c r="X41" s="29">
        <v>70</v>
      </c>
      <c r="Y41" s="29">
        <v>40</v>
      </c>
      <c r="Z41" s="372">
        <v>20</v>
      </c>
      <c r="AA41" s="63"/>
      <c r="AC41" s="8"/>
    </row>
    <row r="42" spans="1:29" x14ac:dyDescent="0.2">
      <c r="A42" s="75">
        <v>43654</v>
      </c>
      <c r="B42" s="371">
        <v>40</v>
      </c>
      <c r="C42" s="29">
        <v>30</v>
      </c>
      <c r="D42" s="29">
        <v>60</v>
      </c>
      <c r="E42" s="29">
        <v>40</v>
      </c>
      <c r="F42" s="372">
        <v>80</v>
      </c>
      <c r="G42" s="382">
        <v>20</v>
      </c>
      <c r="H42" s="30">
        <v>20</v>
      </c>
      <c r="I42" s="30">
        <v>20</v>
      </c>
      <c r="J42" s="30">
        <v>30</v>
      </c>
      <c r="K42" s="383">
        <v>30</v>
      </c>
      <c r="L42" s="393">
        <v>40</v>
      </c>
      <c r="M42" s="360">
        <v>40</v>
      </c>
      <c r="N42" s="360">
        <v>30</v>
      </c>
      <c r="O42" s="360">
        <v>30</v>
      </c>
      <c r="P42" s="394">
        <v>10</v>
      </c>
      <c r="Q42" s="382">
        <v>40</v>
      </c>
      <c r="R42" s="30">
        <v>10</v>
      </c>
      <c r="S42" s="30">
        <v>10</v>
      </c>
      <c r="T42" s="30">
        <v>10</v>
      </c>
      <c r="U42" s="383">
        <v>10</v>
      </c>
      <c r="V42" s="371">
        <v>20</v>
      </c>
      <c r="W42" s="29">
        <v>10</v>
      </c>
      <c r="X42" s="29">
        <v>10</v>
      </c>
      <c r="Y42" s="29">
        <v>30</v>
      </c>
      <c r="Z42" s="372">
        <v>10</v>
      </c>
      <c r="AA42" s="63"/>
      <c r="AC42" s="8"/>
    </row>
    <row r="43" spans="1:29" x14ac:dyDescent="0.2">
      <c r="A43" s="75">
        <v>43655</v>
      </c>
      <c r="B43" s="371">
        <v>420</v>
      </c>
      <c r="C43" s="29">
        <v>260</v>
      </c>
      <c r="D43" s="29">
        <v>260</v>
      </c>
      <c r="E43" s="29">
        <v>180</v>
      </c>
      <c r="F43" s="372">
        <v>130</v>
      </c>
      <c r="G43" s="382">
        <v>20</v>
      </c>
      <c r="H43" s="30">
        <v>10</v>
      </c>
      <c r="I43" s="30">
        <v>30</v>
      </c>
      <c r="J43" s="30">
        <v>30</v>
      </c>
      <c r="K43" s="383">
        <v>10</v>
      </c>
      <c r="L43" s="393">
        <v>40</v>
      </c>
      <c r="M43" s="360">
        <v>20</v>
      </c>
      <c r="N43" s="360">
        <v>50</v>
      </c>
      <c r="O43" s="360">
        <v>90</v>
      </c>
      <c r="P43" s="394">
        <v>60</v>
      </c>
      <c r="Q43" s="382">
        <v>10</v>
      </c>
      <c r="R43" s="30">
        <v>50</v>
      </c>
      <c r="S43" s="30">
        <v>20</v>
      </c>
      <c r="T43" s="30">
        <v>10</v>
      </c>
      <c r="U43" s="383">
        <v>10</v>
      </c>
      <c r="V43" s="382">
        <v>40</v>
      </c>
      <c r="W43" s="30">
        <v>60</v>
      </c>
      <c r="X43" s="30">
        <v>30</v>
      </c>
      <c r="Y43" s="30">
        <v>60</v>
      </c>
      <c r="Z43" s="383">
        <v>50</v>
      </c>
      <c r="AA43" s="63"/>
      <c r="AC43" s="8"/>
    </row>
    <row r="44" spans="1:29" x14ac:dyDescent="0.2">
      <c r="A44" s="75">
        <v>43656</v>
      </c>
      <c r="B44" s="371">
        <v>60</v>
      </c>
      <c r="C44" s="29">
        <v>110</v>
      </c>
      <c r="D44" s="29">
        <v>70</v>
      </c>
      <c r="E44" s="29">
        <v>20</v>
      </c>
      <c r="F44" s="372">
        <v>20</v>
      </c>
      <c r="G44" s="382">
        <v>10</v>
      </c>
      <c r="H44" s="30">
        <v>40</v>
      </c>
      <c r="I44" s="30">
        <v>20</v>
      </c>
      <c r="J44" s="30">
        <v>10</v>
      </c>
      <c r="K44" s="383">
        <v>20</v>
      </c>
      <c r="L44" s="393">
        <v>10</v>
      </c>
      <c r="M44" s="360">
        <v>30</v>
      </c>
      <c r="N44" s="360">
        <v>50</v>
      </c>
      <c r="O44" s="360">
        <v>10</v>
      </c>
      <c r="P44" s="394">
        <v>10</v>
      </c>
      <c r="Q44" s="382">
        <v>10</v>
      </c>
      <c r="R44" s="30">
        <v>20</v>
      </c>
      <c r="S44" s="30">
        <v>30</v>
      </c>
      <c r="T44" s="30">
        <v>30</v>
      </c>
      <c r="U44" s="383">
        <v>10</v>
      </c>
      <c r="V44" s="371">
        <v>70</v>
      </c>
      <c r="W44" s="29">
        <v>20</v>
      </c>
      <c r="X44" s="29">
        <v>40</v>
      </c>
      <c r="Y44" s="29">
        <v>90</v>
      </c>
      <c r="Z44" s="372">
        <v>70</v>
      </c>
      <c r="AA44" s="63"/>
      <c r="AC44" s="8"/>
    </row>
    <row r="45" spans="1:29" x14ac:dyDescent="0.2">
      <c r="A45" s="75">
        <v>43657</v>
      </c>
      <c r="B45" s="371">
        <v>10</v>
      </c>
      <c r="C45" s="29">
        <v>20</v>
      </c>
      <c r="D45" s="29">
        <v>40</v>
      </c>
      <c r="E45" s="29">
        <v>10</v>
      </c>
      <c r="F45" s="372">
        <v>30</v>
      </c>
      <c r="G45" s="382">
        <v>10</v>
      </c>
      <c r="H45" s="30">
        <v>40</v>
      </c>
      <c r="I45" s="30">
        <v>10</v>
      </c>
      <c r="J45" s="30">
        <v>20</v>
      </c>
      <c r="K45" s="383">
        <v>10</v>
      </c>
      <c r="L45" s="393">
        <v>20</v>
      </c>
      <c r="M45" s="360">
        <v>20</v>
      </c>
      <c r="N45" s="360">
        <v>40</v>
      </c>
      <c r="O45" s="360">
        <v>40</v>
      </c>
      <c r="P45" s="394">
        <v>10</v>
      </c>
      <c r="Q45" s="382">
        <v>20</v>
      </c>
      <c r="R45" s="30">
        <v>30</v>
      </c>
      <c r="S45" s="30">
        <v>30</v>
      </c>
      <c r="T45" s="30">
        <v>20</v>
      </c>
      <c r="U45" s="383">
        <v>10</v>
      </c>
      <c r="V45" s="371">
        <v>40</v>
      </c>
      <c r="W45" s="29">
        <v>70</v>
      </c>
      <c r="X45" s="29">
        <v>50</v>
      </c>
      <c r="Y45" s="29">
        <v>80</v>
      </c>
      <c r="Z45" s="372">
        <v>80</v>
      </c>
      <c r="AA45" s="63"/>
      <c r="AC45" s="8"/>
    </row>
    <row r="46" spans="1:29" x14ac:dyDescent="0.2">
      <c r="A46" s="75">
        <v>43658</v>
      </c>
      <c r="B46" s="371">
        <v>1000</v>
      </c>
      <c r="C46" s="29">
        <v>1000</v>
      </c>
      <c r="D46" s="29">
        <v>730</v>
      </c>
      <c r="E46" s="29">
        <v>1000</v>
      </c>
      <c r="F46" s="372">
        <v>420</v>
      </c>
      <c r="G46" s="382">
        <v>360</v>
      </c>
      <c r="H46" s="30">
        <v>430</v>
      </c>
      <c r="I46" s="30">
        <v>530</v>
      </c>
      <c r="J46" s="30">
        <v>440</v>
      </c>
      <c r="K46" s="383">
        <v>460</v>
      </c>
      <c r="L46" s="393">
        <v>50</v>
      </c>
      <c r="M46" s="360">
        <v>50</v>
      </c>
      <c r="N46" s="360">
        <v>70</v>
      </c>
      <c r="O46" s="360">
        <v>140</v>
      </c>
      <c r="P46" s="394">
        <v>340</v>
      </c>
      <c r="Q46" s="382">
        <v>10</v>
      </c>
      <c r="R46" s="30">
        <v>30</v>
      </c>
      <c r="S46" s="30">
        <v>10</v>
      </c>
      <c r="T46" s="30">
        <v>30</v>
      </c>
      <c r="U46" s="383">
        <v>20</v>
      </c>
      <c r="V46" s="371">
        <v>60</v>
      </c>
      <c r="W46" s="29">
        <v>180</v>
      </c>
      <c r="X46" s="29">
        <v>110</v>
      </c>
      <c r="Y46" s="29">
        <v>170</v>
      </c>
      <c r="Z46" s="372">
        <v>240</v>
      </c>
      <c r="AA46" s="63"/>
      <c r="AC46" s="8"/>
    </row>
    <row r="47" spans="1:29" x14ac:dyDescent="0.2">
      <c r="A47" s="75">
        <v>43659</v>
      </c>
      <c r="B47" s="371">
        <v>300</v>
      </c>
      <c r="C47" s="29">
        <v>200</v>
      </c>
      <c r="D47" s="29">
        <v>160</v>
      </c>
      <c r="E47" s="29">
        <v>70</v>
      </c>
      <c r="F47" s="372">
        <v>200</v>
      </c>
      <c r="G47" s="382">
        <v>40</v>
      </c>
      <c r="H47" s="30">
        <v>70</v>
      </c>
      <c r="I47" s="30">
        <v>40</v>
      </c>
      <c r="J47" s="30">
        <v>80</v>
      </c>
      <c r="K47" s="383">
        <v>40</v>
      </c>
      <c r="L47" s="393">
        <v>10</v>
      </c>
      <c r="M47" s="360">
        <v>10</v>
      </c>
      <c r="N47" s="360">
        <v>20</v>
      </c>
      <c r="O47" s="360">
        <v>20</v>
      </c>
      <c r="P47" s="394">
        <v>10</v>
      </c>
      <c r="Q47" s="382">
        <v>50</v>
      </c>
      <c r="R47" s="30">
        <v>50</v>
      </c>
      <c r="S47" s="30">
        <v>70</v>
      </c>
      <c r="T47" s="30">
        <v>40</v>
      </c>
      <c r="U47" s="383">
        <v>90</v>
      </c>
      <c r="V47" s="371">
        <v>490</v>
      </c>
      <c r="W47" s="29">
        <v>400</v>
      </c>
      <c r="X47" s="29">
        <v>440</v>
      </c>
      <c r="Y47" s="29">
        <v>470</v>
      </c>
      <c r="Z47" s="372">
        <v>520</v>
      </c>
      <c r="AA47" s="63"/>
      <c r="AC47" s="8"/>
    </row>
    <row r="48" spans="1:29" x14ac:dyDescent="0.2">
      <c r="A48" s="75">
        <v>43660</v>
      </c>
      <c r="B48" s="371">
        <v>530</v>
      </c>
      <c r="C48" s="29">
        <v>240</v>
      </c>
      <c r="D48" s="29">
        <v>110</v>
      </c>
      <c r="E48" s="29">
        <v>210</v>
      </c>
      <c r="F48" s="372">
        <v>90</v>
      </c>
      <c r="G48" s="382">
        <v>50</v>
      </c>
      <c r="H48" s="30">
        <v>60</v>
      </c>
      <c r="I48" s="30">
        <v>50</v>
      </c>
      <c r="J48" s="30">
        <v>20</v>
      </c>
      <c r="K48" s="383">
        <v>50</v>
      </c>
      <c r="L48" s="393">
        <v>20</v>
      </c>
      <c r="M48" s="360">
        <v>10</v>
      </c>
      <c r="N48" s="360">
        <v>20</v>
      </c>
      <c r="O48" s="360">
        <v>30</v>
      </c>
      <c r="P48" s="394">
        <v>40</v>
      </c>
      <c r="Q48" s="382">
        <v>120</v>
      </c>
      <c r="R48" s="30">
        <v>110</v>
      </c>
      <c r="S48" s="30">
        <v>60</v>
      </c>
      <c r="T48" s="30">
        <v>90</v>
      </c>
      <c r="U48" s="383">
        <v>130</v>
      </c>
      <c r="V48" s="371">
        <v>80</v>
      </c>
      <c r="W48" s="29">
        <v>90</v>
      </c>
      <c r="X48" s="29">
        <v>100</v>
      </c>
      <c r="Y48" s="29">
        <v>100</v>
      </c>
      <c r="Z48" s="372">
        <v>90</v>
      </c>
      <c r="AA48" s="63"/>
      <c r="AC48" s="8"/>
    </row>
    <row r="49" spans="1:29" x14ac:dyDescent="0.2">
      <c r="A49" s="75">
        <v>43661</v>
      </c>
      <c r="B49" s="371">
        <v>40</v>
      </c>
      <c r="C49" s="29">
        <v>10</v>
      </c>
      <c r="D49" s="29">
        <v>70</v>
      </c>
      <c r="E49" s="29">
        <v>70</v>
      </c>
      <c r="F49" s="372">
        <v>60</v>
      </c>
      <c r="G49" s="382">
        <v>10</v>
      </c>
      <c r="H49" s="30">
        <v>40</v>
      </c>
      <c r="I49" s="30">
        <v>80</v>
      </c>
      <c r="J49" s="30">
        <v>40</v>
      </c>
      <c r="K49" s="383">
        <v>90</v>
      </c>
      <c r="L49" s="393">
        <v>10</v>
      </c>
      <c r="M49" s="360">
        <v>10</v>
      </c>
      <c r="N49" s="360">
        <v>10</v>
      </c>
      <c r="O49" s="360">
        <v>10</v>
      </c>
      <c r="P49" s="394">
        <v>10</v>
      </c>
      <c r="Q49" s="382">
        <v>50</v>
      </c>
      <c r="R49" s="30">
        <v>40</v>
      </c>
      <c r="S49" s="30">
        <v>10</v>
      </c>
      <c r="T49" s="30">
        <v>110</v>
      </c>
      <c r="U49" s="383">
        <v>80</v>
      </c>
      <c r="V49" s="371">
        <v>40</v>
      </c>
      <c r="W49" s="29">
        <v>30</v>
      </c>
      <c r="X49" s="29">
        <v>30</v>
      </c>
      <c r="Y49" s="29">
        <v>50</v>
      </c>
      <c r="Z49" s="372">
        <v>40</v>
      </c>
      <c r="AA49" s="63"/>
      <c r="AC49" s="8"/>
    </row>
    <row r="50" spans="1:29" x14ac:dyDescent="0.2">
      <c r="A50" s="75">
        <v>43662</v>
      </c>
      <c r="B50" s="371">
        <v>60</v>
      </c>
      <c r="C50" s="29">
        <v>50</v>
      </c>
      <c r="D50" s="29">
        <v>40</v>
      </c>
      <c r="E50" s="29">
        <v>20</v>
      </c>
      <c r="F50" s="372">
        <v>40</v>
      </c>
      <c r="G50" s="382">
        <v>50</v>
      </c>
      <c r="H50" s="30">
        <v>80</v>
      </c>
      <c r="I50" s="30">
        <v>60</v>
      </c>
      <c r="J50" s="30">
        <v>50</v>
      </c>
      <c r="K50" s="383">
        <v>130</v>
      </c>
      <c r="L50" s="393">
        <v>50</v>
      </c>
      <c r="M50" s="360">
        <v>10</v>
      </c>
      <c r="N50" s="360">
        <v>10</v>
      </c>
      <c r="O50" s="360">
        <v>30</v>
      </c>
      <c r="P50" s="394">
        <v>10</v>
      </c>
      <c r="Q50" s="382">
        <v>10</v>
      </c>
      <c r="R50" s="30">
        <v>30</v>
      </c>
      <c r="S50" s="30">
        <v>30</v>
      </c>
      <c r="T50" s="30">
        <v>30</v>
      </c>
      <c r="U50" s="383">
        <v>20</v>
      </c>
      <c r="V50" s="371">
        <v>30</v>
      </c>
      <c r="W50" s="29">
        <v>40</v>
      </c>
      <c r="X50" s="29">
        <v>10</v>
      </c>
      <c r="Y50" s="29">
        <v>10</v>
      </c>
      <c r="Z50" s="372">
        <v>10</v>
      </c>
      <c r="AA50" s="63"/>
      <c r="AC50" s="8"/>
    </row>
    <row r="51" spans="1:29" x14ac:dyDescent="0.2">
      <c r="A51" s="75">
        <v>43663</v>
      </c>
      <c r="B51" s="371">
        <v>70</v>
      </c>
      <c r="C51" s="29">
        <v>20</v>
      </c>
      <c r="D51" s="29">
        <v>40</v>
      </c>
      <c r="E51" s="29">
        <v>20</v>
      </c>
      <c r="F51" s="372">
        <v>30</v>
      </c>
      <c r="G51" s="382">
        <v>140</v>
      </c>
      <c r="H51" s="30">
        <v>250</v>
      </c>
      <c r="I51" s="30">
        <v>30</v>
      </c>
      <c r="J51" s="30">
        <v>130</v>
      </c>
      <c r="K51" s="383">
        <v>230</v>
      </c>
      <c r="L51" s="393">
        <v>30</v>
      </c>
      <c r="M51" s="360">
        <v>20</v>
      </c>
      <c r="N51" s="360">
        <v>10</v>
      </c>
      <c r="O51" s="360">
        <v>10</v>
      </c>
      <c r="P51" s="394">
        <v>10</v>
      </c>
      <c r="Q51" s="382">
        <v>10</v>
      </c>
      <c r="R51" s="30">
        <v>10</v>
      </c>
      <c r="S51" s="30">
        <v>40</v>
      </c>
      <c r="T51" s="30">
        <v>20</v>
      </c>
      <c r="U51" s="383">
        <v>20</v>
      </c>
      <c r="V51" s="371">
        <v>60</v>
      </c>
      <c r="W51" s="29">
        <v>50</v>
      </c>
      <c r="X51" s="29">
        <v>60</v>
      </c>
      <c r="Y51" s="29">
        <v>30</v>
      </c>
      <c r="Z51" s="372">
        <v>30</v>
      </c>
      <c r="AA51" s="63"/>
      <c r="AC51" s="8"/>
    </row>
    <row r="52" spans="1:29" x14ac:dyDescent="0.2">
      <c r="A52" s="75">
        <v>43664</v>
      </c>
      <c r="B52" s="371">
        <v>30</v>
      </c>
      <c r="C52" s="29">
        <v>20</v>
      </c>
      <c r="D52" s="29">
        <v>10</v>
      </c>
      <c r="E52" s="29">
        <v>10</v>
      </c>
      <c r="F52" s="372">
        <v>10</v>
      </c>
      <c r="G52" s="382">
        <v>130</v>
      </c>
      <c r="H52" s="30">
        <v>100</v>
      </c>
      <c r="I52" s="30">
        <v>60</v>
      </c>
      <c r="J52" s="30">
        <v>30</v>
      </c>
      <c r="K52" s="383">
        <v>70</v>
      </c>
      <c r="L52" s="393">
        <v>40</v>
      </c>
      <c r="M52" s="360">
        <v>90</v>
      </c>
      <c r="N52" s="360">
        <v>70</v>
      </c>
      <c r="O52" s="360">
        <v>60</v>
      </c>
      <c r="P52" s="394">
        <v>70</v>
      </c>
      <c r="Q52" s="382">
        <v>60</v>
      </c>
      <c r="R52" s="30">
        <v>100</v>
      </c>
      <c r="S52" s="30">
        <v>80</v>
      </c>
      <c r="T52" s="30">
        <v>10</v>
      </c>
      <c r="U52" s="383">
        <v>110</v>
      </c>
      <c r="V52" s="371">
        <v>50</v>
      </c>
      <c r="W52" s="29">
        <v>60</v>
      </c>
      <c r="X52" s="29">
        <v>50</v>
      </c>
      <c r="Y52" s="29">
        <v>40</v>
      </c>
      <c r="Z52" s="372">
        <v>30</v>
      </c>
      <c r="AA52" s="63"/>
      <c r="AC52" s="8"/>
    </row>
    <row r="53" spans="1:29" x14ac:dyDescent="0.2">
      <c r="A53" s="75">
        <v>43665</v>
      </c>
      <c r="B53" s="371">
        <v>10</v>
      </c>
      <c r="C53" s="29">
        <v>40</v>
      </c>
      <c r="D53" s="29">
        <v>10</v>
      </c>
      <c r="E53" s="29">
        <v>10</v>
      </c>
      <c r="F53" s="372">
        <v>20</v>
      </c>
      <c r="G53" s="382">
        <v>20</v>
      </c>
      <c r="H53" s="30">
        <v>20</v>
      </c>
      <c r="I53" s="30">
        <v>10</v>
      </c>
      <c r="J53" s="30">
        <v>10</v>
      </c>
      <c r="K53" s="383">
        <v>10</v>
      </c>
      <c r="L53" s="393">
        <v>10</v>
      </c>
      <c r="M53" s="360">
        <v>20</v>
      </c>
      <c r="N53" s="360">
        <v>10</v>
      </c>
      <c r="O53" s="360">
        <v>10</v>
      </c>
      <c r="P53" s="394">
        <v>10</v>
      </c>
      <c r="Q53" s="382">
        <v>80</v>
      </c>
      <c r="R53" s="30">
        <v>30</v>
      </c>
      <c r="S53" s="30">
        <v>30</v>
      </c>
      <c r="T53" s="30">
        <v>30</v>
      </c>
      <c r="U53" s="383">
        <v>100</v>
      </c>
      <c r="V53" s="382">
        <v>40</v>
      </c>
      <c r="W53" s="30">
        <v>30</v>
      </c>
      <c r="X53" s="30">
        <v>40</v>
      </c>
      <c r="Y53" s="30">
        <v>10</v>
      </c>
      <c r="Z53" s="383">
        <v>30</v>
      </c>
      <c r="AA53" s="63"/>
      <c r="AC53" s="8"/>
    </row>
    <row r="54" spans="1:29" x14ac:dyDescent="0.2">
      <c r="A54" s="75">
        <v>43666</v>
      </c>
      <c r="B54" s="371">
        <v>60</v>
      </c>
      <c r="C54" s="29">
        <v>60</v>
      </c>
      <c r="D54" s="29">
        <v>50</v>
      </c>
      <c r="E54" s="29">
        <v>30</v>
      </c>
      <c r="F54" s="372">
        <v>60</v>
      </c>
      <c r="G54" s="382">
        <v>30</v>
      </c>
      <c r="H54" s="30">
        <v>40</v>
      </c>
      <c r="I54" s="30">
        <v>80</v>
      </c>
      <c r="J54" s="30">
        <v>30</v>
      </c>
      <c r="K54" s="383">
        <v>30</v>
      </c>
      <c r="L54" s="393">
        <v>80</v>
      </c>
      <c r="M54" s="360">
        <v>10</v>
      </c>
      <c r="N54" s="360">
        <v>10</v>
      </c>
      <c r="O54" s="360">
        <v>10</v>
      </c>
      <c r="P54" s="394">
        <v>10</v>
      </c>
      <c r="Q54" s="382">
        <v>10</v>
      </c>
      <c r="R54" s="30">
        <v>10</v>
      </c>
      <c r="S54" s="30">
        <v>40</v>
      </c>
      <c r="T54" s="30">
        <v>20</v>
      </c>
      <c r="U54" s="383">
        <v>10</v>
      </c>
      <c r="V54" s="371">
        <v>20</v>
      </c>
      <c r="W54" s="29">
        <v>10</v>
      </c>
      <c r="X54" s="29">
        <v>40</v>
      </c>
      <c r="Y54" s="29">
        <v>30</v>
      </c>
      <c r="Z54" s="372">
        <v>30</v>
      </c>
      <c r="AA54" s="63"/>
      <c r="AC54" s="8"/>
    </row>
    <row r="55" spans="1:29" x14ac:dyDescent="0.2">
      <c r="A55" s="75">
        <v>43667</v>
      </c>
      <c r="B55" s="371">
        <v>200</v>
      </c>
      <c r="C55" s="29">
        <v>870</v>
      </c>
      <c r="D55" s="29">
        <v>120</v>
      </c>
      <c r="E55" s="29">
        <v>100</v>
      </c>
      <c r="F55" s="372">
        <v>180</v>
      </c>
      <c r="G55" s="382">
        <v>50</v>
      </c>
      <c r="H55" s="30">
        <v>80</v>
      </c>
      <c r="I55" s="30">
        <v>90</v>
      </c>
      <c r="J55" s="30">
        <v>80</v>
      </c>
      <c r="K55" s="383">
        <v>70</v>
      </c>
      <c r="L55" s="393">
        <v>40</v>
      </c>
      <c r="M55" s="360">
        <v>10</v>
      </c>
      <c r="N55" s="360">
        <v>10</v>
      </c>
      <c r="O55" s="360">
        <v>10</v>
      </c>
      <c r="P55" s="394">
        <v>20</v>
      </c>
      <c r="Q55" s="382">
        <v>180</v>
      </c>
      <c r="R55" s="30">
        <v>190</v>
      </c>
      <c r="S55" s="30">
        <v>210</v>
      </c>
      <c r="T55" s="30">
        <v>190</v>
      </c>
      <c r="U55" s="383">
        <v>240</v>
      </c>
      <c r="V55" s="371">
        <v>460</v>
      </c>
      <c r="W55" s="29">
        <v>570</v>
      </c>
      <c r="X55" s="29">
        <v>620</v>
      </c>
      <c r="Y55" s="29">
        <v>510</v>
      </c>
      <c r="Z55" s="372">
        <v>530</v>
      </c>
      <c r="AA55" s="63"/>
      <c r="AC55" s="8"/>
    </row>
    <row r="56" spans="1:29" x14ac:dyDescent="0.2">
      <c r="A56" s="75">
        <v>43668</v>
      </c>
      <c r="B56" s="371">
        <v>10</v>
      </c>
      <c r="C56" s="29">
        <v>50</v>
      </c>
      <c r="D56" s="29">
        <v>20</v>
      </c>
      <c r="E56" s="29">
        <v>20</v>
      </c>
      <c r="F56" s="372">
        <v>30</v>
      </c>
      <c r="G56" s="382">
        <v>300</v>
      </c>
      <c r="H56" s="30">
        <v>270</v>
      </c>
      <c r="I56" s="30">
        <v>410</v>
      </c>
      <c r="J56" s="30">
        <v>290</v>
      </c>
      <c r="K56" s="383">
        <v>370</v>
      </c>
      <c r="L56" s="393">
        <v>10</v>
      </c>
      <c r="M56" s="360">
        <v>10</v>
      </c>
      <c r="N56" s="360">
        <v>10</v>
      </c>
      <c r="O56" s="360">
        <v>20</v>
      </c>
      <c r="P56" s="394">
        <v>10</v>
      </c>
      <c r="Q56" s="382">
        <v>120</v>
      </c>
      <c r="R56" s="30">
        <v>130</v>
      </c>
      <c r="S56" s="30">
        <v>90</v>
      </c>
      <c r="T56" s="30">
        <v>70</v>
      </c>
      <c r="U56" s="383">
        <v>70</v>
      </c>
      <c r="V56" s="371">
        <v>70</v>
      </c>
      <c r="W56" s="29">
        <v>110</v>
      </c>
      <c r="X56" s="29">
        <v>80</v>
      </c>
      <c r="Y56" s="29">
        <v>110</v>
      </c>
      <c r="Z56" s="372">
        <v>40</v>
      </c>
      <c r="AA56" s="63"/>
      <c r="AC56" s="8"/>
    </row>
    <row r="57" spans="1:29" x14ac:dyDescent="0.2">
      <c r="A57" s="75">
        <v>43669</v>
      </c>
      <c r="B57" s="371">
        <v>110</v>
      </c>
      <c r="C57" s="29">
        <v>80</v>
      </c>
      <c r="D57" s="29">
        <v>80</v>
      </c>
      <c r="E57" s="29">
        <v>20</v>
      </c>
      <c r="F57" s="372">
        <v>10</v>
      </c>
      <c r="G57" s="382">
        <v>60</v>
      </c>
      <c r="H57" s="30">
        <v>20</v>
      </c>
      <c r="I57" s="30">
        <v>20</v>
      </c>
      <c r="J57" s="30">
        <v>30</v>
      </c>
      <c r="K57" s="383">
        <v>40</v>
      </c>
      <c r="L57" s="393">
        <v>20</v>
      </c>
      <c r="M57" s="360">
        <v>20</v>
      </c>
      <c r="N57" s="360">
        <v>40</v>
      </c>
      <c r="O57" s="360">
        <v>80</v>
      </c>
      <c r="P57" s="394">
        <v>40</v>
      </c>
      <c r="Q57" s="382">
        <v>50</v>
      </c>
      <c r="R57" s="30">
        <v>40</v>
      </c>
      <c r="S57" s="30">
        <v>20</v>
      </c>
      <c r="T57" s="30">
        <v>40</v>
      </c>
      <c r="U57" s="383">
        <v>40</v>
      </c>
      <c r="V57" s="371">
        <v>70</v>
      </c>
      <c r="W57" s="29">
        <v>30</v>
      </c>
      <c r="X57" s="29">
        <v>70</v>
      </c>
      <c r="Y57" s="29">
        <v>50</v>
      </c>
      <c r="Z57" s="372">
        <v>80</v>
      </c>
      <c r="AA57" s="63"/>
      <c r="AC57" s="8"/>
    </row>
    <row r="58" spans="1:29" x14ac:dyDescent="0.2">
      <c r="A58" s="75">
        <v>43670</v>
      </c>
      <c r="B58" s="371">
        <v>50</v>
      </c>
      <c r="C58" s="29">
        <v>60</v>
      </c>
      <c r="D58" s="29">
        <v>20</v>
      </c>
      <c r="E58" s="29">
        <v>100</v>
      </c>
      <c r="F58" s="372">
        <v>80</v>
      </c>
      <c r="G58" s="382">
        <v>10</v>
      </c>
      <c r="H58" s="30">
        <v>40</v>
      </c>
      <c r="I58" s="30">
        <v>20</v>
      </c>
      <c r="J58" s="30">
        <v>40</v>
      </c>
      <c r="K58" s="383">
        <v>10</v>
      </c>
      <c r="L58" s="393">
        <v>10</v>
      </c>
      <c r="M58" s="360">
        <v>10</v>
      </c>
      <c r="N58" s="360">
        <v>30</v>
      </c>
      <c r="O58" s="360">
        <v>40</v>
      </c>
      <c r="P58" s="394">
        <v>20</v>
      </c>
      <c r="Q58" s="382">
        <v>40</v>
      </c>
      <c r="R58" s="30">
        <v>50</v>
      </c>
      <c r="S58" s="30">
        <v>10</v>
      </c>
      <c r="T58" s="30">
        <v>10</v>
      </c>
      <c r="U58" s="383">
        <v>40</v>
      </c>
      <c r="V58" s="371">
        <v>30</v>
      </c>
      <c r="W58" s="29">
        <v>40</v>
      </c>
      <c r="X58" s="29">
        <v>40</v>
      </c>
      <c r="Y58" s="29">
        <v>50</v>
      </c>
      <c r="Z58" s="372">
        <v>20</v>
      </c>
      <c r="AA58" s="63"/>
      <c r="AC58" s="8"/>
    </row>
    <row r="59" spans="1:29" x14ac:dyDescent="0.2">
      <c r="A59" s="75">
        <v>43671</v>
      </c>
      <c r="B59" s="371">
        <v>20</v>
      </c>
      <c r="C59" s="29">
        <v>20</v>
      </c>
      <c r="D59" s="29">
        <v>60</v>
      </c>
      <c r="E59" s="29">
        <v>40</v>
      </c>
      <c r="F59" s="372">
        <v>50</v>
      </c>
      <c r="G59" s="382">
        <v>60</v>
      </c>
      <c r="H59" s="30">
        <v>60</v>
      </c>
      <c r="I59" s="30">
        <v>230</v>
      </c>
      <c r="J59" s="30">
        <v>160</v>
      </c>
      <c r="K59" s="383">
        <v>80</v>
      </c>
      <c r="L59" s="393">
        <v>110</v>
      </c>
      <c r="M59" s="360">
        <v>120</v>
      </c>
      <c r="N59" s="360">
        <v>30</v>
      </c>
      <c r="O59" s="360">
        <v>60</v>
      </c>
      <c r="P59" s="394">
        <v>20</v>
      </c>
      <c r="Q59" s="382">
        <v>110</v>
      </c>
      <c r="R59" s="30">
        <v>30</v>
      </c>
      <c r="S59" s="30">
        <v>40</v>
      </c>
      <c r="T59" s="30">
        <v>20</v>
      </c>
      <c r="U59" s="383">
        <v>40</v>
      </c>
      <c r="V59" s="371">
        <v>40</v>
      </c>
      <c r="W59" s="29">
        <v>80</v>
      </c>
      <c r="X59" s="29">
        <v>20</v>
      </c>
      <c r="Y59" s="29">
        <v>60</v>
      </c>
      <c r="Z59" s="372">
        <v>200</v>
      </c>
      <c r="AA59" s="63"/>
      <c r="AC59" s="8"/>
    </row>
    <row r="60" spans="1:29" x14ac:dyDescent="0.2">
      <c r="A60" s="75">
        <v>43672</v>
      </c>
      <c r="B60" s="371">
        <v>10</v>
      </c>
      <c r="C60" s="29">
        <v>40</v>
      </c>
      <c r="D60" s="29">
        <v>10</v>
      </c>
      <c r="E60" s="29">
        <v>10</v>
      </c>
      <c r="F60" s="372">
        <v>50</v>
      </c>
      <c r="G60" s="382">
        <v>40</v>
      </c>
      <c r="H60" s="30">
        <v>40</v>
      </c>
      <c r="I60" s="30">
        <v>20</v>
      </c>
      <c r="J60" s="30">
        <v>20</v>
      </c>
      <c r="K60" s="383">
        <v>30</v>
      </c>
      <c r="L60" s="393">
        <v>20</v>
      </c>
      <c r="M60" s="360">
        <v>20</v>
      </c>
      <c r="N60" s="360">
        <v>10</v>
      </c>
      <c r="O60" s="360">
        <v>50</v>
      </c>
      <c r="P60" s="394">
        <v>10</v>
      </c>
      <c r="Q60" s="382">
        <v>20</v>
      </c>
      <c r="R60" s="30">
        <v>10</v>
      </c>
      <c r="S60" s="30">
        <v>20</v>
      </c>
      <c r="T60" s="30">
        <v>10</v>
      </c>
      <c r="U60" s="383">
        <v>10</v>
      </c>
      <c r="V60" s="371">
        <v>100</v>
      </c>
      <c r="W60" s="29">
        <v>50</v>
      </c>
      <c r="X60" s="29">
        <v>50</v>
      </c>
      <c r="Y60" s="29">
        <v>80</v>
      </c>
      <c r="Z60" s="372">
        <v>10</v>
      </c>
      <c r="AA60" s="63"/>
      <c r="AC60" s="8"/>
    </row>
    <row r="61" spans="1:29" x14ac:dyDescent="0.2">
      <c r="A61" s="75">
        <v>43673</v>
      </c>
      <c r="B61" s="371">
        <v>20</v>
      </c>
      <c r="C61" s="29">
        <v>20</v>
      </c>
      <c r="D61" s="29">
        <v>10</v>
      </c>
      <c r="E61" s="29">
        <v>10</v>
      </c>
      <c r="F61" s="372">
        <v>20</v>
      </c>
      <c r="G61" s="382">
        <v>30</v>
      </c>
      <c r="H61" s="30">
        <v>20</v>
      </c>
      <c r="I61" s="30">
        <v>80</v>
      </c>
      <c r="J61" s="30">
        <v>20</v>
      </c>
      <c r="K61" s="383">
        <v>30</v>
      </c>
      <c r="L61" s="393">
        <v>20</v>
      </c>
      <c r="M61" s="360">
        <v>70</v>
      </c>
      <c r="N61" s="360">
        <v>20</v>
      </c>
      <c r="O61" s="360">
        <v>40</v>
      </c>
      <c r="P61" s="394">
        <v>20</v>
      </c>
      <c r="Q61" s="382">
        <v>10</v>
      </c>
      <c r="R61" s="30">
        <v>40</v>
      </c>
      <c r="S61" s="30">
        <v>10</v>
      </c>
      <c r="T61" s="30">
        <v>20</v>
      </c>
      <c r="U61" s="383">
        <v>20</v>
      </c>
      <c r="V61" s="371">
        <v>70</v>
      </c>
      <c r="W61" s="29">
        <v>20</v>
      </c>
      <c r="X61" s="29">
        <v>80</v>
      </c>
      <c r="Y61" s="29">
        <v>30</v>
      </c>
      <c r="Z61" s="372">
        <v>20</v>
      </c>
      <c r="AA61" s="63"/>
      <c r="AC61" s="8"/>
    </row>
    <row r="62" spans="1:29" x14ac:dyDescent="0.2">
      <c r="A62" s="75">
        <v>43674</v>
      </c>
      <c r="B62" s="371">
        <v>30</v>
      </c>
      <c r="C62" s="29">
        <v>10</v>
      </c>
      <c r="D62" s="29">
        <v>10</v>
      </c>
      <c r="E62" s="29">
        <v>20</v>
      </c>
      <c r="F62" s="372">
        <v>10</v>
      </c>
      <c r="G62" s="382">
        <v>20</v>
      </c>
      <c r="H62" s="30">
        <v>10</v>
      </c>
      <c r="I62" s="30">
        <v>20</v>
      </c>
      <c r="J62" s="30">
        <v>10</v>
      </c>
      <c r="K62" s="383">
        <v>10</v>
      </c>
      <c r="L62" s="393">
        <v>50</v>
      </c>
      <c r="M62" s="360">
        <v>30</v>
      </c>
      <c r="N62" s="360">
        <v>10</v>
      </c>
      <c r="O62" s="360">
        <v>20</v>
      </c>
      <c r="P62" s="394">
        <v>10</v>
      </c>
      <c r="Q62" s="382">
        <v>50</v>
      </c>
      <c r="R62" s="30">
        <v>30</v>
      </c>
      <c r="S62" s="30">
        <v>30</v>
      </c>
      <c r="T62" s="30">
        <v>30</v>
      </c>
      <c r="U62" s="383">
        <v>90</v>
      </c>
      <c r="V62" s="371">
        <v>30</v>
      </c>
      <c r="W62" s="29">
        <v>10</v>
      </c>
      <c r="X62" s="29">
        <v>40</v>
      </c>
      <c r="Y62" s="29">
        <v>40</v>
      </c>
      <c r="Z62" s="372">
        <v>50</v>
      </c>
      <c r="AA62" s="63"/>
      <c r="AC62" s="8"/>
    </row>
    <row r="63" spans="1:29" x14ac:dyDescent="0.2">
      <c r="A63" s="75">
        <v>43675</v>
      </c>
      <c r="B63" s="371">
        <v>10</v>
      </c>
      <c r="C63" s="29">
        <v>50</v>
      </c>
      <c r="D63" s="29">
        <v>120</v>
      </c>
      <c r="E63" s="29">
        <v>230</v>
      </c>
      <c r="F63" s="372">
        <v>180</v>
      </c>
      <c r="G63" s="382">
        <v>30</v>
      </c>
      <c r="H63" s="30">
        <v>20</v>
      </c>
      <c r="I63" s="30">
        <v>120</v>
      </c>
      <c r="J63" s="30">
        <v>220</v>
      </c>
      <c r="K63" s="383">
        <v>90</v>
      </c>
      <c r="L63" s="393">
        <v>140</v>
      </c>
      <c r="M63" s="360">
        <v>50</v>
      </c>
      <c r="N63" s="360">
        <v>70</v>
      </c>
      <c r="O63" s="360">
        <v>20</v>
      </c>
      <c r="P63" s="394">
        <v>10</v>
      </c>
      <c r="Q63" s="382">
        <v>10</v>
      </c>
      <c r="R63" s="30">
        <v>10</v>
      </c>
      <c r="S63" s="30">
        <v>10</v>
      </c>
      <c r="T63" s="30">
        <v>20</v>
      </c>
      <c r="U63" s="383">
        <v>10</v>
      </c>
      <c r="V63" s="371">
        <v>20</v>
      </c>
      <c r="W63" s="29">
        <v>20</v>
      </c>
      <c r="X63" s="29">
        <v>10</v>
      </c>
      <c r="Y63" s="29">
        <v>10</v>
      </c>
      <c r="Z63" s="372">
        <v>10</v>
      </c>
      <c r="AA63" s="63"/>
      <c r="AC63" s="8"/>
    </row>
    <row r="64" spans="1:29" x14ac:dyDescent="0.2">
      <c r="A64" s="75">
        <v>43676</v>
      </c>
      <c r="B64" s="371">
        <v>30</v>
      </c>
      <c r="C64" s="29">
        <v>40</v>
      </c>
      <c r="D64" s="29">
        <v>100</v>
      </c>
      <c r="E64" s="29">
        <v>110</v>
      </c>
      <c r="F64" s="372">
        <v>190</v>
      </c>
      <c r="G64" s="382">
        <v>10</v>
      </c>
      <c r="H64" s="30">
        <v>20</v>
      </c>
      <c r="I64" s="30">
        <v>10</v>
      </c>
      <c r="J64" s="30">
        <v>10</v>
      </c>
      <c r="K64" s="383">
        <v>10</v>
      </c>
      <c r="L64" s="393">
        <v>60</v>
      </c>
      <c r="M64" s="360">
        <v>20</v>
      </c>
      <c r="N64" s="360">
        <v>40</v>
      </c>
      <c r="O64" s="360">
        <v>30</v>
      </c>
      <c r="P64" s="394">
        <v>10</v>
      </c>
      <c r="Q64" s="382">
        <v>20</v>
      </c>
      <c r="R64" s="30">
        <v>10</v>
      </c>
      <c r="S64" s="30">
        <v>10</v>
      </c>
      <c r="T64" s="30">
        <v>10</v>
      </c>
      <c r="U64" s="383">
        <v>20</v>
      </c>
      <c r="V64" s="371">
        <v>30</v>
      </c>
      <c r="W64" s="29">
        <v>20</v>
      </c>
      <c r="X64" s="29">
        <v>40</v>
      </c>
      <c r="Y64" s="29">
        <v>30</v>
      </c>
      <c r="Z64" s="372">
        <v>50</v>
      </c>
      <c r="AA64" s="63"/>
      <c r="AC64" s="8"/>
    </row>
    <row r="65" spans="1:29" x14ac:dyDescent="0.2">
      <c r="A65" s="75">
        <v>43677</v>
      </c>
      <c r="B65" s="371">
        <v>520</v>
      </c>
      <c r="C65" s="29">
        <v>610</v>
      </c>
      <c r="D65" s="29">
        <v>700</v>
      </c>
      <c r="E65" s="29"/>
      <c r="F65" s="372">
        <v>750</v>
      </c>
      <c r="G65" s="382">
        <v>280</v>
      </c>
      <c r="H65" s="30">
        <v>250</v>
      </c>
      <c r="I65" s="30">
        <v>190</v>
      </c>
      <c r="J65" s="30">
        <v>320</v>
      </c>
      <c r="K65" s="383">
        <v>290</v>
      </c>
      <c r="L65" s="393">
        <v>50</v>
      </c>
      <c r="M65" s="360">
        <v>20</v>
      </c>
      <c r="N65" s="360">
        <v>40</v>
      </c>
      <c r="O65" s="360">
        <v>10</v>
      </c>
      <c r="P65" s="394">
        <v>10</v>
      </c>
      <c r="Q65" s="382">
        <v>10</v>
      </c>
      <c r="R65" s="30">
        <v>10</v>
      </c>
      <c r="S65" s="30">
        <v>10</v>
      </c>
      <c r="T65" s="30">
        <v>30</v>
      </c>
      <c r="U65" s="383">
        <v>10</v>
      </c>
      <c r="V65" s="371">
        <v>100</v>
      </c>
      <c r="W65" s="29">
        <v>30</v>
      </c>
      <c r="X65" s="29">
        <v>50</v>
      </c>
      <c r="Y65" s="29">
        <v>30</v>
      </c>
      <c r="Z65" s="372">
        <v>20</v>
      </c>
      <c r="AA65" s="63"/>
      <c r="AC65" s="8"/>
    </row>
    <row r="66" spans="1:29" x14ac:dyDescent="0.2">
      <c r="A66" s="75">
        <v>43678</v>
      </c>
      <c r="B66" s="371">
        <v>40</v>
      </c>
      <c r="C66" s="29">
        <v>40</v>
      </c>
      <c r="D66" s="29">
        <v>50</v>
      </c>
      <c r="E66" s="29">
        <v>70</v>
      </c>
      <c r="F66" s="372">
        <v>90</v>
      </c>
      <c r="G66" s="382">
        <v>90</v>
      </c>
      <c r="H66" s="30">
        <v>260</v>
      </c>
      <c r="I66" s="30">
        <v>350</v>
      </c>
      <c r="J66" s="30">
        <v>610</v>
      </c>
      <c r="K66" s="383">
        <v>610</v>
      </c>
      <c r="L66" s="393">
        <v>10</v>
      </c>
      <c r="M66" s="360">
        <v>10</v>
      </c>
      <c r="N66" s="360">
        <v>50</v>
      </c>
      <c r="O66" s="360">
        <v>30</v>
      </c>
      <c r="P66" s="394">
        <v>20</v>
      </c>
      <c r="Q66" s="382">
        <v>10</v>
      </c>
      <c r="R66" s="30">
        <v>50</v>
      </c>
      <c r="S66" s="30">
        <v>50</v>
      </c>
      <c r="T66" s="30">
        <v>40</v>
      </c>
      <c r="U66" s="383">
        <v>50</v>
      </c>
      <c r="V66" s="371">
        <v>70</v>
      </c>
      <c r="W66" s="29">
        <v>100</v>
      </c>
      <c r="X66" s="29">
        <v>50</v>
      </c>
      <c r="Y66" s="29">
        <v>20</v>
      </c>
      <c r="Z66" s="372">
        <v>130</v>
      </c>
      <c r="AA66" s="63"/>
      <c r="AC66" s="8"/>
    </row>
    <row r="67" spans="1:29" x14ac:dyDescent="0.2">
      <c r="A67" s="75">
        <v>43679</v>
      </c>
      <c r="B67" s="371">
        <v>10</v>
      </c>
      <c r="C67" s="29">
        <v>20</v>
      </c>
      <c r="D67" s="29">
        <v>30</v>
      </c>
      <c r="E67" s="29">
        <v>40</v>
      </c>
      <c r="F67" s="372">
        <v>30</v>
      </c>
      <c r="G67" s="382">
        <v>190</v>
      </c>
      <c r="H67" s="30">
        <v>150</v>
      </c>
      <c r="I67" s="30">
        <v>130</v>
      </c>
      <c r="J67" s="30">
        <v>120</v>
      </c>
      <c r="K67" s="383">
        <v>90</v>
      </c>
      <c r="L67" s="393">
        <v>70</v>
      </c>
      <c r="M67" s="360">
        <v>70</v>
      </c>
      <c r="N67" s="360">
        <v>10</v>
      </c>
      <c r="O67" s="360">
        <v>10</v>
      </c>
      <c r="P67" s="394">
        <v>10</v>
      </c>
      <c r="Q67" s="382">
        <v>20</v>
      </c>
      <c r="R67" s="30">
        <v>20</v>
      </c>
      <c r="S67" s="30">
        <v>10</v>
      </c>
      <c r="T67" s="30">
        <v>30</v>
      </c>
      <c r="U67" s="383">
        <v>50</v>
      </c>
      <c r="V67" s="371">
        <v>90</v>
      </c>
      <c r="W67" s="29">
        <v>30</v>
      </c>
      <c r="X67" s="29">
        <v>50</v>
      </c>
      <c r="Y67" s="29">
        <v>90</v>
      </c>
      <c r="Z67" s="372">
        <v>10</v>
      </c>
      <c r="AA67" s="63"/>
      <c r="AC67" s="8"/>
    </row>
    <row r="68" spans="1:29" x14ac:dyDescent="0.2">
      <c r="A68" s="75">
        <v>43680</v>
      </c>
      <c r="B68" s="371">
        <v>10</v>
      </c>
      <c r="C68" s="29">
        <v>10</v>
      </c>
      <c r="D68" s="29">
        <v>20</v>
      </c>
      <c r="E68" s="29">
        <v>20</v>
      </c>
      <c r="F68" s="372">
        <v>20</v>
      </c>
      <c r="G68" s="382">
        <v>50</v>
      </c>
      <c r="H68" s="30">
        <v>10</v>
      </c>
      <c r="I68" s="30">
        <v>60</v>
      </c>
      <c r="J68" s="30">
        <v>20</v>
      </c>
      <c r="K68" s="383">
        <v>30</v>
      </c>
      <c r="L68" s="393">
        <v>10</v>
      </c>
      <c r="M68" s="360">
        <v>40</v>
      </c>
      <c r="N68" s="360">
        <v>10</v>
      </c>
      <c r="O68" s="360">
        <v>20</v>
      </c>
      <c r="P68" s="394">
        <v>20</v>
      </c>
      <c r="Q68" s="382">
        <v>10</v>
      </c>
      <c r="R68" s="30">
        <v>40</v>
      </c>
      <c r="S68" s="30">
        <v>10</v>
      </c>
      <c r="T68" s="30">
        <v>10</v>
      </c>
      <c r="U68" s="383">
        <v>10</v>
      </c>
      <c r="V68" s="371">
        <v>20</v>
      </c>
      <c r="W68" s="29">
        <v>40</v>
      </c>
      <c r="X68" s="29">
        <v>70</v>
      </c>
      <c r="Y68" s="29">
        <v>40</v>
      </c>
      <c r="Z68" s="372">
        <v>60</v>
      </c>
      <c r="AA68" s="63"/>
      <c r="AC68" s="8"/>
    </row>
    <row r="69" spans="1:29" x14ac:dyDescent="0.2">
      <c r="A69" s="75">
        <v>43681</v>
      </c>
      <c r="B69" s="371">
        <v>20</v>
      </c>
      <c r="C69" s="29">
        <v>10</v>
      </c>
      <c r="D69" s="29">
        <v>30</v>
      </c>
      <c r="E69" s="29">
        <v>20</v>
      </c>
      <c r="F69" s="372">
        <v>10</v>
      </c>
      <c r="G69" s="382">
        <v>40</v>
      </c>
      <c r="H69" s="30">
        <v>40</v>
      </c>
      <c r="I69" s="30">
        <v>20</v>
      </c>
      <c r="J69" s="30">
        <v>30</v>
      </c>
      <c r="K69" s="383">
        <v>20</v>
      </c>
      <c r="L69" s="393">
        <v>20</v>
      </c>
      <c r="M69" s="360">
        <v>30</v>
      </c>
      <c r="N69" s="360">
        <v>20</v>
      </c>
      <c r="O69" s="360">
        <v>10</v>
      </c>
      <c r="P69" s="394">
        <v>20</v>
      </c>
      <c r="Q69" s="382">
        <v>20</v>
      </c>
      <c r="R69" s="30">
        <v>10</v>
      </c>
      <c r="S69" s="30">
        <v>10</v>
      </c>
      <c r="T69" s="30">
        <v>30</v>
      </c>
      <c r="U69" s="383">
        <v>60</v>
      </c>
      <c r="V69" s="371">
        <v>10</v>
      </c>
      <c r="W69" s="29">
        <v>20</v>
      </c>
      <c r="X69" s="29">
        <v>40</v>
      </c>
      <c r="Y69" s="29">
        <v>30</v>
      </c>
      <c r="Z69" s="372">
        <v>10</v>
      </c>
      <c r="AA69" s="63"/>
      <c r="AC69" s="8"/>
    </row>
    <row r="70" spans="1:29" x14ac:dyDescent="0.2">
      <c r="A70" s="75">
        <v>43682</v>
      </c>
      <c r="B70" s="371">
        <v>30</v>
      </c>
      <c r="C70" s="29">
        <v>10</v>
      </c>
      <c r="D70" s="29">
        <v>20</v>
      </c>
      <c r="E70" s="29">
        <v>10</v>
      </c>
      <c r="F70" s="372">
        <v>60</v>
      </c>
      <c r="G70" s="382">
        <v>10</v>
      </c>
      <c r="H70" s="30">
        <v>60</v>
      </c>
      <c r="I70" s="30">
        <v>40</v>
      </c>
      <c r="J70" s="30">
        <v>20</v>
      </c>
      <c r="K70" s="383">
        <v>90</v>
      </c>
      <c r="L70" s="393">
        <v>50</v>
      </c>
      <c r="M70" s="360">
        <v>20</v>
      </c>
      <c r="N70" s="360">
        <v>30</v>
      </c>
      <c r="O70" s="360">
        <v>10</v>
      </c>
      <c r="P70" s="394">
        <v>10</v>
      </c>
      <c r="Q70" s="382">
        <v>20</v>
      </c>
      <c r="R70" s="30">
        <v>10</v>
      </c>
      <c r="S70" s="30">
        <v>10</v>
      </c>
      <c r="T70" s="30">
        <v>10</v>
      </c>
      <c r="U70" s="383">
        <v>20</v>
      </c>
      <c r="V70" s="371">
        <v>30</v>
      </c>
      <c r="W70" s="29">
        <v>30</v>
      </c>
      <c r="X70" s="29">
        <v>20</v>
      </c>
      <c r="Y70" s="29">
        <v>10</v>
      </c>
      <c r="Z70" s="372">
        <v>10</v>
      </c>
      <c r="AA70" s="63"/>
      <c r="AC70" s="8"/>
    </row>
    <row r="71" spans="1:29" x14ac:dyDescent="0.2">
      <c r="A71" s="75">
        <v>43683</v>
      </c>
      <c r="B71" s="371">
        <v>30</v>
      </c>
      <c r="C71" s="29">
        <v>10</v>
      </c>
      <c r="D71" s="29">
        <v>10</v>
      </c>
      <c r="E71" s="29">
        <v>10</v>
      </c>
      <c r="F71" s="372">
        <v>10</v>
      </c>
      <c r="G71" s="382">
        <v>10</v>
      </c>
      <c r="H71" s="30">
        <v>30</v>
      </c>
      <c r="I71" s="30">
        <v>10</v>
      </c>
      <c r="J71" s="30">
        <v>30</v>
      </c>
      <c r="K71" s="383">
        <v>80</v>
      </c>
      <c r="L71" s="393">
        <v>100</v>
      </c>
      <c r="M71" s="360">
        <v>10</v>
      </c>
      <c r="N71" s="360">
        <v>10</v>
      </c>
      <c r="O71" s="360">
        <v>10</v>
      </c>
      <c r="P71" s="394">
        <v>10</v>
      </c>
      <c r="Q71" s="382">
        <v>190</v>
      </c>
      <c r="R71" s="30">
        <v>190</v>
      </c>
      <c r="S71" s="30">
        <v>60</v>
      </c>
      <c r="T71" s="30">
        <v>50</v>
      </c>
      <c r="U71" s="383">
        <v>110</v>
      </c>
      <c r="V71" s="371">
        <v>30</v>
      </c>
      <c r="W71" s="29">
        <v>30</v>
      </c>
      <c r="X71" s="29">
        <v>10</v>
      </c>
      <c r="Y71" s="29">
        <v>20</v>
      </c>
      <c r="Z71" s="372">
        <v>10</v>
      </c>
      <c r="AA71" s="63"/>
      <c r="AC71" s="8"/>
    </row>
    <row r="72" spans="1:29" x14ac:dyDescent="0.2">
      <c r="A72" s="75">
        <v>43684</v>
      </c>
      <c r="B72" s="371">
        <v>30</v>
      </c>
      <c r="C72" s="29">
        <v>150</v>
      </c>
      <c r="D72" s="29">
        <v>40</v>
      </c>
      <c r="E72" s="29">
        <v>80</v>
      </c>
      <c r="F72" s="372">
        <v>90</v>
      </c>
      <c r="G72" s="382">
        <v>110</v>
      </c>
      <c r="H72" s="30">
        <v>110</v>
      </c>
      <c r="I72" s="30">
        <v>60</v>
      </c>
      <c r="J72" s="30">
        <v>30</v>
      </c>
      <c r="K72" s="383">
        <v>90</v>
      </c>
      <c r="L72" s="393">
        <v>30</v>
      </c>
      <c r="M72" s="360">
        <v>30</v>
      </c>
      <c r="N72" s="360">
        <v>10</v>
      </c>
      <c r="O72" s="360">
        <v>10</v>
      </c>
      <c r="P72" s="394">
        <v>10</v>
      </c>
      <c r="Q72" s="382">
        <v>30</v>
      </c>
      <c r="R72" s="30">
        <v>20</v>
      </c>
      <c r="S72" s="30">
        <v>10</v>
      </c>
      <c r="T72" s="30">
        <v>20</v>
      </c>
      <c r="U72" s="383">
        <v>10</v>
      </c>
      <c r="V72" s="371">
        <v>130</v>
      </c>
      <c r="W72" s="29">
        <v>70</v>
      </c>
      <c r="X72" s="29">
        <v>100</v>
      </c>
      <c r="Y72" s="29">
        <v>100</v>
      </c>
      <c r="Z72" s="372">
        <v>50</v>
      </c>
      <c r="AA72" s="63"/>
      <c r="AC72" s="8"/>
    </row>
    <row r="73" spans="1:29" x14ac:dyDescent="0.2">
      <c r="A73" s="75">
        <v>43685</v>
      </c>
      <c r="B73" s="371">
        <v>10</v>
      </c>
      <c r="C73" s="29">
        <v>20</v>
      </c>
      <c r="D73" s="29">
        <v>10</v>
      </c>
      <c r="E73" s="29">
        <v>10</v>
      </c>
      <c r="F73" s="372">
        <v>20</v>
      </c>
      <c r="G73" s="382">
        <v>330</v>
      </c>
      <c r="H73" s="30">
        <v>210</v>
      </c>
      <c r="I73" s="30">
        <v>220</v>
      </c>
      <c r="J73" s="30">
        <v>120</v>
      </c>
      <c r="K73" s="383">
        <v>150</v>
      </c>
      <c r="L73" s="393">
        <v>50</v>
      </c>
      <c r="M73" s="360">
        <v>10</v>
      </c>
      <c r="N73" s="360">
        <v>10</v>
      </c>
      <c r="O73" s="360">
        <v>10</v>
      </c>
      <c r="P73" s="394">
        <v>10</v>
      </c>
      <c r="Q73" s="382">
        <v>20</v>
      </c>
      <c r="R73" s="30">
        <v>10</v>
      </c>
      <c r="S73" s="30">
        <v>10</v>
      </c>
      <c r="T73" s="30">
        <v>20</v>
      </c>
      <c r="U73" s="383">
        <v>20</v>
      </c>
      <c r="V73" s="371">
        <v>170</v>
      </c>
      <c r="W73" s="29">
        <v>140</v>
      </c>
      <c r="X73" s="29">
        <v>150</v>
      </c>
      <c r="Y73" s="29">
        <v>140</v>
      </c>
      <c r="Z73" s="372">
        <v>60</v>
      </c>
      <c r="AA73" s="63"/>
      <c r="AC73" s="8"/>
    </row>
    <row r="74" spans="1:29" x14ac:dyDescent="0.2">
      <c r="A74" s="75">
        <v>43686</v>
      </c>
      <c r="B74" s="371">
        <v>70</v>
      </c>
      <c r="C74" s="29">
        <v>70</v>
      </c>
      <c r="D74" s="29">
        <v>70</v>
      </c>
      <c r="E74" s="29">
        <v>60</v>
      </c>
      <c r="F74" s="372">
        <v>30</v>
      </c>
      <c r="G74" s="382">
        <v>150</v>
      </c>
      <c r="H74" s="30">
        <v>200</v>
      </c>
      <c r="I74" s="30">
        <v>140</v>
      </c>
      <c r="J74" s="30">
        <v>250</v>
      </c>
      <c r="K74" s="383">
        <v>260</v>
      </c>
      <c r="L74" s="393">
        <v>60</v>
      </c>
      <c r="M74" s="360">
        <v>50</v>
      </c>
      <c r="N74" s="360">
        <v>70</v>
      </c>
      <c r="O74" s="360">
        <v>20</v>
      </c>
      <c r="P74" s="394">
        <v>20</v>
      </c>
      <c r="Q74" s="382">
        <v>80</v>
      </c>
      <c r="R74" s="30">
        <v>50</v>
      </c>
      <c r="S74" s="30">
        <v>80</v>
      </c>
      <c r="T74" s="30">
        <v>80</v>
      </c>
      <c r="U74" s="383">
        <v>30</v>
      </c>
      <c r="V74" s="371">
        <v>230</v>
      </c>
      <c r="W74" s="29">
        <v>280</v>
      </c>
      <c r="X74" s="29">
        <v>190</v>
      </c>
      <c r="Y74" s="29">
        <v>300</v>
      </c>
      <c r="Z74" s="372">
        <v>250</v>
      </c>
      <c r="AA74" s="63"/>
      <c r="AC74" s="8"/>
    </row>
    <row r="75" spans="1:29" x14ac:dyDescent="0.2">
      <c r="A75" s="75">
        <v>43687</v>
      </c>
      <c r="B75" s="371">
        <v>10</v>
      </c>
      <c r="C75" s="29">
        <v>50</v>
      </c>
      <c r="D75" s="29">
        <v>50</v>
      </c>
      <c r="E75" s="29">
        <v>10</v>
      </c>
      <c r="F75" s="372">
        <v>10</v>
      </c>
      <c r="G75" s="382">
        <v>20</v>
      </c>
      <c r="H75" s="30">
        <v>10</v>
      </c>
      <c r="I75" s="30">
        <v>30</v>
      </c>
      <c r="J75" s="30">
        <v>30</v>
      </c>
      <c r="K75" s="383">
        <v>40</v>
      </c>
      <c r="L75" s="393">
        <v>20</v>
      </c>
      <c r="M75" s="360">
        <v>10</v>
      </c>
      <c r="N75" s="360">
        <v>10</v>
      </c>
      <c r="O75" s="360">
        <v>10</v>
      </c>
      <c r="P75" s="394">
        <v>20</v>
      </c>
      <c r="Q75" s="382">
        <v>20</v>
      </c>
      <c r="R75" s="30">
        <v>90</v>
      </c>
      <c r="S75" s="30">
        <v>70</v>
      </c>
      <c r="T75" s="30">
        <v>80</v>
      </c>
      <c r="U75" s="383">
        <v>90</v>
      </c>
      <c r="V75" s="371">
        <v>90</v>
      </c>
      <c r="W75" s="29">
        <v>50</v>
      </c>
      <c r="X75" s="29">
        <v>80</v>
      </c>
      <c r="Y75" s="29">
        <v>50</v>
      </c>
      <c r="Z75" s="372">
        <v>100</v>
      </c>
      <c r="AA75" s="63"/>
      <c r="AC75" s="8"/>
    </row>
    <row r="76" spans="1:29" x14ac:dyDescent="0.2">
      <c r="A76" s="75">
        <v>43688</v>
      </c>
      <c r="B76" s="371">
        <v>20</v>
      </c>
      <c r="C76" s="29">
        <v>50</v>
      </c>
      <c r="D76" s="29">
        <v>20</v>
      </c>
      <c r="E76" s="29">
        <v>50</v>
      </c>
      <c r="F76" s="372">
        <v>90</v>
      </c>
      <c r="G76" s="382">
        <v>10</v>
      </c>
      <c r="H76" s="30">
        <v>40</v>
      </c>
      <c r="I76" s="30">
        <v>10</v>
      </c>
      <c r="J76" s="30">
        <v>10</v>
      </c>
      <c r="K76" s="383">
        <v>30</v>
      </c>
      <c r="L76" s="393">
        <v>10</v>
      </c>
      <c r="M76" s="360">
        <v>10</v>
      </c>
      <c r="N76" s="360">
        <v>30</v>
      </c>
      <c r="O76" s="360">
        <v>40</v>
      </c>
      <c r="P76" s="394">
        <v>30</v>
      </c>
      <c r="Q76" s="382">
        <v>30</v>
      </c>
      <c r="R76" s="30">
        <v>30</v>
      </c>
      <c r="S76" s="30">
        <v>50</v>
      </c>
      <c r="T76" s="30">
        <v>30</v>
      </c>
      <c r="U76" s="383">
        <v>40</v>
      </c>
      <c r="V76" s="371">
        <v>40</v>
      </c>
      <c r="W76" s="29">
        <v>40</v>
      </c>
      <c r="X76" s="29">
        <v>50</v>
      </c>
      <c r="Y76" s="29">
        <v>50</v>
      </c>
      <c r="Z76" s="372">
        <v>60</v>
      </c>
      <c r="AA76" s="63"/>
      <c r="AC76" s="8"/>
    </row>
    <row r="77" spans="1:29" x14ac:dyDescent="0.2">
      <c r="A77" s="75">
        <v>43689</v>
      </c>
      <c r="B77" s="371">
        <v>20</v>
      </c>
      <c r="C77" s="29">
        <v>10</v>
      </c>
      <c r="D77" s="29">
        <v>50</v>
      </c>
      <c r="E77" s="29">
        <v>70</v>
      </c>
      <c r="F77" s="372">
        <v>30</v>
      </c>
      <c r="G77" s="382">
        <v>30</v>
      </c>
      <c r="H77" s="30">
        <v>40</v>
      </c>
      <c r="I77" s="30">
        <v>20</v>
      </c>
      <c r="J77" s="30">
        <v>10</v>
      </c>
      <c r="K77" s="383">
        <v>10</v>
      </c>
      <c r="L77" s="393">
        <v>10</v>
      </c>
      <c r="M77" s="360">
        <v>10</v>
      </c>
      <c r="N77" s="360">
        <v>30</v>
      </c>
      <c r="O77" s="360">
        <v>10</v>
      </c>
      <c r="P77" s="394">
        <v>10</v>
      </c>
      <c r="Q77" s="382">
        <v>240</v>
      </c>
      <c r="R77" s="30">
        <v>40</v>
      </c>
      <c r="S77" s="30">
        <v>90</v>
      </c>
      <c r="T77" s="30">
        <v>80</v>
      </c>
      <c r="U77" s="383">
        <v>80</v>
      </c>
      <c r="V77" s="371">
        <v>70</v>
      </c>
      <c r="W77" s="29">
        <v>220</v>
      </c>
      <c r="X77" s="29">
        <v>130</v>
      </c>
      <c r="Y77" s="29">
        <v>170</v>
      </c>
      <c r="Z77" s="372">
        <v>120</v>
      </c>
      <c r="AA77" s="63"/>
      <c r="AC77" s="8"/>
    </row>
    <row r="78" spans="1:29" x14ac:dyDescent="0.2">
      <c r="A78" s="75">
        <v>43690</v>
      </c>
      <c r="B78" s="371">
        <v>620</v>
      </c>
      <c r="C78" s="29">
        <v>600</v>
      </c>
      <c r="D78" s="29">
        <v>650</v>
      </c>
      <c r="E78" s="29">
        <v>1000</v>
      </c>
      <c r="F78" s="372">
        <v>890</v>
      </c>
      <c r="G78" s="382">
        <v>40</v>
      </c>
      <c r="H78" s="30">
        <v>60</v>
      </c>
      <c r="I78" s="30">
        <v>40</v>
      </c>
      <c r="J78" s="30">
        <v>70</v>
      </c>
      <c r="K78" s="383">
        <v>30</v>
      </c>
      <c r="L78" s="393">
        <v>270</v>
      </c>
      <c r="M78" s="360">
        <v>550</v>
      </c>
      <c r="N78" s="360">
        <v>560</v>
      </c>
      <c r="O78" s="360">
        <v>540</v>
      </c>
      <c r="P78" s="394">
        <v>1000</v>
      </c>
      <c r="Q78" s="382">
        <v>10</v>
      </c>
      <c r="R78" s="30">
        <v>20</v>
      </c>
      <c r="S78" s="30">
        <v>40</v>
      </c>
      <c r="T78" s="30">
        <v>70</v>
      </c>
      <c r="U78" s="383">
        <v>60</v>
      </c>
      <c r="V78" s="371">
        <v>160</v>
      </c>
      <c r="W78" s="29">
        <v>30</v>
      </c>
      <c r="X78" s="29">
        <v>50</v>
      </c>
      <c r="Y78" s="29">
        <v>70</v>
      </c>
      <c r="Z78" s="372">
        <v>70</v>
      </c>
      <c r="AA78" s="63"/>
      <c r="AC78" s="8"/>
    </row>
    <row r="79" spans="1:29" x14ac:dyDescent="0.2">
      <c r="A79" s="75">
        <v>43691</v>
      </c>
      <c r="B79" s="371">
        <v>50</v>
      </c>
      <c r="C79" s="29">
        <v>40</v>
      </c>
      <c r="D79" s="29">
        <v>30</v>
      </c>
      <c r="E79" s="29">
        <v>150</v>
      </c>
      <c r="F79" s="372">
        <v>100</v>
      </c>
      <c r="G79" s="382">
        <v>90</v>
      </c>
      <c r="H79" s="30">
        <v>50</v>
      </c>
      <c r="I79" s="30">
        <v>60</v>
      </c>
      <c r="J79" s="30">
        <v>20</v>
      </c>
      <c r="K79" s="383">
        <v>40</v>
      </c>
      <c r="L79" s="393">
        <v>10</v>
      </c>
      <c r="M79" s="360">
        <v>40</v>
      </c>
      <c r="N79" s="360">
        <v>10</v>
      </c>
      <c r="O79" s="360">
        <v>40</v>
      </c>
      <c r="P79" s="394">
        <v>10</v>
      </c>
      <c r="Q79" s="382">
        <v>70</v>
      </c>
      <c r="R79" s="30">
        <v>90</v>
      </c>
      <c r="S79" s="30">
        <v>30</v>
      </c>
      <c r="T79" s="30">
        <v>70</v>
      </c>
      <c r="U79" s="383">
        <v>190</v>
      </c>
      <c r="V79" s="371">
        <v>30</v>
      </c>
      <c r="W79" s="29">
        <v>120</v>
      </c>
      <c r="X79" s="29">
        <v>60</v>
      </c>
      <c r="Y79" s="29">
        <v>60</v>
      </c>
      <c r="Z79" s="372">
        <v>30</v>
      </c>
      <c r="AA79" s="63"/>
      <c r="AC79" s="8"/>
    </row>
    <row r="80" spans="1:29" x14ac:dyDescent="0.2">
      <c r="A80" s="75">
        <v>43692</v>
      </c>
      <c r="B80" s="371">
        <v>10</v>
      </c>
      <c r="C80" s="29">
        <v>10</v>
      </c>
      <c r="D80" s="29">
        <v>70</v>
      </c>
      <c r="E80" s="29">
        <v>40</v>
      </c>
      <c r="F80" s="372">
        <v>40</v>
      </c>
      <c r="G80" s="382">
        <v>10</v>
      </c>
      <c r="H80" s="30">
        <v>40</v>
      </c>
      <c r="I80" s="30">
        <v>20</v>
      </c>
      <c r="J80" s="30">
        <v>10</v>
      </c>
      <c r="K80" s="383">
        <v>30</v>
      </c>
      <c r="L80" s="393">
        <v>10</v>
      </c>
      <c r="M80" s="360">
        <v>10</v>
      </c>
      <c r="N80" s="360">
        <v>20</v>
      </c>
      <c r="O80" s="360">
        <v>10</v>
      </c>
      <c r="P80" s="394">
        <v>20</v>
      </c>
      <c r="Q80" s="382">
        <v>20</v>
      </c>
      <c r="R80" s="30">
        <v>90</v>
      </c>
      <c r="S80" s="30">
        <v>40</v>
      </c>
      <c r="T80" s="30">
        <v>70</v>
      </c>
      <c r="U80" s="383">
        <v>40</v>
      </c>
      <c r="V80" s="371">
        <v>70</v>
      </c>
      <c r="W80" s="29">
        <v>70</v>
      </c>
      <c r="X80" s="29">
        <v>50</v>
      </c>
      <c r="Y80" s="29">
        <v>20</v>
      </c>
      <c r="Z80" s="372">
        <v>50</v>
      </c>
      <c r="AA80" s="63"/>
      <c r="AC80" s="8"/>
    </row>
    <row r="81" spans="1:29" x14ac:dyDescent="0.2">
      <c r="A81" s="75">
        <v>43693</v>
      </c>
      <c r="B81" s="371">
        <v>40</v>
      </c>
      <c r="C81" s="29">
        <v>80</v>
      </c>
      <c r="D81" s="29">
        <v>50</v>
      </c>
      <c r="E81" s="29">
        <v>40</v>
      </c>
      <c r="F81" s="372">
        <v>10</v>
      </c>
      <c r="G81" s="382">
        <v>30</v>
      </c>
      <c r="H81" s="30">
        <v>40</v>
      </c>
      <c r="I81" s="30">
        <v>70</v>
      </c>
      <c r="J81" s="30">
        <v>50</v>
      </c>
      <c r="K81" s="383">
        <v>80</v>
      </c>
      <c r="L81" s="393">
        <v>20</v>
      </c>
      <c r="M81" s="360">
        <v>30</v>
      </c>
      <c r="N81" s="360">
        <v>10</v>
      </c>
      <c r="O81" s="360">
        <v>10</v>
      </c>
      <c r="P81" s="394">
        <v>10</v>
      </c>
      <c r="Q81" s="382">
        <v>40</v>
      </c>
      <c r="R81" s="30">
        <v>40</v>
      </c>
      <c r="S81" s="30">
        <v>40</v>
      </c>
      <c r="T81" s="30">
        <v>50</v>
      </c>
      <c r="U81" s="383">
        <v>60</v>
      </c>
      <c r="V81" s="371">
        <v>50</v>
      </c>
      <c r="W81" s="29">
        <v>80</v>
      </c>
      <c r="X81" s="29">
        <v>70</v>
      </c>
      <c r="Y81" s="29">
        <v>10</v>
      </c>
      <c r="Z81" s="372">
        <v>10</v>
      </c>
      <c r="AA81" s="63"/>
      <c r="AC81" s="8"/>
    </row>
    <row r="82" spans="1:29" x14ac:dyDescent="0.2">
      <c r="A82" s="75">
        <v>43694</v>
      </c>
      <c r="B82" s="371">
        <v>30</v>
      </c>
      <c r="C82" s="29">
        <v>80</v>
      </c>
      <c r="D82" s="29">
        <v>60</v>
      </c>
      <c r="E82" s="29">
        <v>200</v>
      </c>
      <c r="F82" s="372">
        <v>1000</v>
      </c>
      <c r="G82" s="382">
        <v>1000</v>
      </c>
      <c r="H82" s="30">
        <v>300</v>
      </c>
      <c r="I82" s="30">
        <v>970</v>
      </c>
      <c r="J82" s="30">
        <v>60</v>
      </c>
      <c r="K82" s="383">
        <v>140</v>
      </c>
      <c r="L82" s="393">
        <v>210</v>
      </c>
      <c r="M82" s="360">
        <v>170</v>
      </c>
      <c r="N82" s="360">
        <v>180</v>
      </c>
      <c r="O82" s="360">
        <v>20</v>
      </c>
      <c r="P82" s="394">
        <v>1000</v>
      </c>
      <c r="Q82" s="382">
        <v>70</v>
      </c>
      <c r="R82" s="30">
        <v>260</v>
      </c>
      <c r="S82" s="30">
        <v>150</v>
      </c>
      <c r="T82" s="30">
        <v>490</v>
      </c>
      <c r="U82" s="383">
        <v>570</v>
      </c>
      <c r="V82" s="371">
        <v>50</v>
      </c>
      <c r="W82" s="29">
        <v>320</v>
      </c>
      <c r="X82" s="29">
        <v>30</v>
      </c>
      <c r="Y82" s="29">
        <v>120</v>
      </c>
      <c r="Z82" s="372">
        <v>770</v>
      </c>
      <c r="AA82" s="63"/>
      <c r="AC82" s="8"/>
    </row>
    <row r="83" spans="1:29" x14ac:dyDescent="0.2">
      <c r="A83" s="75">
        <v>43695</v>
      </c>
      <c r="B83" s="371">
        <v>1000</v>
      </c>
      <c r="C83" s="29">
        <v>390</v>
      </c>
      <c r="D83" s="29">
        <v>360</v>
      </c>
      <c r="E83" s="29">
        <v>410</v>
      </c>
      <c r="F83" s="372">
        <v>390</v>
      </c>
      <c r="G83" s="382">
        <v>420</v>
      </c>
      <c r="H83" s="30">
        <v>450</v>
      </c>
      <c r="I83" s="30">
        <v>1000</v>
      </c>
      <c r="J83" s="30">
        <v>470</v>
      </c>
      <c r="K83" s="383">
        <v>490</v>
      </c>
      <c r="L83" s="393">
        <v>680</v>
      </c>
      <c r="M83" s="360">
        <v>670</v>
      </c>
      <c r="N83" s="360">
        <v>230</v>
      </c>
      <c r="O83" s="360">
        <v>440</v>
      </c>
      <c r="P83" s="394">
        <v>300</v>
      </c>
      <c r="Q83" s="382">
        <v>10</v>
      </c>
      <c r="R83" s="30">
        <v>40</v>
      </c>
      <c r="S83" s="30">
        <v>70</v>
      </c>
      <c r="T83" s="30">
        <v>50</v>
      </c>
      <c r="U83" s="383">
        <v>10</v>
      </c>
      <c r="V83" s="371">
        <v>100</v>
      </c>
      <c r="W83" s="29">
        <v>70</v>
      </c>
      <c r="X83" s="29">
        <v>110</v>
      </c>
      <c r="Y83" s="29">
        <v>60</v>
      </c>
      <c r="Z83" s="372">
        <v>80</v>
      </c>
      <c r="AA83" s="63"/>
      <c r="AC83" s="8"/>
    </row>
    <row r="84" spans="1:29" x14ac:dyDescent="0.2">
      <c r="A84" s="75">
        <v>43696</v>
      </c>
      <c r="B84" s="371">
        <v>230</v>
      </c>
      <c r="C84" s="29">
        <v>300</v>
      </c>
      <c r="D84" s="29">
        <v>160</v>
      </c>
      <c r="E84" s="29">
        <v>70</v>
      </c>
      <c r="F84" s="372">
        <v>90</v>
      </c>
      <c r="G84" s="382">
        <v>130</v>
      </c>
      <c r="H84" s="30">
        <v>10</v>
      </c>
      <c r="I84" s="30">
        <v>10</v>
      </c>
      <c r="J84" s="30">
        <v>50</v>
      </c>
      <c r="K84" s="383">
        <v>40</v>
      </c>
      <c r="L84" s="393">
        <v>470</v>
      </c>
      <c r="M84" s="360">
        <v>210</v>
      </c>
      <c r="N84" s="360">
        <v>30</v>
      </c>
      <c r="O84" s="360">
        <v>30</v>
      </c>
      <c r="P84" s="394">
        <v>10</v>
      </c>
      <c r="Q84" s="382">
        <v>70</v>
      </c>
      <c r="R84" s="30">
        <v>230</v>
      </c>
      <c r="S84" s="30">
        <v>120</v>
      </c>
      <c r="T84" s="30">
        <v>100</v>
      </c>
      <c r="U84" s="383">
        <v>110</v>
      </c>
      <c r="V84" s="371">
        <v>150</v>
      </c>
      <c r="W84" s="29">
        <v>200</v>
      </c>
      <c r="X84" s="29">
        <v>180</v>
      </c>
      <c r="Y84" s="29">
        <v>720</v>
      </c>
      <c r="Z84" s="372">
        <v>230</v>
      </c>
      <c r="AA84" s="63"/>
      <c r="AC84" s="8"/>
    </row>
    <row r="85" spans="1:29" x14ac:dyDescent="0.2">
      <c r="A85" s="75">
        <v>43697</v>
      </c>
      <c r="B85" s="371">
        <v>80</v>
      </c>
      <c r="C85" s="29">
        <v>100</v>
      </c>
      <c r="D85" s="29">
        <v>60</v>
      </c>
      <c r="E85" s="29">
        <v>120</v>
      </c>
      <c r="F85" s="372">
        <v>130</v>
      </c>
      <c r="G85" s="382">
        <v>40</v>
      </c>
      <c r="H85" s="30">
        <v>90</v>
      </c>
      <c r="I85" s="30">
        <v>40</v>
      </c>
      <c r="J85" s="30">
        <v>80</v>
      </c>
      <c r="K85" s="383">
        <v>80</v>
      </c>
      <c r="L85" s="393">
        <v>150</v>
      </c>
      <c r="M85" s="360">
        <v>110</v>
      </c>
      <c r="N85" s="360">
        <v>110</v>
      </c>
      <c r="O85" s="360">
        <v>20</v>
      </c>
      <c r="P85" s="394">
        <v>10</v>
      </c>
      <c r="Q85" s="382">
        <v>20</v>
      </c>
      <c r="R85" s="30">
        <v>350</v>
      </c>
      <c r="S85" s="30">
        <v>60</v>
      </c>
      <c r="T85" s="30">
        <v>1000</v>
      </c>
      <c r="U85" s="383">
        <v>1000</v>
      </c>
      <c r="V85" s="371">
        <v>90</v>
      </c>
      <c r="W85" s="29">
        <v>70</v>
      </c>
      <c r="X85" s="29">
        <v>80</v>
      </c>
      <c r="Y85" s="29">
        <v>80</v>
      </c>
      <c r="Z85" s="372">
        <v>50</v>
      </c>
      <c r="AA85" s="63"/>
      <c r="AC85" s="8"/>
    </row>
    <row r="86" spans="1:29" x14ac:dyDescent="0.2">
      <c r="A86" s="75">
        <v>43698</v>
      </c>
      <c r="B86" s="371">
        <v>70</v>
      </c>
      <c r="C86" s="29">
        <v>50</v>
      </c>
      <c r="D86" s="29">
        <v>70</v>
      </c>
      <c r="E86" s="29">
        <v>40</v>
      </c>
      <c r="F86" s="372">
        <v>40</v>
      </c>
      <c r="G86" s="382">
        <v>320</v>
      </c>
      <c r="H86" s="30">
        <v>120</v>
      </c>
      <c r="I86" s="30">
        <v>240</v>
      </c>
      <c r="J86" s="30">
        <v>10</v>
      </c>
      <c r="K86" s="383">
        <v>30</v>
      </c>
      <c r="L86" s="393">
        <v>50</v>
      </c>
      <c r="M86" s="360">
        <v>20</v>
      </c>
      <c r="N86" s="360">
        <v>20</v>
      </c>
      <c r="O86" s="360">
        <v>50</v>
      </c>
      <c r="P86" s="394">
        <v>70</v>
      </c>
      <c r="Q86" s="382">
        <v>120</v>
      </c>
      <c r="R86" s="30">
        <v>110</v>
      </c>
      <c r="S86" s="30">
        <v>130</v>
      </c>
      <c r="T86" s="30">
        <v>170</v>
      </c>
      <c r="U86" s="383">
        <v>130</v>
      </c>
      <c r="V86" s="371">
        <v>110</v>
      </c>
      <c r="W86" s="29">
        <v>280</v>
      </c>
      <c r="X86" s="29">
        <v>100</v>
      </c>
      <c r="Y86" s="29">
        <v>60</v>
      </c>
      <c r="Z86" s="372">
        <v>70</v>
      </c>
      <c r="AA86" s="63"/>
      <c r="AC86" s="8"/>
    </row>
    <row r="87" spans="1:29" x14ac:dyDescent="0.2">
      <c r="A87" s="75">
        <v>43699</v>
      </c>
      <c r="B87" s="371"/>
      <c r="C87" s="29"/>
      <c r="D87" s="29"/>
      <c r="E87" s="29"/>
      <c r="F87" s="372"/>
      <c r="G87" s="382"/>
      <c r="H87" s="30"/>
      <c r="I87" s="30"/>
      <c r="J87" s="30"/>
      <c r="K87" s="383"/>
      <c r="L87" s="393"/>
      <c r="M87" s="360"/>
      <c r="N87" s="360"/>
      <c r="O87" s="360"/>
      <c r="P87" s="394"/>
      <c r="Q87" s="382"/>
      <c r="R87" s="30"/>
      <c r="S87" s="30"/>
      <c r="T87" s="30"/>
      <c r="U87" s="383"/>
      <c r="V87" s="371"/>
      <c r="W87" s="29"/>
      <c r="X87" s="29"/>
      <c r="Y87" s="29"/>
      <c r="Z87" s="372"/>
      <c r="AA87" s="63"/>
      <c r="AC87" s="8"/>
    </row>
    <row r="88" spans="1:29" x14ac:dyDescent="0.2">
      <c r="A88" s="75">
        <v>43700</v>
      </c>
      <c r="B88" s="371"/>
      <c r="C88" s="29"/>
      <c r="D88" s="29"/>
      <c r="E88" s="29"/>
      <c r="F88" s="372"/>
      <c r="G88" s="382"/>
      <c r="H88" s="30"/>
      <c r="I88" s="30"/>
      <c r="J88" s="30"/>
      <c r="K88" s="383"/>
      <c r="L88" s="393"/>
      <c r="M88" s="360"/>
      <c r="N88" s="360"/>
      <c r="O88" s="360"/>
      <c r="P88" s="394"/>
      <c r="Q88" s="382"/>
      <c r="R88" s="30"/>
      <c r="S88" s="30"/>
      <c r="T88" s="30"/>
      <c r="U88" s="383"/>
      <c r="V88" s="371"/>
      <c r="W88" s="29"/>
      <c r="X88" s="29"/>
      <c r="Y88" s="29"/>
      <c r="Z88" s="372"/>
      <c r="AA88" s="63"/>
      <c r="AC88" s="8"/>
    </row>
    <row r="89" spans="1:29" x14ac:dyDescent="0.2">
      <c r="A89" s="75">
        <v>43701</v>
      </c>
      <c r="B89" s="371"/>
      <c r="C89" s="29"/>
      <c r="D89" s="29"/>
      <c r="E89" s="29"/>
      <c r="F89" s="372"/>
      <c r="G89" s="382"/>
      <c r="H89" s="30"/>
      <c r="I89" s="30"/>
      <c r="J89" s="30"/>
      <c r="K89" s="383"/>
      <c r="L89" s="393"/>
      <c r="M89" s="360"/>
      <c r="N89" s="360"/>
      <c r="O89" s="360"/>
      <c r="P89" s="394"/>
      <c r="Q89" s="382"/>
      <c r="R89" s="30"/>
      <c r="S89" s="30"/>
      <c r="T89" s="30"/>
      <c r="U89" s="383"/>
      <c r="V89" s="371"/>
      <c r="W89" s="29"/>
      <c r="X89" s="29"/>
      <c r="Y89" s="29"/>
      <c r="Z89" s="372"/>
      <c r="AA89" s="63"/>
      <c r="AC89" s="8"/>
    </row>
    <row r="90" spans="1:29" x14ac:dyDescent="0.2">
      <c r="A90" s="75">
        <v>43702</v>
      </c>
      <c r="B90" s="371"/>
      <c r="C90" s="29"/>
      <c r="D90" s="29"/>
      <c r="E90" s="29"/>
      <c r="F90" s="372"/>
      <c r="G90" s="382"/>
      <c r="H90" s="30"/>
      <c r="I90" s="30"/>
      <c r="J90" s="30"/>
      <c r="K90" s="383"/>
      <c r="L90" s="393"/>
      <c r="M90" s="360"/>
      <c r="N90" s="360"/>
      <c r="O90" s="360"/>
      <c r="P90" s="394"/>
      <c r="Q90" s="382"/>
      <c r="R90" s="30"/>
      <c r="S90" s="30"/>
      <c r="T90" s="30"/>
      <c r="U90" s="383"/>
      <c r="V90" s="371"/>
      <c r="W90" s="29"/>
      <c r="X90" s="29"/>
      <c r="Y90" s="29"/>
      <c r="Z90" s="372"/>
      <c r="AA90" s="63"/>
      <c r="AC90" s="8"/>
    </row>
    <row r="91" spans="1:29" x14ac:dyDescent="0.2">
      <c r="A91" s="75">
        <v>43703</v>
      </c>
      <c r="B91" s="371"/>
      <c r="C91" s="29"/>
      <c r="D91" s="29"/>
      <c r="E91" s="29"/>
      <c r="F91" s="372"/>
      <c r="G91" s="382"/>
      <c r="H91" s="30"/>
      <c r="I91" s="30"/>
      <c r="J91" s="30"/>
      <c r="K91" s="383"/>
      <c r="L91" s="393"/>
      <c r="M91" s="360"/>
      <c r="N91" s="360"/>
      <c r="O91" s="360"/>
      <c r="P91" s="394"/>
      <c r="Q91" s="382"/>
      <c r="R91" s="30"/>
      <c r="S91" s="30"/>
      <c r="T91" s="30"/>
      <c r="U91" s="383"/>
      <c r="V91" s="371"/>
      <c r="W91" s="29"/>
      <c r="X91" s="29"/>
      <c r="Y91" s="29"/>
      <c r="Z91" s="372"/>
      <c r="AA91" s="63"/>
      <c r="AC91" s="8"/>
    </row>
    <row r="92" spans="1:29" ht="13.5" thickBot="1" x14ac:dyDescent="0.25">
      <c r="A92" s="75">
        <v>43704</v>
      </c>
      <c r="B92" s="374"/>
      <c r="C92" s="375"/>
      <c r="D92" s="375"/>
      <c r="E92" s="375"/>
      <c r="F92" s="376"/>
      <c r="G92" s="386"/>
      <c r="H92" s="387"/>
      <c r="I92" s="387"/>
      <c r="J92" s="387"/>
      <c r="K92" s="388"/>
      <c r="L92" s="397"/>
      <c r="M92" s="398"/>
      <c r="N92" s="398"/>
      <c r="O92" s="398"/>
      <c r="P92" s="399"/>
      <c r="Q92" s="386"/>
      <c r="R92" s="387"/>
      <c r="S92" s="387"/>
      <c r="T92" s="387"/>
      <c r="U92" s="388"/>
      <c r="V92" s="374"/>
      <c r="W92" s="375"/>
      <c r="X92" s="375"/>
      <c r="Y92" s="375"/>
      <c r="Z92" s="376"/>
      <c r="AA92" s="63"/>
      <c r="AC92" s="8"/>
    </row>
    <row r="93" spans="1:29" x14ac:dyDescent="0.2">
      <c r="A93" t="s">
        <v>72</v>
      </c>
      <c r="B93" s="60">
        <f>GEOMEAN(B3:B92)</f>
        <v>43.087806148792183</v>
      </c>
      <c r="C93" s="60">
        <f t="shared" ref="C93:H93" si="0">GEOMEAN(C3:C92)</f>
        <v>47.400832589813078</v>
      </c>
      <c r="D93" s="60">
        <f t="shared" si="0"/>
        <v>50.050531728823067</v>
      </c>
      <c r="E93" s="60">
        <f t="shared" si="0"/>
        <v>43.409687770984931</v>
      </c>
      <c r="F93" s="60">
        <f t="shared" si="0"/>
        <v>50.042256477858032</v>
      </c>
      <c r="G93" s="60">
        <f t="shared" si="0"/>
        <v>50.99753280682485</v>
      </c>
      <c r="H93" s="60">
        <f t="shared" si="0"/>
        <v>52.307962345695699</v>
      </c>
      <c r="I93" s="60"/>
      <c r="J93" s="60"/>
      <c r="K93" s="60"/>
      <c r="L93" s="363"/>
      <c r="M93" s="363"/>
      <c r="N93" s="363"/>
      <c r="O93" s="363"/>
      <c r="P93" s="363"/>
      <c r="Q93" s="60"/>
      <c r="R93" s="60"/>
      <c r="S93" s="60"/>
      <c r="T93" s="60"/>
      <c r="U93" s="60"/>
      <c r="V93" s="60"/>
      <c r="W93" s="60"/>
      <c r="X93" s="60"/>
      <c r="Y93" s="60"/>
      <c r="Z93" s="60"/>
      <c r="AB93" s="60"/>
      <c r="AC93" s="8"/>
    </row>
    <row r="94" spans="1:29" x14ac:dyDescent="0.2">
      <c r="A94" t="s">
        <v>73</v>
      </c>
      <c r="B94" s="25">
        <f>STDEV(B93:F93)</f>
        <v>3.4173735455309902</v>
      </c>
      <c r="G94" s="25">
        <f>STDEV(G93:K93)</f>
        <v>0.92661361320273805</v>
      </c>
      <c r="H94" s="25"/>
      <c r="I94" s="25"/>
      <c r="J94" s="25"/>
      <c r="K94" s="25"/>
      <c r="Q94" s="25"/>
      <c r="R94" s="25"/>
      <c r="S94" s="25"/>
      <c r="T94" s="25"/>
      <c r="U94" s="25"/>
      <c r="AC94" s="8"/>
    </row>
    <row r="95" spans="1:29" x14ac:dyDescent="0.2">
      <c r="AC95" s="8"/>
    </row>
  </sheetData>
  <mergeCells count="5">
    <mergeCell ref="B1:F1"/>
    <mergeCell ref="G1:K1"/>
    <mergeCell ref="L1:P1"/>
    <mergeCell ref="Q1:U1"/>
    <mergeCell ref="V1:Z1"/>
  </mergeCells>
  <conditionalFormatting sqref="AC12:AC95">
    <cfRule type="cellIs" dxfId="70" priority="12" operator="greaterThan">
      <formula>99</formula>
    </cfRule>
  </conditionalFormatting>
  <conditionalFormatting sqref="AC12:AC95">
    <cfRule type="cellIs" dxfId="69" priority="11" operator="greaterThan">
      <formula>199</formula>
    </cfRule>
  </conditionalFormatting>
  <conditionalFormatting sqref="AC12">
    <cfRule type="cellIs" dxfId="68" priority="10" operator="greaterThan">
      <formula>100</formula>
    </cfRule>
  </conditionalFormatting>
  <conditionalFormatting sqref="B3:Z92">
    <cfRule type="cellIs" dxfId="67" priority="6" operator="lessThan">
      <formula>100</formula>
    </cfRule>
    <cfRule type="cellIs" dxfId="66" priority="7" operator="greaterThan">
      <formula>199</formula>
    </cfRule>
    <cfRule type="cellIs" dxfId="65" priority="8" operator="between">
      <formula>100</formula>
      <formula>199</formula>
    </cfRule>
    <cfRule type="cellIs" dxfId="64" priority="9" operator="greaterThan">
      <formula>200</formula>
    </cfRule>
  </conditionalFormatting>
  <conditionalFormatting sqref="B8:Z92">
    <cfRule type="cellIs" dxfId="63" priority="1" operator="lessThan">
      <formula>200</formula>
    </cfRule>
    <cfRule type="cellIs" dxfId="62" priority="2" operator="greaterThan">
      <formula>399</formula>
    </cfRule>
    <cfRule type="cellIs" dxfId="61" priority="3" operator="between">
      <formula>199</formula>
      <formula>399</formula>
    </cfRule>
    <cfRule type="cellIs" dxfId="60" priority="4" operator="greaterThan">
      <formula>505</formula>
    </cfRule>
    <cfRule type="cellIs" dxfId="59" priority="5" operator="greaterThan">
      <formula>399</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89"/>
  <sheetViews>
    <sheetView topLeftCell="A4" zoomScale="85" zoomScaleNormal="85" workbookViewId="0">
      <selection activeCell="C4" sqref="C4"/>
    </sheetView>
  </sheetViews>
  <sheetFormatPr defaultRowHeight="12.75" x14ac:dyDescent="0.2"/>
  <cols>
    <col min="1" max="1" width="16.140625" customWidth="1"/>
    <col min="2" max="2" width="19.7109375" customWidth="1"/>
    <col min="3" max="3" width="10.5703125" customWidth="1"/>
    <col min="10" max="10" width="16.42578125" style="181" customWidth="1"/>
    <col min="11" max="11" width="24.7109375" customWidth="1"/>
    <col min="12" max="12" width="27.5703125" customWidth="1"/>
    <col min="15" max="15" width="10.42578125" customWidth="1"/>
    <col min="19" max="19" width="74.42578125" customWidth="1"/>
  </cols>
  <sheetData>
    <row r="1" spans="1:16" ht="22.5" x14ac:dyDescent="0.2">
      <c r="B1" s="18"/>
      <c r="C1" s="19" t="s">
        <v>22</v>
      </c>
      <c r="D1" s="19" t="s">
        <v>182</v>
      </c>
      <c r="E1" s="19" t="s">
        <v>183</v>
      </c>
      <c r="F1" s="19" t="s">
        <v>184</v>
      </c>
      <c r="G1" s="19" t="s">
        <v>185</v>
      </c>
      <c r="H1" s="19" t="s">
        <v>186</v>
      </c>
      <c r="I1" s="197" t="s">
        <v>23</v>
      </c>
      <c r="J1" s="19"/>
      <c r="K1" s="176"/>
      <c r="L1" s="15"/>
      <c r="M1" s="14"/>
      <c r="N1" s="14"/>
      <c r="O1" s="14"/>
      <c r="P1" s="14"/>
    </row>
    <row r="2" spans="1:16" ht="61.5" customHeight="1" x14ac:dyDescent="0.2">
      <c r="B2" s="18" t="s">
        <v>24</v>
      </c>
      <c r="C2" s="19" t="s">
        <v>192</v>
      </c>
      <c r="D2" s="19" t="s">
        <v>193</v>
      </c>
      <c r="E2" s="19" t="s">
        <v>193</v>
      </c>
      <c r="F2" s="19" t="s">
        <v>193</v>
      </c>
      <c r="G2" s="19" t="s">
        <v>192</v>
      </c>
      <c r="H2" s="19" t="s">
        <v>193</v>
      </c>
      <c r="I2" s="197" t="s">
        <v>192</v>
      </c>
      <c r="J2" s="19"/>
      <c r="K2" s="199" t="s">
        <v>200</v>
      </c>
      <c r="M2" s="173"/>
      <c r="N2" s="173"/>
      <c r="O2" s="173"/>
      <c r="P2" s="173"/>
    </row>
    <row r="3" spans="1:16" s="86" customFormat="1" ht="71.45" customHeight="1" x14ac:dyDescent="0.2">
      <c r="B3" s="200" t="s">
        <v>194</v>
      </c>
      <c r="C3" s="300" t="s">
        <v>195</v>
      </c>
      <c r="D3" s="201"/>
      <c r="E3" s="201"/>
      <c r="F3" s="201"/>
      <c r="G3" s="201" t="s">
        <v>196</v>
      </c>
      <c r="H3" s="201"/>
      <c r="I3" s="202" t="s">
        <v>197</v>
      </c>
      <c r="J3" s="201"/>
      <c r="K3" s="255"/>
      <c r="L3" s="301"/>
      <c r="M3" s="255"/>
      <c r="N3" s="255"/>
      <c r="O3" s="255"/>
      <c r="P3" s="255"/>
    </row>
    <row r="4" spans="1:16" ht="33.75" x14ac:dyDescent="0.2">
      <c r="A4" s="20" t="s">
        <v>18</v>
      </c>
      <c r="B4" s="20" t="s">
        <v>238</v>
      </c>
      <c r="C4" s="198" t="s">
        <v>21</v>
      </c>
      <c r="D4" s="198" t="s">
        <v>21</v>
      </c>
      <c r="E4" s="198" t="s">
        <v>21</v>
      </c>
      <c r="F4" s="198" t="s">
        <v>21</v>
      </c>
      <c r="G4" s="198" t="s">
        <v>21</v>
      </c>
      <c r="H4" s="198" t="s">
        <v>21</v>
      </c>
      <c r="I4" s="198" t="s">
        <v>21</v>
      </c>
      <c r="J4" s="21" t="s">
        <v>202</v>
      </c>
      <c r="K4" s="14"/>
      <c r="L4" s="76"/>
      <c r="M4" s="14"/>
      <c r="N4" s="14"/>
      <c r="O4" s="14"/>
      <c r="P4" s="14"/>
    </row>
    <row r="5" spans="1:16" x14ac:dyDescent="0.2">
      <c r="A5" s="467">
        <v>43270</v>
      </c>
      <c r="B5" s="20">
        <v>1</v>
      </c>
      <c r="C5" s="21"/>
      <c r="D5" s="21"/>
      <c r="E5" s="21"/>
      <c r="F5" s="21"/>
      <c r="G5" s="21"/>
      <c r="H5" s="21"/>
      <c r="I5" s="198"/>
      <c r="J5" s="21"/>
      <c r="K5" s="263"/>
      <c r="L5" s="263"/>
      <c r="M5" s="263"/>
      <c r="N5" s="263"/>
      <c r="O5" s="263"/>
      <c r="P5" s="263"/>
    </row>
    <row r="6" spans="1:16" x14ac:dyDescent="0.2">
      <c r="A6" s="468"/>
      <c r="B6" s="20">
        <v>2</v>
      </c>
      <c r="C6" s="21"/>
      <c r="D6" s="21"/>
      <c r="E6" s="21"/>
      <c r="F6" s="21"/>
      <c r="G6" s="21"/>
      <c r="H6" s="21"/>
      <c r="I6" s="198"/>
      <c r="J6" s="21"/>
      <c r="K6" s="263"/>
      <c r="L6" s="263"/>
      <c r="M6" s="263"/>
      <c r="N6" s="263"/>
      <c r="O6" s="263"/>
      <c r="P6" s="263"/>
    </row>
    <row r="7" spans="1:16" x14ac:dyDescent="0.2">
      <c r="A7" s="468"/>
      <c r="B7" s="20">
        <v>3</v>
      </c>
      <c r="C7" s="21"/>
      <c r="D7" s="21"/>
      <c r="E7" s="21"/>
      <c r="F7" s="21"/>
      <c r="G7" s="21"/>
      <c r="H7" s="21"/>
      <c r="I7" s="198"/>
      <c r="J7" s="21"/>
      <c r="K7" s="263"/>
      <c r="L7" s="263"/>
      <c r="M7" s="263"/>
      <c r="N7" s="263"/>
      <c r="O7" s="263"/>
      <c r="P7" s="263"/>
    </row>
    <row r="8" spans="1:16" x14ac:dyDescent="0.2">
      <c r="A8" s="468"/>
      <c r="B8" s="20">
        <v>4</v>
      </c>
      <c r="C8" s="21"/>
      <c r="D8" s="21"/>
      <c r="E8" s="21"/>
      <c r="F8" s="21"/>
      <c r="G8" s="21"/>
      <c r="H8" s="21"/>
      <c r="I8" s="198"/>
      <c r="J8" s="21"/>
      <c r="K8" s="263"/>
      <c r="L8" s="263"/>
      <c r="M8" s="263"/>
      <c r="N8" s="263"/>
      <c r="O8" s="263"/>
      <c r="P8" s="263"/>
    </row>
    <row r="9" spans="1:16" x14ac:dyDescent="0.2">
      <c r="A9" s="469"/>
      <c r="B9" s="20">
        <v>5</v>
      </c>
      <c r="C9" s="21"/>
      <c r="D9" s="21"/>
      <c r="E9" s="21"/>
      <c r="F9" s="21"/>
      <c r="G9" s="21"/>
      <c r="H9" s="21"/>
      <c r="I9" s="198"/>
      <c r="J9" s="21"/>
      <c r="K9" s="263"/>
      <c r="L9" s="263"/>
      <c r="M9" s="263"/>
      <c r="N9" s="263"/>
      <c r="O9" s="263"/>
      <c r="P9" s="263"/>
    </row>
    <row r="10" spans="1:16" s="279" customFormat="1" x14ac:dyDescent="0.2">
      <c r="A10" s="275"/>
      <c r="B10" s="275" t="s">
        <v>19</v>
      </c>
      <c r="C10" s="276"/>
      <c r="D10" s="276"/>
      <c r="E10" s="276"/>
      <c r="F10" s="276"/>
      <c r="G10" s="276"/>
      <c r="H10" s="276"/>
      <c r="I10" s="277"/>
      <c r="J10" s="276"/>
      <c r="K10" s="278"/>
      <c r="M10" s="278"/>
      <c r="N10" s="278"/>
      <c r="O10" s="278"/>
      <c r="P10" s="278"/>
    </row>
    <row r="11" spans="1:16" s="279" customFormat="1" x14ac:dyDescent="0.2">
      <c r="A11" s="470">
        <v>43284</v>
      </c>
      <c r="B11" s="20">
        <v>1</v>
      </c>
      <c r="C11" s="280"/>
      <c r="D11" s="280">
        <v>10</v>
      </c>
      <c r="E11" s="280">
        <v>20</v>
      </c>
      <c r="F11" s="280"/>
      <c r="G11" s="280"/>
      <c r="H11" s="280">
        <v>10</v>
      </c>
      <c r="I11" s="281"/>
      <c r="J11" s="280"/>
      <c r="K11" s="278"/>
      <c r="L11" s="278"/>
      <c r="M11" s="278"/>
      <c r="N11" s="278"/>
      <c r="O11" s="278"/>
      <c r="P11" s="278"/>
    </row>
    <row r="12" spans="1:16" s="279" customFormat="1" x14ac:dyDescent="0.2">
      <c r="A12" s="471"/>
      <c r="B12" s="20">
        <v>2</v>
      </c>
      <c r="C12" s="280"/>
      <c r="D12" s="280">
        <v>10</v>
      </c>
      <c r="E12" s="280">
        <v>20</v>
      </c>
      <c r="F12" s="280"/>
      <c r="G12" s="280"/>
      <c r="H12" s="280">
        <v>20</v>
      </c>
      <c r="I12" s="281"/>
      <c r="J12" s="280"/>
      <c r="K12" s="278"/>
      <c r="L12" s="278"/>
      <c r="M12" s="278"/>
      <c r="N12" s="278"/>
      <c r="O12" s="278"/>
      <c r="P12" s="278"/>
    </row>
    <row r="13" spans="1:16" s="279" customFormat="1" x14ac:dyDescent="0.2">
      <c r="A13" s="471"/>
      <c r="B13" s="20">
        <v>3</v>
      </c>
      <c r="C13" s="280"/>
      <c r="D13" s="280">
        <v>10</v>
      </c>
      <c r="E13" s="280">
        <v>10</v>
      </c>
      <c r="F13" s="280"/>
      <c r="G13" s="280"/>
      <c r="H13" s="280">
        <v>10</v>
      </c>
      <c r="I13" s="281"/>
      <c r="J13" s="280"/>
      <c r="K13" s="278"/>
      <c r="L13" s="278"/>
      <c r="M13" s="278"/>
      <c r="N13" s="278"/>
      <c r="O13" s="278"/>
      <c r="P13" s="278"/>
    </row>
    <row r="14" spans="1:16" s="279" customFormat="1" x14ac:dyDescent="0.2">
      <c r="A14" s="471"/>
      <c r="B14" s="20">
        <v>4</v>
      </c>
      <c r="C14" s="280"/>
      <c r="D14" s="280"/>
      <c r="E14" s="280"/>
      <c r="F14" s="280"/>
      <c r="G14" s="280"/>
      <c r="H14" s="280">
        <v>10</v>
      </c>
      <c r="I14" s="281"/>
      <c r="J14" s="280"/>
      <c r="K14" s="278"/>
      <c r="L14" s="278"/>
      <c r="M14" s="278"/>
      <c r="N14" s="278"/>
      <c r="O14" s="278"/>
      <c r="P14" s="278"/>
    </row>
    <row r="15" spans="1:16" s="279" customFormat="1" x14ac:dyDescent="0.2">
      <c r="A15" s="472"/>
      <c r="B15" s="20">
        <v>5</v>
      </c>
      <c r="C15" s="280"/>
      <c r="D15" s="280"/>
      <c r="E15" s="280"/>
      <c r="F15" s="280"/>
      <c r="G15" s="280"/>
      <c r="H15" s="280">
        <v>20</v>
      </c>
      <c r="I15" s="281"/>
      <c r="J15" s="280"/>
      <c r="K15" s="278"/>
      <c r="L15" s="278"/>
      <c r="M15" s="278"/>
      <c r="N15" s="278"/>
      <c r="O15" s="278"/>
      <c r="P15" s="278"/>
    </row>
    <row r="16" spans="1:16" s="279" customFormat="1" x14ac:dyDescent="0.2">
      <c r="A16" s="275"/>
      <c r="B16" s="275" t="s">
        <v>19</v>
      </c>
      <c r="C16" s="276"/>
      <c r="D16" s="276">
        <v>10</v>
      </c>
      <c r="E16" s="276">
        <v>16</v>
      </c>
      <c r="F16" s="276"/>
      <c r="G16" s="276"/>
      <c r="H16" s="276">
        <v>13</v>
      </c>
      <c r="I16" s="276"/>
      <c r="J16" s="282"/>
      <c r="K16" s="278"/>
      <c r="L16" s="283"/>
      <c r="M16" s="278"/>
      <c r="N16" s="278"/>
      <c r="O16" s="278"/>
      <c r="P16" s="278"/>
    </row>
    <row r="17" spans="1:16" s="279" customFormat="1" ht="11.25" customHeight="1" x14ac:dyDescent="0.2">
      <c r="A17" s="470">
        <v>43298</v>
      </c>
      <c r="B17" s="20">
        <v>1</v>
      </c>
      <c r="C17" s="280"/>
      <c r="D17" s="280">
        <v>10</v>
      </c>
      <c r="E17" s="280">
        <v>10</v>
      </c>
      <c r="F17" s="280"/>
      <c r="G17" s="280"/>
      <c r="H17" s="280">
        <v>10</v>
      </c>
      <c r="I17" s="281"/>
      <c r="J17" s="284"/>
      <c r="K17" s="278"/>
      <c r="L17" s="283"/>
      <c r="M17" s="278"/>
      <c r="N17" s="278"/>
      <c r="O17" s="278"/>
      <c r="P17" s="278"/>
    </row>
    <row r="18" spans="1:16" s="279" customFormat="1" ht="12" customHeight="1" x14ac:dyDescent="0.2">
      <c r="A18" s="471"/>
      <c r="B18" s="20">
        <v>2</v>
      </c>
      <c r="C18" s="280"/>
      <c r="D18" s="280">
        <v>10</v>
      </c>
      <c r="E18" s="280">
        <v>10</v>
      </c>
      <c r="F18" s="280"/>
      <c r="G18" s="280"/>
      <c r="H18" s="280">
        <v>10</v>
      </c>
      <c r="I18" s="281"/>
      <c r="J18" s="284"/>
      <c r="K18" s="278"/>
      <c r="L18" s="283"/>
      <c r="M18" s="278"/>
      <c r="N18" s="278"/>
      <c r="O18" s="278"/>
      <c r="P18" s="278"/>
    </row>
    <row r="19" spans="1:16" s="279" customFormat="1" ht="14.25" customHeight="1" x14ac:dyDescent="0.2">
      <c r="A19" s="471"/>
      <c r="B19" s="20">
        <v>3</v>
      </c>
      <c r="C19" s="280"/>
      <c r="D19" s="280">
        <v>30</v>
      </c>
      <c r="E19" s="280">
        <v>10</v>
      </c>
      <c r="F19" s="280"/>
      <c r="G19" s="280"/>
      <c r="H19" s="280">
        <v>10</v>
      </c>
      <c r="I19" s="281"/>
      <c r="J19" s="284"/>
      <c r="K19" s="278"/>
      <c r="L19" s="283"/>
      <c r="M19" s="278"/>
      <c r="N19" s="278"/>
      <c r="O19" s="278"/>
      <c r="P19" s="278"/>
    </row>
    <row r="20" spans="1:16" s="279" customFormat="1" ht="12.75" customHeight="1" x14ac:dyDescent="0.2">
      <c r="A20" s="471"/>
      <c r="B20" s="20">
        <v>4</v>
      </c>
      <c r="C20" s="280"/>
      <c r="D20" s="280"/>
      <c r="E20" s="280"/>
      <c r="F20" s="280"/>
      <c r="G20" s="280"/>
      <c r="H20" s="280">
        <v>10</v>
      </c>
      <c r="I20" s="281"/>
      <c r="J20" s="284"/>
      <c r="K20" s="278"/>
      <c r="L20" s="283"/>
      <c r="M20" s="278"/>
      <c r="N20" s="278"/>
      <c r="O20" s="278"/>
      <c r="P20" s="278"/>
    </row>
    <row r="21" spans="1:16" s="279" customFormat="1" ht="12.75" customHeight="1" x14ac:dyDescent="0.2">
      <c r="A21" s="472"/>
      <c r="B21" s="20">
        <v>5</v>
      </c>
      <c r="C21" s="280"/>
      <c r="D21" s="280"/>
      <c r="E21" s="280"/>
      <c r="F21" s="280"/>
      <c r="G21" s="280"/>
      <c r="H21" s="280">
        <v>10</v>
      </c>
      <c r="I21" s="281"/>
      <c r="J21" s="284"/>
      <c r="K21" s="278"/>
      <c r="L21" s="283"/>
      <c r="M21" s="278"/>
      <c r="N21" s="278"/>
      <c r="O21" s="278"/>
      <c r="P21" s="278"/>
    </row>
    <row r="22" spans="1:16" s="279" customFormat="1" ht="13.5" customHeight="1" x14ac:dyDescent="0.2">
      <c r="A22" s="275"/>
      <c r="B22" s="275" t="s">
        <v>19</v>
      </c>
      <c r="C22" s="276"/>
      <c r="D22" s="276">
        <v>14</v>
      </c>
      <c r="E22" s="276">
        <v>10</v>
      </c>
      <c r="F22" s="276"/>
      <c r="G22" s="276"/>
      <c r="H22" s="276"/>
      <c r="I22" s="276"/>
      <c r="J22" s="282"/>
      <c r="K22" s="278"/>
      <c r="L22" s="285"/>
      <c r="M22" s="278"/>
      <c r="N22" s="278"/>
      <c r="O22" s="278"/>
      <c r="P22" s="278"/>
    </row>
    <row r="23" spans="1:16" s="279" customFormat="1" ht="11.25" customHeight="1" x14ac:dyDescent="0.2">
      <c r="A23" s="470">
        <v>43312</v>
      </c>
      <c r="B23" s="20">
        <v>1</v>
      </c>
      <c r="C23" s="280"/>
      <c r="D23" s="280">
        <v>10</v>
      </c>
      <c r="E23" s="280">
        <v>20</v>
      </c>
      <c r="F23" s="280"/>
      <c r="G23" s="280"/>
      <c r="H23" s="280">
        <v>30</v>
      </c>
      <c r="I23" s="281"/>
      <c r="J23" s="280"/>
      <c r="K23" s="278"/>
      <c r="L23" s="283"/>
      <c r="M23" s="278"/>
      <c r="N23" s="278"/>
      <c r="O23" s="278"/>
      <c r="P23" s="278"/>
    </row>
    <row r="24" spans="1:16" s="279" customFormat="1" ht="12" customHeight="1" x14ac:dyDescent="0.2">
      <c r="A24" s="471"/>
      <c r="B24" s="20">
        <v>2</v>
      </c>
      <c r="C24" s="280"/>
      <c r="D24" s="280">
        <v>10</v>
      </c>
      <c r="E24" s="280">
        <v>30</v>
      </c>
      <c r="F24" s="280"/>
      <c r="G24" s="280"/>
      <c r="H24" s="280">
        <v>10</v>
      </c>
      <c r="I24" s="281"/>
      <c r="J24" s="280"/>
      <c r="K24" s="278"/>
      <c r="L24" s="283"/>
      <c r="M24" s="278"/>
      <c r="N24" s="278"/>
      <c r="O24" s="278"/>
      <c r="P24" s="278"/>
    </row>
    <row r="25" spans="1:16" s="279" customFormat="1" ht="12" customHeight="1" x14ac:dyDescent="0.2">
      <c r="A25" s="471"/>
      <c r="B25" s="20">
        <v>3</v>
      </c>
      <c r="C25" s="280"/>
      <c r="D25" s="280">
        <v>10</v>
      </c>
      <c r="E25" s="280">
        <v>30</v>
      </c>
      <c r="F25" s="280"/>
      <c r="G25" s="280"/>
      <c r="H25" s="280">
        <v>20</v>
      </c>
      <c r="I25" s="281"/>
      <c r="J25" s="280"/>
      <c r="K25" s="278"/>
      <c r="L25" s="283"/>
      <c r="M25" s="278"/>
      <c r="N25" s="278"/>
      <c r="O25" s="278"/>
      <c r="P25" s="278"/>
    </row>
    <row r="26" spans="1:16" s="279" customFormat="1" ht="11.25" customHeight="1" x14ac:dyDescent="0.2">
      <c r="A26" s="471"/>
      <c r="B26" s="20">
        <v>4</v>
      </c>
      <c r="C26" s="280"/>
      <c r="D26" s="280"/>
      <c r="E26" s="280"/>
      <c r="F26" s="280"/>
      <c r="G26" s="280"/>
      <c r="H26" s="280">
        <v>20</v>
      </c>
      <c r="I26" s="281"/>
      <c r="J26" s="280"/>
      <c r="K26" s="278"/>
      <c r="L26" s="283"/>
      <c r="M26" s="278"/>
      <c r="N26" s="278"/>
      <c r="O26" s="278"/>
      <c r="P26" s="278"/>
    </row>
    <row r="27" spans="1:16" s="279" customFormat="1" ht="12.75" customHeight="1" x14ac:dyDescent="0.2">
      <c r="A27" s="472"/>
      <c r="B27" s="20">
        <v>5</v>
      </c>
      <c r="C27" s="280"/>
      <c r="D27" s="280"/>
      <c r="E27" s="280"/>
      <c r="F27" s="280"/>
      <c r="G27" s="280"/>
      <c r="H27" s="280">
        <v>30</v>
      </c>
      <c r="I27" s="281"/>
      <c r="J27" s="280"/>
      <c r="K27" s="278"/>
      <c r="L27" s="283"/>
      <c r="M27" s="278"/>
      <c r="N27" s="278"/>
      <c r="O27" s="278"/>
      <c r="P27" s="278"/>
    </row>
    <row r="28" spans="1:16" s="279" customFormat="1" x14ac:dyDescent="0.2">
      <c r="A28" s="275"/>
      <c r="B28" s="275" t="s">
        <v>19</v>
      </c>
      <c r="C28" s="276"/>
      <c r="D28" s="276">
        <v>10</v>
      </c>
      <c r="E28" s="276">
        <v>26</v>
      </c>
      <c r="F28" s="276"/>
      <c r="G28" s="276"/>
      <c r="H28" s="276">
        <v>20</v>
      </c>
      <c r="I28" s="276"/>
      <c r="J28" s="282"/>
      <c r="K28" s="278"/>
      <c r="L28" s="286"/>
      <c r="M28" s="287"/>
      <c r="N28" s="287"/>
      <c r="O28" s="278"/>
      <c r="P28" s="278"/>
    </row>
    <row r="29" spans="1:16" s="279" customFormat="1" x14ac:dyDescent="0.2">
      <c r="A29" s="470">
        <v>43326</v>
      </c>
      <c r="B29" s="20">
        <v>1</v>
      </c>
      <c r="C29" s="280"/>
      <c r="D29" s="280"/>
      <c r="E29" s="280"/>
      <c r="F29" s="280"/>
      <c r="G29" s="280"/>
      <c r="H29" s="280"/>
      <c r="I29" s="281"/>
      <c r="J29" s="280"/>
      <c r="K29" s="278"/>
      <c r="L29" s="288"/>
      <c r="M29" s="283"/>
      <c r="N29" s="283"/>
      <c r="O29" s="278"/>
      <c r="P29" s="278"/>
    </row>
    <row r="30" spans="1:16" s="279" customFormat="1" x14ac:dyDescent="0.2">
      <c r="A30" s="471"/>
      <c r="B30" s="20">
        <v>2</v>
      </c>
      <c r="C30" s="280"/>
      <c r="D30" s="280"/>
      <c r="E30" s="280"/>
      <c r="F30" s="280"/>
      <c r="G30" s="280"/>
      <c r="H30" s="280"/>
      <c r="I30" s="281"/>
      <c r="J30" s="280"/>
      <c r="K30" s="278"/>
      <c r="L30" s="288"/>
      <c r="M30" s="283"/>
      <c r="N30" s="283"/>
      <c r="O30" s="278"/>
      <c r="P30" s="278"/>
    </row>
    <row r="31" spans="1:16" s="279" customFormat="1" x14ac:dyDescent="0.2">
      <c r="A31" s="471"/>
      <c r="B31" s="20">
        <v>3</v>
      </c>
      <c r="C31" s="280"/>
      <c r="D31" s="280"/>
      <c r="E31" s="280"/>
      <c r="F31" s="280"/>
      <c r="G31" s="280"/>
      <c r="H31" s="280"/>
      <c r="I31" s="281"/>
      <c r="J31" s="280"/>
      <c r="K31" s="278"/>
      <c r="L31" s="288"/>
      <c r="M31" s="283"/>
      <c r="N31" s="283"/>
      <c r="O31" s="278"/>
      <c r="P31" s="278"/>
    </row>
    <row r="32" spans="1:16" s="279" customFormat="1" x14ac:dyDescent="0.2">
      <c r="A32" s="471"/>
      <c r="B32" s="20">
        <v>4</v>
      </c>
      <c r="C32" s="280"/>
      <c r="D32" s="280"/>
      <c r="E32" s="280"/>
      <c r="F32" s="280"/>
      <c r="G32" s="280"/>
      <c r="H32" s="280"/>
      <c r="I32" s="281"/>
      <c r="J32" s="280"/>
      <c r="K32" s="278"/>
      <c r="L32" s="288"/>
      <c r="M32" s="283"/>
      <c r="N32" s="283"/>
      <c r="O32" s="278"/>
      <c r="P32" s="278"/>
    </row>
    <row r="33" spans="1:16" s="279" customFormat="1" x14ac:dyDescent="0.2">
      <c r="A33" s="472"/>
      <c r="B33" s="20">
        <v>5</v>
      </c>
      <c r="C33" s="280"/>
      <c r="D33" s="280"/>
      <c r="E33" s="280"/>
      <c r="F33" s="280"/>
      <c r="G33" s="280"/>
      <c r="H33" s="280"/>
      <c r="I33" s="281"/>
      <c r="J33" s="280"/>
      <c r="K33" s="278"/>
      <c r="L33" s="288"/>
      <c r="M33" s="283"/>
      <c r="N33" s="283"/>
      <c r="O33" s="278"/>
      <c r="P33" s="278"/>
    </row>
    <row r="34" spans="1:16" s="279" customFormat="1" x14ac:dyDescent="0.2">
      <c r="A34" s="275"/>
      <c r="B34" s="275"/>
      <c r="C34" s="276"/>
      <c r="D34" s="276"/>
      <c r="E34" s="276"/>
      <c r="F34" s="276"/>
      <c r="G34" s="276"/>
      <c r="H34" s="276"/>
      <c r="I34" s="276"/>
      <c r="J34" s="282"/>
      <c r="K34" s="278"/>
      <c r="M34" s="286"/>
      <c r="N34" s="286"/>
      <c r="O34" s="278"/>
      <c r="P34" s="278"/>
    </row>
    <row r="35" spans="1:16" s="279" customFormat="1" x14ac:dyDescent="0.2">
      <c r="A35" s="470">
        <v>43340</v>
      </c>
      <c r="B35" s="20">
        <v>1</v>
      </c>
      <c r="C35" s="280"/>
      <c r="D35" s="280"/>
      <c r="E35" s="280"/>
      <c r="F35" s="280"/>
      <c r="G35" s="280"/>
      <c r="H35" s="280"/>
      <c r="I35" s="281"/>
      <c r="J35" s="280"/>
      <c r="K35" s="278"/>
      <c r="M35" s="286"/>
      <c r="N35" s="286"/>
      <c r="O35" s="278"/>
      <c r="P35" s="278"/>
    </row>
    <row r="36" spans="1:16" s="279" customFormat="1" x14ac:dyDescent="0.2">
      <c r="A36" s="471"/>
      <c r="B36" s="20">
        <v>2</v>
      </c>
      <c r="C36" s="280"/>
      <c r="D36" s="280"/>
      <c r="E36" s="280"/>
      <c r="F36" s="280"/>
      <c r="G36" s="280"/>
      <c r="H36" s="280"/>
      <c r="I36" s="281"/>
      <c r="J36" s="280"/>
      <c r="K36" s="278"/>
      <c r="M36" s="286"/>
      <c r="N36" s="286"/>
      <c r="O36" s="278"/>
      <c r="P36" s="278"/>
    </row>
    <row r="37" spans="1:16" s="279" customFormat="1" x14ac:dyDescent="0.2">
      <c r="A37" s="471"/>
      <c r="B37" s="20">
        <v>3</v>
      </c>
      <c r="C37" s="280"/>
      <c r="D37" s="280"/>
      <c r="E37" s="280"/>
      <c r="F37" s="280"/>
      <c r="G37" s="280"/>
      <c r="H37" s="280"/>
      <c r="I37" s="281"/>
      <c r="J37" s="280"/>
      <c r="K37" s="278"/>
      <c r="M37" s="286"/>
      <c r="N37" s="286"/>
      <c r="O37" s="278"/>
      <c r="P37" s="278"/>
    </row>
    <row r="38" spans="1:16" s="279" customFormat="1" x14ac:dyDescent="0.2">
      <c r="A38" s="471"/>
      <c r="B38" s="20">
        <v>4</v>
      </c>
      <c r="C38" s="280"/>
      <c r="D38" s="280"/>
      <c r="E38" s="280"/>
      <c r="F38" s="280"/>
      <c r="G38" s="280"/>
      <c r="H38" s="280"/>
      <c r="I38" s="281"/>
      <c r="J38" s="280"/>
      <c r="K38" s="302"/>
      <c r="M38" s="286"/>
      <c r="N38" s="286"/>
      <c r="O38" s="278"/>
      <c r="P38" s="278"/>
    </row>
    <row r="39" spans="1:16" ht="11.25" customHeight="1" x14ac:dyDescent="0.2">
      <c r="A39" s="472"/>
      <c r="B39" s="20">
        <v>5</v>
      </c>
      <c r="C39" s="280"/>
      <c r="D39" s="280"/>
      <c r="E39" s="280"/>
      <c r="F39" s="280"/>
      <c r="G39" s="280"/>
      <c r="H39" s="280"/>
      <c r="I39" s="281"/>
      <c r="J39" s="280"/>
      <c r="K39" s="14"/>
      <c r="L39" s="78"/>
      <c r="M39" s="78"/>
      <c r="N39" s="14"/>
      <c r="O39" s="14"/>
    </row>
    <row r="40" spans="1:16" ht="12.75" customHeight="1" x14ac:dyDescent="0.2">
      <c r="A40" s="275"/>
      <c r="B40" s="275" t="s">
        <v>19</v>
      </c>
      <c r="C40" s="276" t="e">
        <f t="shared" ref="C40:I40" si="0">GEOMEAN(C35:C39)</f>
        <v>#NUM!</v>
      </c>
      <c r="D40" s="276" t="e">
        <f t="shared" si="0"/>
        <v>#NUM!</v>
      </c>
      <c r="E40" s="276" t="e">
        <f t="shared" si="0"/>
        <v>#NUM!</v>
      </c>
      <c r="F40" s="276" t="e">
        <f t="shared" si="0"/>
        <v>#NUM!</v>
      </c>
      <c r="G40" s="276" t="e">
        <f t="shared" si="0"/>
        <v>#NUM!</v>
      </c>
      <c r="H40" s="276" t="e">
        <f t="shared" si="0"/>
        <v>#NUM!</v>
      </c>
      <c r="I40" s="276" t="e">
        <f t="shared" si="0"/>
        <v>#NUM!</v>
      </c>
      <c r="J40" s="282"/>
      <c r="L40" s="14"/>
      <c r="M40" s="14"/>
      <c r="N40" s="14"/>
      <c r="O40" s="14"/>
    </row>
    <row r="41" spans="1:16" x14ac:dyDescent="0.2">
      <c r="A41" s="275"/>
      <c r="B41" s="275"/>
      <c r="C41" s="276"/>
      <c r="D41" s="276"/>
      <c r="E41" s="276"/>
      <c r="F41" s="276"/>
      <c r="G41" s="276"/>
      <c r="H41" s="276"/>
      <c r="I41" s="276"/>
      <c r="J41" s="282"/>
      <c r="L41" s="14"/>
    </row>
    <row r="42" spans="1:16" ht="12" customHeight="1" x14ac:dyDescent="0.2">
      <c r="B42" s="14"/>
      <c r="C42" s="14"/>
      <c r="D42" s="160"/>
      <c r="E42" s="160"/>
      <c r="F42" s="160"/>
      <c r="G42" s="160"/>
      <c r="H42" s="160"/>
      <c r="I42" s="14"/>
      <c r="J42" s="14"/>
      <c r="K42" s="14"/>
      <c r="L42" s="14"/>
    </row>
    <row r="43" spans="1:16" x14ac:dyDescent="0.2">
      <c r="B43" s="14"/>
      <c r="C43" s="22"/>
      <c r="D43" s="159"/>
      <c r="E43" s="159"/>
      <c r="F43" s="159"/>
      <c r="G43" s="159"/>
      <c r="H43" s="159"/>
      <c r="I43" s="14"/>
      <c r="J43"/>
      <c r="K43" s="14"/>
      <c r="L43" s="14"/>
    </row>
    <row r="44" spans="1:16" ht="22.5" x14ac:dyDescent="0.2">
      <c r="B44" s="77"/>
      <c r="C44" s="19" t="s">
        <v>22</v>
      </c>
      <c r="D44" s="19" t="s">
        <v>182</v>
      </c>
      <c r="E44" s="19" t="s">
        <v>183</v>
      </c>
      <c r="F44" s="19" t="s">
        <v>184</v>
      </c>
      <c r="G44" s="19" t="s">
        <v>185</v>
      </c>
      <c r="H44" s="19" t="s">
        <v>186</v>
      </c>
      <c r="I44" s="19" t="s">
        <v>23</v>
      </c>
      <c r="J44" s="76" t="s">
        <v>19</v>
      </c>
      <c r="K44" s="303"/>
      <c r="L44" s="14"/>
    </row>
    <row r="45" spans="1:16" ht="21.6" customHeight="1" x14ac:dyDescent="0.2">
      <c r="B45" s="91" t="s">
        <v>214</v>
      </c>
      <c r="C45" s="181"/>
      <c r="D45" s="181"/>
      <c r="E45" s="181"/>
      <c r="F45" s="181"/>
      <c r="G45" s="181"/>
      <c r="H45" s="181"/>
      <c r="I45" s="294"/>
      <c r="J45" s="295">
        <f>SUM(C45:I45)</f>
        <v>0</v>
      </c>
      <c r="K45" s="14"/>
      <c r="L45" s="14"/>
    </row>
    <row r="46" spans="1:16" ht="35.450000000000003" customHeight="1" x14ac:dyDescent="0.2">
      <c r="B46" s="247" t="s">
        <v>204</v>
      </c>
      <c r="C46" s="227"/>
      <c r="D46" s="227"/>
      <c r="E46" s="227"/>
      <c r="F46" s="227"/>
      <c r="G46" s="227"/>
      <c r="H46" s="227"/>
      <c r="I46" s="227"/>
      <c r="J46" s="295"/>
      <c r="K46" s="466"/>
      <c r="L46" s="14"/>
    </row>
    <row r="47" spans="1:16" x14ac:dyDescent="0.2">
      <c r="B47" s="307"/>
      <c r="C47" s="311"/>
      <c r="D47" s="311"/>
      <c r="E47" s="311"/>
      <c r="F47" s="311"/>
      <c r="G47" s="311"/>
      <c r="H47" s="311"/>
      <c r="I47" s="311"/>
      <c r="J47" s="312"/>
      <c r="K47" s="466"/>
      <c r="L47" s="14"/>
    </row>
    <row r="48" spans="1:16" x14ac:dyDescent="0.2">
      <c r="B48" s="307"/>
      <c r="C48" s="311"/>
      <c r="D48" s="311"/>
      <c r="E48" s="311"/>
      <c r="F48" s="311"/>
      <c r="G48" s="311"/>
      <c r="H48" s="311"/>
      <c r="I48" s="311"/>
      <c r="J48" s="312"/>
      <c r="K48" s="466"/>
      <c r="L48" s="14"/>
    </row>
    <row r="49" spans="2:12" x14ac:dyDescent="0.2">
      <c r="B49" s="307"/>
      <c r="C49" s="311"/>
      <c r="D49" s="311"/>
      <c r="E49" s="311"/>
      <c r="F49" s="311"/>
      <c r="G49" s="311"/>
      <c r="H49" s="311"/>
      <c r="I49" s="311"/>
      <c r="J49" s="312"/>
      <c r="K49" s="14"/>
      <c r="L49" s="14"/>
    </row>
    <row r="50" spans="2:12" x14ac:dyDescent="0.2">
      <c r="B50" s="313"/>
      <c r="C50" s="307"/>
      <c r="D50" s="313"/>
      <c r="E50" s="307"/>
      <c r="F50" s="313"/>
      <c r="G50" s="307"/>
      <c r="H50" s="313"/>
      <c r="I50" s="307"/>
      <c r="J50" s="312"/>
      <c r="K50" s="14"/>
      <c r="L50" s="14"/>
    </row>
    <row r="51" spans="2:12" x14ac:dyDescent="0.2">
      <c r="B51" s="313"/>
      <c r="C51" s="307"/>
      <c r="D51" s="313"/>
      <c r="E51" s="307"/>
      <c r="F51" s="313"/>
      <c r="G51" s="307"/>
      <c r="H51" s="313"/>
      <c r="I51" s="307"/>
      <c r="J51" s="312"/>
      <c r="K51" s="14"/>
      <c r="L51" s="14"/>
    </row>
    <row r="52" spans="2:12" x14ac:dyDescent="0.2">
      <c r="B52" s="309"/>
      <c r="C52" s="308"/>
      <c r="D52" s="309"/>
      <c r="E52" s="308"/>
      <c r="F52" s="309"/>
      <c r="G52" s="308"/>
      <c r="H52" s="309"/>
      <c r="I52" s="308"/>
      <c r="J52" s="295"/>
      <c r="K52" s="14"/>
      <c r="L52" s="14"/>
    </row>
    <row r="53" spans="2:12" x14ac:dyDescent="0.2">
      <c r="B53" s="309"/>
      <c r="C53" s="309"/>
      <c r="D53" s="309"/>
      <c r="E53" s="309"/>
      <c r="F53" s="309"/>
      <c r="G53" s="309"/>
      <c r="H53" s="309"/>
      <c r="I53" s="309"/>
      <c r="J53" s="295"/>
      <c r="K53" s="14"/>
      <c r="L53" s="14"/>
    </row>
    <row r="54" spans="2:12" x14ac:dyDescent="0.2">
      <c r="B54" s="309"/>
      <c r="C54" s="55"/>
      <c r="D54" s="55"/>
      <c r="E54" s="55"/>
      <c r="F54" s="55"/>
      <c r="G54" s="55"/>
      <c r="H54" s="55"/>
      <c r="I54" s="55"/>
      <c r="J54" s="295"/>
      <c r="K54" s="14"/>
    </row>
    <row r="55" spans="2:12" x14ac:dyDescent="0.2">
      <c r="B55" s="309"/>
      <c r="C55" s="55"/>
      <c r="D55" s="55"/>
      <c r="E55" s="55"/>
      <c r="F55" s="55"/>
      <c r="G55" s="55"/>
      <c r="H55" s="55"/>
      <c r="I55" s="55"/>
      <c r="J55" s="295"/>
      <c r="K55" s="14"/>
    </row>
    <row r="56" spans="2:12" x14ac:dyDescent="0.2">
      <c r="B56" s="309"/>
      <c r="C56" s="55"/>
      <c r="D56" s="55"/>
      <c r="E56" s="55"/>
      <c r="F56" s="55"/>
      <c r="G56" s="55"/>
      <c r="H56" s="55"/>
      <c r="I56" s="55"/>
      <c r="J56" s="295"/>
      <c r="K56" s="14"/>
    </row>
    <row r="57" spans="2:12" x14ac:dyDescent="0.2">
      <c r="B57" s="309"/>
      <c r="C57" s="309"/>
      <c r="D57" s="309"/>
      <c r="E57" s="309"/>
      <c r="F57" s="309"/>
      <c r="G57" s="309"/>
      <c r="H57" s="309"/>
      <c r="I57" s="295"/>
      <c r="J57" s="295"/>
      <c r="K57" s="14"/>
    </row>
    <row r="58" spans="2:12" x14ac:dyDescent="0.2">
      <c r="B58" s="309"/>
      <c r="C58" s="55"/>
      <c r="D58" s="55"/>
      <c r="E58" s="55"/>
      <c r="F58" s="55"/>
      <c r="G58" s="55"/>
      <c r="H58" s="55"/>
      <c r="I58" s="55"/>
      <c r="J58" s="295"/>
      <c r="K58" s="14"/>
      <c r="L58" s="14"/>
    </row>
    <row r="59" spans="2:12" x14ac:dyDescent="0.2">
      <c r="B59" s="309"/>
      <c r="C59" s="55"/>
      <c r="D59" s="55"/>
      <c r="E59" s="55"/>
      <c r="F59" s="55"/>
      <c r="G59" s="55"/>
      <c r="H59" s="55"/>
      <c r="I59" s="55"/>
      <c r="J59" s="295"/>
      <c r="K59" s="14"/>
      <c r="L59" s="14"/>
    </row>
    <row r="60" spans="2:12" x14ac:dyDescent="0.2">
      <c r="B60" s="309"/>
      <c r="C60" s="55"/>
      <c r="D60" s="55"/>
      <c r="E60" s="55"/>
      <c r="F60" s="55"/>
      <c r="G60" s="55"/>
      <c r="H60" s="55"/>
      <c r="I60" s="55"/>
      <c r="J60" s="295"/>
      <c r="K60" s="14"/>
      <c r="L60" s="14"/>
    </row>
    <row r="61" spans="2:12" x14ac:dyDescent="0.2">
      <c r="B61" s="309"/>
      <c r="C61" s="309"/>
      <c r="D61" s="309"/>
      <c r="E61" s="309"/>
      <c r="F61" s="309"/>
      <c r="G61" s="309"/>
      <c r="H61" s="309"/>
      <c r="I61" s="309"/>
      <c r="J61" s="295"/>
      <c r="K61" s="14"/>
      <c r="L61" s="14"/>
    </row>
    <row r="62" spans="2:12" x14ac:dyDescent="0.2">
      <c r="B62" s="310"/>
      <c r="C62" s="309"/>
      <c r="D62" s="310"/>
      <c r="E62" s="309"/>
      <c r="F62" s="310"/>
      <c r="G62" s="309"/>
      <c r="H62" s="310"/>
      <c r="I62" s="309"/>
      <c r="J62" s="295"/>
      <c r="K62" s="14"/>
      <c r="L62" s="14"/>
    </row>
    <row r="63" spans="2:12" x14ac:dyDescent="0.2">
      <c r="B63" s="309"/>
      <c r="C63" s="309"/>
      <c r="D63" s="309"/>
      <c r="E63" s="309"/>
      <c r="F63" s="309"/>
      <c r="G63" s="309"/>
      <c r="H63" s="309"/>
      <c r="I63" s="309"/>
      <c r="J63" s="14"/>
      <c r="K63" s="14"/>
      <c r="L63" s="14"/>
    </row>
    <row r="64" spans="2:12" x14ac:dyDescent="0.2">
      <c r="B64" s="309"/>
      <c r="C64" s="309"/>
      <c r="D64" s="309"/>
      <c r="E64" s="309"/>
      <c r="F64" s="309"/>
      <c r="G64" s="309"/>
      <c r="H64" s="309"/>
      <c r="I64" s="309"/>
      <c r="J64" s="14"/>
      <c r="K64" s="14"/>
      <c r="L64" s="14"/>
    </row>
    <row r="65" spans="2:12" x14ac:dyDescent="0.2">
      <c r="B65" s="86"/>
      <c r="C65" s="86"/>
      <c r="D65" s="86"/>
      <c r="E65" s="86"/>
      <c r="F65" s="86"/>
      <c r="G65" s="86"/>
      <c r="H65" s="86"/>
      <c r="I65" s="86"/>
      <c r="J65" s="14"/>
      <c r="K65" s="14"/>
      <c r="L65" s="14"/>
    </row>
    <row r="66" spans="2:12" x14ac:dyDescent="0.2">
      <c r="B66" s="14"/>
      <c r="C66" s="14"/>
      <c r="D66" s="160"/>
      <c r="E66" s="160"/>
      <c r="F66" s="160"/>
      <c r="G66" s="160"/>
      <c r="H66" s="160"/>
      <c r="I66" s="14"/>
      <c r="J66" s="14"/>
      <c r="K66" s="14"/>
      <c r="L66" s="14"/>
    </row>
    <row r="67" spans="2:12" x14ac:dyDescent="0.2">
      <c r="B67" s="14"/>
      <c r="C67" s="14"/>
      <c r="D67" s="160"/>
      <c r="E67" s="160"/>
      <c r="F67" s="160"/>
      <c r="G67" s="160"/>
      <c r="H67" s="160"/>
      <c r="I67" s="14"/>
      <c r="J67" s="14"/>
      <c r="K67" s="14"/>
      <c r="L67" s="14"/>
    </row>
    <row r="68" spans="2:12" x14ac:dyDescent="0.2">
      <c r="B68" s="14"/>
      <c r="C68" s="14"/>
      <c r="D68" s="160"/>
      <c r="E68" s="160"/>
      <c r="F68" s="160"/>
      <c r="G68" s="160"/>
      <c r="H68" s="160"/>
      <c r="I68" s="14"/>
      <c r="J68" s="14"/>
      <c r="K68" s="14"/>
      <c r="L68" s="14"/>
    </row>
    <row r="69" spans="2:12" x14ac:dyDescent="0.2">
      <c r="B69" s="14"/>
      <c r="C69" s="14"/>
      <c r="D69" s="160"/>
      <c r="E69" s="160"/>
      <c r="F69" s="160"/>
      <c r="G69" s="160"/>
      <c r="H69" s="160"/>
      <c r="I69" s="14"/>
      <c r="J69" s="14"/>
      <c r="K69" s="14"/>
      <c r="L69" s="14"/>
    </row>
    <row r="70" spans="2:12" x14ac:dyDescent="0.2">
      <c r="B70" s="14"/>
      <c r="C70" s="14"/>
      <c r="D70" s="160"/>
      <c r="E70" s="160"/>
      <c r="F70" s="160"/>
      <c r="G70" s="160"/>
      <c r="H70" s="160"/>
      <c r="I70" s="14"/>
      <c r="J70" s="14"/>
      <c r="K70" s="14"/>
      <c r="L70" s="14"/>
    </row>
    <row r="71" spans="2:12" x14ac:dyDescent="0.2">
      <c r="B71" s="14"/>
      <c r="C71" s="14"/>
      <c r="D71" s="160"/>
      <c r="E71" s="160"/>
      <c r="F71" s="160"/>
      <c r="G71" s="160"/>
      <c r="H71" s="160"/>
      <c r="I71" s="14"/>
      <c r="J71" s="14"/>
      <c r="K71" s="14"/>
      <c r="L71" s="14"/>
    </row>
    <row r="72" spans="2:12" x14ac:dyDescent="0.2">
      <c r="B72" s="14"/>
      <c r="C72" s="14"/>
      <c r="D72" s="160"/>
      <c r="E72" s="160"/>
      <c r="F72" s="160"/>
      <c r="G72" s="160"/>
      <c r="H72" s="160"/>
      <c r="I72" s="14"/>
      <c r="J72" s="14"/>
      <c r="K72" s="14"/>
      <c r="L72" s="14"/>
    </row>
    <row r="73" spans="2:12" x14ac:dyDescent="0.2">
      <c r="B73" s="14"/>
      <c r="C73" s="14"/>
      <c r="D73" s="160"/>
      <c r="E73" s="160"/>
      <c r="F73" s="160"/>
      <c r="G73" s="160"/>
      <c r="H73" s="160"/>
      <c r="I73" s="14"/>
      <c r="J73" s="14"/>
      <c r="K73" s="14"/>
      <c r="L73" s="14"/>
    </row>
    <row r="74" spans="2:12" x14ac:dyDescent="0.2">
      <c r="B74" s="14"/>
      <c r="C74" s="14"/>
      <c r="D74" s="160"/>
      <c r="E74" s="160"/>
      <c r="F74" s="160"/>
      <c r="G74" s="160"/>
      <c r="H74" s="160"/>
      <c r="I74" s="14"/>
      <c r="J74" s="14"/>
      <c r="K74" s="14"/>
      <c r="L74" s="14"/>
    </row>
    <row r="75" spans="2:12" x14ac:dyDescent="0.2">
      <c r="B75" s="14"/>
      <c r="C75" s="14"/>
      <c r="D75" s="160"/>
      <c r="E75" s="160"/>
      <c r="F75" s="160"/>
      <c r="G75" s="160"/>
      <c r="H75" s="160"/>
      <c r="I75" s="14"/>
      <c r="J75" s="14"/>
      <c r="K75" s="14"/>
      <c r="L75" s="14"/>
    </row>
    <row r="76" spans="2:12" x14ac:dyDescent="0.2">
      <c r="B76" s="14"/>
      <c r="C76" s="14"/>
      <c r="D76" s="160"/>
      <c r="E76" s="160"/>
      <c r="F76" s="160"/>
      <c r="G76" s="160"/>
      <c r="H76" s="160"/>
      <c r="I76" s="14"/>
      <c r="J76" s="14"/>
      <c r="K76" s="14"/>
      <c r="L76" s="14"/>
    </row>
    <row r="77" spans="2:12" x14ac:dyDescent="0.2">
      <c r="B77" s="14"/>
      <c r="C77" s="14"/>
      <c r="D77" s="160"/>
      <c r="E77" s="160"/>
      <c r="F77" s="160"/>
      <c r="G77" s="160"/>
      <c r="H77" s="160"/>
      <c r="I77" s="14"/>
      <c r="J77" s="14"/>
      <c r="K77" s="14"/>
      <c r="L77" s="14"/>
    </row>
    <row r="78" spans="2:12" x14ac:dyDescent="0.2">
      <c r="B78" s="14"/>
      <c r="C78" s="14"/>
      <c r="D78" s="160"/>
      <c r="E78" s="160"/>
      <c r="F78" s="160"/>
      <c r="G78" s="160"/>
      <c r="H78" s="160"/>
      <c r="I78" s="14"/>
      <c r="J78" s="14"/>
      <c r="K78" s="14"/>
      <c r="L78" s="14"/>
    </row>
    <row r="79" spans="2:12" x14ac:dyDescent="0.2">
      <c r="B79" s="14"/>
      <c r="C79" s="14"/>
      <c r="D79" s="160"/>
      <c r="E79" s="160"/>
      <c r="F79" s="160"/>
      <c r="G79" s="160"/>
      <c r="H79" s="160"/>
      <c r="I79" s="14"/>
      <c r="J79" s="14"/>
      <c r="K79" s="14"/>
      <c r="L79" s="14"/>
    </row>
    <row r="80" spans="2:12" x14ac:dyDescent="0.2">
      <c r="B80" s="14"/>
      <c r="C80" s="14"/>
      <c r="D80" s="160"/>
      <c r="E80" s="160"/>
      <c r="F80" s="160"/>
      <c r="G80" s="160"/>
      <c r="H80" s="160"/>
      <c r="I80" s="14"/>
      <c r="J80" s="14"/>
      <c r="K80" s="14"/>
      <c r="L80" s="14"/>
    </row>
    <row r="81" spans="2:13" x14ac:dyDescent="0.2">
      <c r="B81" s="14"/>
      <c r="C81" s="14"/>
      <c r="D81" s="160"/>
      <c r="E81" s="160"/>
      <c r="F81" s="160"/>
      <c r="G81" s="160"/>
      <c r="H81" s="160"/>
      <c r="I81" s="14"/>
      <c r="J81" s="14"/>
      <c r="K81" s="14"/>
      <c r="L81" s="14"/>
    </row>
    <row r="82" spans="2:13" x14ac:dyDescent="0.2">
      <c r="B82" s="14"/>
      <c r="C82" s="14"/>
      <c r="D82" s="160"/>
      <c r="E82" s="160"/>
      <c r="F82" s="160"/>
      <c r="G82" s="160"/>
      <c r="H82" s="160"/>
      <c r="I82" s="14"/>
      <c r="J82" s="14"/>
      <c r="K82" s="14"/>
      <c r="L82" s="14"/>
    </row>
    <row r="83" spans="2:13" x14ac:dyDescent="0.2">
      <c r="B83" s="14"/>
      <c r="C83" s="14"/>
      <c r="D83" s="160"/>
      <c r="E83" s="160"/>
      <c r="F83" s="160"/>
      <c r="G83" s="160"/>
      <c r="H83" s="160"/>
      <c r="I83" s="14"/>
      <c r="J83" s="14"/>
      <c r="K83" s="14"/>
      <c r="L83" s="14"/>
    </row>
    <row r="84" spans="2:13" x14ac:dyDescent="0.2">
      <c r="B84" s="14"/>
      <c r="C84" s="14"/>
      <c r="D84" s="160"/>
      <c r="E84" s="160"/>
      <c r="F84" s="160"/>
      <c r="G84" s="160"/>
      <c r="H84" s="160"/>
      <c r="I84" s="14"/>
      <c r="J84" s="14"/>
      <c r="K84" s="14"/>
      <c r="L84" s="14"/>
    </row>
    <row r="85" spans="2:13" x14ac:dyDescent="0.2">
      <c r="B85" s="14"/>
      <c r="C85" s="14"/>
      <c r="D85" s="160"/>
      <c r="E85" s="160"/>
      <c r="F85" s="160"/>
      <c r="G85" s="160"/>
      <c r="H85" s="160"/>
      <c r="I85" s="14"/>
      <c r="J85" s="14"/>
      <c r="K85" s="14"/>
      <c r="L85" s="14"/>
    </row>
    <row r="86" spans="2:13" x14ac:dyDescent="0.2">
      <c r="B86" s="14"/>
      <c r="C86" s="14"/>
      <c r="D86" s="160"/>
      <c r="E86" s="160"/>
      <c r="F86" s="160"/>
      <c r="G86" s="160"/>
      <c r="H86" s="160"/>
      <c r="I86" s="14"/>
      <c r="J86" s="14"/>
      <c r="K86" s="14"/>
      <c r="L86" s="14"/>
    </row>
    <row r="87" spans="2:13" x14ac:dyDescent="0.2">
      <c r="B87" s="14"/>
      <c r="C87" s="14"/>
      <c r="D87" s="160"/>
      <c r="E87" s="160"/>
      <c r="F87" s="160"/>
      <c r="G87" s="160"/>
      <c r="H87" s="160"/>
      <c r="I87" s="14"/>
      <c r="J87" s="14"/>
      <c r="M87" s="14"/>
    </row>
    <row r="88" spans="2:13" x14ac:dyDescent="0.2">
      <c r="B88" s="14"/>
      <c r="C88" s="14"/>
      <c r="D88" s="160"/>
      <c r="E88" s="160"/>
      <c r="F88" s="160"/>
      <c r="G88" s="160"/>
      <c r="H88" s="160"/>
      <c r="I88" s="14"/>
      <c r="J88" s="14"/>
      <c r="M88" s="14"/>
    </row>
    <row r="89" spans="2:13" x14ac:dyDescent="0.2">
      <c r="B89" s="14"/>
      <c r="C89" s="14"/>
      <c r="D89" s="160"/>
      <c r="E89" s="160"/>
      <c r="F89" s="160"/>
      <c r="G89" s="160"/>
      <c r="H89" s="160"/>
      <c r="I89" s="14"/>
      <c r="J89" s="14"/>
    </row>
  </sheetData>
  <mergeCells count="7">
    <mergeCell ref="K46:K48"/>
    <mergeCell ref="A5:A9"/>
    <mergeCell ref="A11:A15"/>
    <mergeCell ref="A17:A21"/>
    <mergeCell ref="A23:A27"/>
    <mergeCell ref="A29:A33"/>
    <mergeCell ref="A35:A39"/>
  </mergeCells>
  <conditionalFormatting sqref="C10:J41">
    <cfRule type="cellIs" dxfId="30" priority="2" stopIfTrue="1" operator="greaterThan">
      <formula>199</formula>
    </cfRule>
  </conditionalFormatting>
  <hyperlinks>
    <hyperlink ref="C3" r:id="rId1" xr:uid="{00000000-0004-0000-0900-000000000000}"/>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370"/>
  <sheetViews>
    <sheetView workbookViewId="0">
      <pane ySplit="1" topLeftCell="A24" activePane="bottomLeft" state="frozen"/>
      <selection pane="bottomLeft" activeCell="G14" sqref="G14"/>
    </sheetView>
  </sheetViews>
  <sheetFormatPr defaultRowHeight="12.75" x14ac:dyDescent="0.2"/>
  <cols>
    <col min="1" max="1" width="9.140625" style="416"/>
    <col min="2" max="2" width="20.7109375" customWidth="1"/>
    <col min="3" max="7" width="8.5703125" style="181" customWidth="1"/>
    <col min="8" max="9" width="15.5703125" customWidth="1"/>
    <col min="10" max="10" width="14.42578125" customWidth="1"/>
    <col min="11" max="11" width="36.42578125" customWidth="1"/>
    <col min="12" max="12" width="19.42578125" customWidth="1"/>
  </cols>
  <sheetData>
    <row r="1" spans="1:25" ht="33.75" x14ac:dyDescent="0.2">
      <c r="A1" s="227"/>
      <c r="B1" s="162"/>
      <c r="C1" s="223" t="s">
        <v>187</v>
      </c>
      <c r="D1" s="223" t="s">
        <v>188</v>
      </c>
      <c r="E1" s="223" t="s">
        <v>189</v>
      </c>
      <c r="F1" s="223" t="s">
        <v>191</v>
      </c>
      <c r="G1" s="223" t="s">
        <v>190</v>
      </c>
      <c r="H1" s="182" t="s">
        <v>25</v>
      </c>
      <c r="I1" s="293" t="s">
        <v>201</v>
      </c>
      <c r="J1" s="293"/>
      <c r="K1" s="187"/>
      <c r="L1" s="187"/>
      <c r="M1" s="187"/>
      <c r="N1" s="187"/>
      <c r="O1" s="187"/>
      <c r="P1" s="14"/>
      <c r="Q1" s="14"/>
      <c r="R1" s="14"/>
      <c r="S1" s="14"/>
      <c r="T1" s="14"/>
      <c r="U1" s="14"/>
      <c r="V1" s="14"/>
      <c r="W1" s="14"/>
      <c r="X1" s="14"/>
    </row>
    <row r="2" spans="1:25" s="185" customFormat="1" x14ac:dyDescent="0.2">
      <c r="A2" s="227"/>
      <c r="B2" s="409" t="s">
        <v>4</v>
      </c>
      <c r="C2" s="204"/>
      <c r="D2" s="204"/>
      <c r="E2" s="204"/>
      <c r="F2" s="204"/>
      <c r="G2" s="204"/>
      <c r="H2" s="205" t="s">
        <v>26</v>
      </c>
      <c r="I2" s="205"/>
      <c r="J2" s="482"/>
      <c r="K2" s="188"/>
      <c r="L2" s="188"/>
      <c r="M2" s="188"/>
      <c r="N2" s="188"/>
      <c r="O2" s="188"/>
      <c r="P2" s="184"/>
      <c r="Q2" s="184"/>
      <c r="R2" s="184"/>
      <c r="S2" s="184"/>
      <c r="T2" s="184"/>
      <c r="U2" s="184"/>
      <c r="V2" s="184"/>
      <c r="W2" s="184"/>
      <c r="X2" s="184"/>
    </row>
    <row r="3" spans="1:25" s="56" customFormat="1" x14ac:dyDescent="0.2">
      <c r="A3" s="415"/>
      <c r="B3" s="209" t="s">
        <v>7</v>
      </c>
      <c r="C3" s="206"/>
      <c r="D3" s="206"/>
      <c r="E3" s="206"/>
      <c r="F3" s="206"/>
      <c r="G3" s="206"/>
      <c r="H3" s="207" t="s">
        <v>27</v>
      </c>
      <c r="I3" s="207"/>
      <c r="J3" s="483"/>
      <c r="K3" s="189"/>
      <c r="L3" s="190"/>
      <c r="M3" s="190"/>
      <c r="N3" s="190"/>
      <c r="O3" s="190"/>
      <c r="P3" s="186"/>
      <c r="Q3" s="186"/>
      <c r="R3" s="186"/>
      <c r="S3" s="186"/>
      <c r="T3" s="186"/>
      <c r="U3" s="186"/>
      <c r="V3" s="186"/>
      <c r="W3" s="186"/>
      <c r="X3" s="186"/>
    </row>
    <row r="4" spans="1:25" x14ac:dyDescent="0.2">
      <c r="B4" s="23" t="s">
        <v>24</v>
      </c>
      <c r="C4" s="221" t="s">
        <v>192</v>
      </c>
      <c r="D4" s="221" t="s">
        <v>193</v>
      </c>
      <c r="E4" s="221" t="s">
        <v>193</v>
      </c>
      <c r="F4" s="221" t="s">
        <v>192</v>
      </c>
      <c r="G4" s="221" t="s">
        <v>193</v>
      </c>
      <c r="H4" s="222" t="s">
        <v>192</v>
      </c>
      <c r="I4" s="222" t="s">
        <v>192</v>
      </c>
      <c r="J4" s="183"/>
      <c r="K4" s="191"/>
      <c r="L4" s="187"/>
      <c r="M4" s="187"/>
      <c r="N4" s="187"/>
      <c r="O4" s="187"/>
      <c r="P4" s="176"/>
      <c r="Q4" s="176"/>
      <c r="R4" s="176"/>
      <c r="S4" s="176"/>
      <c r="T4" s="176"/>
      <c r="U4" s="176"/>
      <c r="V4" s="176"/>
      <c r="W4" s="176"/>
      <c r="X4" s="176"/>
    </row>
    <row r="5" spans="1:25" ht="110.25" customHeight="1" x14ac:dyDescent="0.2">
      <c r="B5" s="209" t="s">
        <v>194</v>
      </c>
      <c r="C5" s="210" t="s">
        <v>203</v>
      </c>
      <c r="D5" s="210"/>
      <c r="E5" s="210"/>
      <c r="F5" s="210" t="s">
        <v>198</v>
      </c>
      <c r="G5" s="210"/>
      <c r="H5" s="211" t="s">
        <v>248</v>
      </c>
      <c r="I5" s="211" t="s">
        <v>205</v>
      </c>
      <c r="J5" s="251"/>
      <c r="K5" s="191" t="s">
        <v>199</v>
      </c>
      <c r="L5" s="187"/>
      <c r="M5" s="187"/>
      <c r="N5" s="187"/>
      <c r="O5" s="187"/>
      <c r="P5" s="176"/>
      <c r="Q5" s="176"/>
      <c r="R5" s="176"/>
      <c r="S5" s="176"/>
      <c r="T5" s="176"/>
      <c r="U5" s="176"/>
      <c r="V5" s="176"/>
      <c r="W5" s="176"/>
      <c r="X5" s="176"/>
    </row>
    <row r="6" spans="1:25" ht="33" customHeight="1" x14ac:dyDescent="0.2">
      <c r="A6" s="180" t="s">
        <v>18</v>
      </c>
      <c r="B6" s="177" t="s">
        <v>238</v>
      </c>
      <c r="C6" s="180"/>
      <c r="D6" s="180"/>
      <c r="E6" s="180"/>
      <c r="F6" s="180"/>
      <c r="G6" s="180"/>
      <c r="H6" s="179" t="s">
        <v>21</v>
      </c>
      <c r="I6" s="178"/>
      <c r="J6" s="225" t="s">
        <v>202</v>
      </c>
      <c r="K6" s="477"/>
      <c r="L6" s="477"/>
      <c r="M6" s="187"/>
      <c r="N6" s="187"/>
      <c r="O6" s="187"/>
      <c r="P6" s="14"/>
      <c r="Q6" s="14"/>
      <c r="R6" s="14"/>
      <c r="S6" s="14"/>
      <c r="T6" s="14"/>
      <c r="U6" s="14"/>
      <c r="V6" s="14"/>
      <c r="W6" s="14"/>
      <c r="X6" s="14"/>
    </row>
    <row r="7" spans="1:25" ht="12.75" customHeight="1" x14ac:dyDescent="0.2">
      <c r="A7" s="479">
        <v>43270</v>
      </c>
      <c r="B7" s="426">
        <v>1</v>
      </c>
      <c r="C7" s="427"/>
      <c r="D7" s="427"/>
      <c r="E7" s="427"/>
      <c r="F7" s="427"/>
      <c r="G7" s="427"/>
      <c r="H7" s="426"/>
      <c r="I7" s="428"/>
      <c r="J7" s="429"/>
      <c r="K7" s="366"/>
      <c r="L7" s="366"/>
      <c r="M7" s="366"/>
      <c r="N7" s="366"/>
      <c r="O7" s="366"/>
      <c r="P7" s="263"/>
      <c r="Q7" s="263"/>
      <c r="R7" s="263"/>
      <c r="S7" s="263"/>
      <c r="T7" s="263"/>
      <c r="U7" s="263"/>
      <c r="V7" s="263"/>
      <c r="W7" s="263"/>
      <c r="X7" s="263"/>
    </row>
    <row r="8" spans="1:25" x14ac:dyDescent="0.2">
      <c r="A8" s="480"/>
      <c r="B8" s="410">
        <v>2</v>
      </c>
      <c r="C8" s="418"/>
      <c r="D8" s="418"/>
      <c r="E8" s="418"/>
      <c r="F8" s="418"/>
      <c r="G8" s="418"/>
      <c r="H8" s="412"/>
      <c r="I8" s="412"/>
      <c r="J8" s="419"/>
      <c r="K8" s="484"/>
      <c r="L8" s="484"/>
      <c r="M8" s="187"/>
      <c r="N8" s="187"/>
      <c r="O8" s="187"/>
      <c r="P8" s="14"/>
      <c r="Q8" s="14"/>
      <c r="R8" s="14"/>
      <c r="S8" s="14"/>
      <c r="T8" s="14"/>
      <c r="U8" s="14"/>
      <c r="V8" s="14"/>
      <c r="W8" s="14"/>
      <c r="X8" s="14"/>
    </row>
    <row r="9" spans="1:25" ht="12.6" customHeight="1" x14ac:dyDescent="0.2">
      <c r="A9" s="480"/>
      <c r="B9" s="411">
        <v>3</v>
      </c>
      <c r="C9" s="420"/>
      <c r="D9" s="420"/>
      <c r="E9" s="420"/>
      <c r="F9" s="420"/>
      <c r="G9" s="420"/>
      <c r="H9" s="421"/>
      <c r="I9" s="422"/>
      <c r="J9" s="423"/>
      <c r="K9" s="484"/>
      <c r="L9" s="484"/>
      <c r="M9" s="187"/>
      <c r="N9" s="187"/>
      <c r="O9" s="187"/>
      <c r="P9" s="14"/>
      <c r="Q9" s="14"/>
      <c r="R9" s="14"/>
      <c r="S9" s="14"/>
      <c r="T9" s="14"/>
      <c r="U9" s="14"/>
      <c r="V9" s="14"/>
      <c r="W9" s="14"/>
      <c r="X9" s="14"/>
    </row>
    <row r="10" spans="1:25" x14ac:dyDescent="0.2">
      <c r="A10" s="480"/>
      <c r="B10" s="410">
        <v>4</v>
      </c>
      <c r="C10" s="418"/>
      <c r="D10" s="418"/>
      <c r="E10" s="418"/>
      <c r="F10" s="418"/>
      <c r="G10" s="418"/>
      <c r="H10" s="412"/>
      <c r="I10" s="424"/>
      <c r="J10" s="425"/>
      <c r="K10" s="193"/>
      <c r="L10" s="194"/>
      <c r="M10" s="194"/>
      <c r="N10" s="187"/>
      <c r="O10" s="187"/>
      <c r="P10" s="14"/>
      <c r="Q10" s="14"/>
      <c r="R10" s="14"/>
      <c r="S10" s="14"/>
      <c r="T10" s="14"/>
      <c r="U10" s="14"/>
      <c r="V10" s="14"/>
      <c r="W10" s="14"/>
      <c r="X10" s="14"/>
    </row>
    <row r="11" spans="1:25" ht="12.6" customHeight="1" x14ac:dyDescent="0.2">
      <c r="A11" s="481"/>
      <c r="B11" s="411">
        <v>5</v>
      </c>
      <c r="C11" s="420"/>
      <c r="D11" s="420"/>
      <c r="E11" s="420"/>
      <c r="F11" s="420"/>
      <c r="G11" s="420"/>
      <c r="H11" s="413"/>
      <c r="I11" s="413"/>
      <c r="J11" s="420"/>
      <c r="K11" s="485"/>
      <c r="L11" s="486"/>
      <c r="M11" s="187"/>
      <c r="N11" s="187"/>
      <c r="O11" s="187"/>
      <c r="P11" s="14"/>
      <c r="Q11" s="14"/>
      <c r="R11" s="14"/>
      <c r="S11" s="14"/>
      <c r="T11" s="14"/>
      <c r="U11" s="14"/>
      <c r="V11" s="14"/>
      <c r="W11" s="14"/>
      <c r="X11" s="14"/>
    </row>
    <row r="12" spans="1:25" x14ac:dyDescent="0.2">
      <c r="A12" s="212"/>
      <c r="B12" s="410"/>
      <c r="C12" s="215"/>
      <c r="D12" s="215"/>
      <c r="E12" s="215"/>
      <c r="F12" s="215"/>
      <c r="G12" s="215"/>
      <c r="H12" s="215"/>
      <c r="I12" s="215"/>
      <c r="J12" s="214"/>
      <c r="K12" s="485"/>
      <c r="L12" s="486"/>
      <c r="M12" s="187"/>
      <c r="N12" s="187"/>
      <c r="O12" s="187"/>
      <c r="P12" s="14"/>
      <c r="Q12" s="14"/>
      <c r="R12" s="14"/>
      <c r="S12" s="14"/>
      <c r="T12" s="14"/>
      <c r="U12" s="14"/>
      <c r="V12" s="14"/>
      <c r="W12" s="14"/>
      <c r="X12" s="14"/>
    </row>
    <row r="13" spans="1:25" s="217" customFormat="1" x14ac:dyDescent="0.2">
      <c r="A13" s="473">
        <v>43284</v>
      </c>
      <c r="B13" s="411">
        <v>1</v>
      </c>
      <c r="C13" s="163"/>
      <c r="D13" s="163"/>
      <c r="E13" s="163"/>
      <c r="F13" s="163"/>
      <c r="G13" s="163"/>
      <c r="H13" s="192"/>
      <c r="I13" s="192"/>
      <c r="J13" s="208"/>
      <c r="K13" s="218"/>
      <c r="L13" s="218"/>
      <c r="M13" s="219"/>
      <c r="N13" s="219"/>
      <c r="O13" s="219"/>
      <c r="P13" s="203"/>
      <c r="Q13" s="203"/>
      <c r="R13" s="203"/>
      <c r="S13" s="203"/>
      <c r="T13" s="203"/>
      <c r="U13" s="203"/>
      <c r="V13" s="203"/>
      <c r="W13" s="203"/>
      <c r="X13" s="203"/>
      <c r="Y13" s="220"/>
    </row>
    <row r="14" spans="1:25" x14ac:dyDescent="0.2">
      <c r="A14" s="474"/>
      <c r="B14" s="410">
        <v>2</v>
      </c>
      <c r="C14" s="215"/>
      <c r="D14" s="215"/>
      <c r="E14" s="215"/>
      <c r="F14" s="215"/>
      <c r="G14" s="215"/>
      <c r="H14" s="213"/>
      <c r="I14" s="213"/>
      <c r="J14" s="214"/>
      <c r="K14" s="195"/>
      <c r="L14" s="195"/>
      <c r="M14" s="187"/>
      <c r="N14" s="187"/>
      <c r="O14" s="187"/>
      <c r="P14" s="175"/>
      <c r="Q14" s="175"/>
      <c r="R14" s="175"/>
      <c r="S14" s="175"/>
      <c r="T14" s="175"/>
      <c r="U14" s="175"/>
      <c r="V14" s="175"/>
      <c r="W14" s="175"/>
      <c r="X14" s="175"/>
    </row>
    <row r="15" spans="1:25" x14ac:dyDescent="0.2">
      <c r="A15" s="474"/>
      <c r="B15" s="411">
        <v>3</v>
      </c>
      <c r="C15" s="163"/>
      <c r="D15" s="163"/>
      <c r="E15" s="163"/>
      <c r="F15" s="163"/>
      <c r="G15" s="163"/>
      <c r="H15" s="192"/>
      <c r="I15" s="192"/>
      <c r="J15" s="208"/>
      <c r="K15" s="195"/>
      <c r="L15" s="195"/>
      <c r="M15" s="187"/>
      <c r="N15" s="187"/>
      <c r="O15" s="187"/>
      <c r="P15" s="176"/>
      <c r="Q15" s="176"/>
      <c r="R15" s="176"/>
      <c r="S15" s="176"/>
      <c r="T15" s="176"/>
      <c r="U15" s="176"/>
      <c r="V15" s="176"/>
      <c r="W15" s="176"/>
      <c r="X15" s="176"/>
    </row>
    <row r="16" spans="1:25" x14ac:dyDescent="0.2">
      <c r="A16" s="474"/>
      <c r="B16" s="410">
        <v>4</v>
      </c>
      <c r="C16" s="212"/>
      <c r="D16" s="212"/>
      <c r="E16" s="212"/>
      <c r="F16" s="212"/>
      <c r="G16" s="212"/>
      <c r="H16" s="213"/>
      <c r="I16" s="213"/>
      <c r="J16" s="214"/>
      <c r="K16" s="187"/>
      <c r="L16" s="187"/>
      <c r="M16" s="187"/>
      <c r="N16" s="187"/>
      <c r="O16" s="187"/>
      <c r="P16" s="14"/>
      <c r="Q16" s="14"/>
      <c r="R16" s="14"/>
      <c r="S16" s="14"/>
      <c r="T16" s="14"/>
      <c r="U16" s="14"/>
      <c r="V16" s="14"/>
      <c r="W16" s="14"/>
      <c r="X16" s="14"/>
    </row>
    <row r="17" spans="1:24" x14ac:dyDescent="0.2">
      <c r="A17" s="475"/>
      <c r="B17" s="411">
        <v>5</v>
      </c>
      <c r="C17" s="24"/>
      <c r="D17" s="24"/>
      <c r="E17" s="24"/>
      <c r="F17" s="24"/>
      <c r="G17" s="24"/>
      <c r="H17" s="192"/>
      <c r="I17" s="192"/>
      <c r="J17" s="208"/>
      <c r="K17" s="187"/>
      <c r="L17" s="187"/>
      <c r="M17" s="187"/>
      <c r="N17" s="187"/>
      <c r="O17" s="187"/>
      <c r="P17" s="176"/>
      <c r="Q17" s="176"/>
      <c r="R17" s="176"/>
      <c r="S17" s="176"/>
      <c r="T17" s="176"/>
      <c r="U17" s="176"/>
      <c r="V17" s="176"/>
      <c r="W17" s="176"/>
      <c r="X17" s="176"/>
    </row>
    <row r="18" spans="1:24" x14ac:dyDescent="0.2">
      <c r="A18" s="212"/>
      <c r="B18" s="410"/>
      <c r="C18" s="215"/>
      <c r="D18" s="215"/>
      <c r="E18" s="215"/>
      <c r="F18" s="431"/>
      <c r="G18" s="215"/>
      <c r="H18" s="215"/>
      <c r="I18" s="215"/>
      <c r="J18" s="214"/>
      <c r="K18" s="187"/>
      <c r="L18" s="187"/>
      <c r="M18" s="187"/>
      <c r="N18" s="187"/>
      <c r="O18" s="187"/>
      <c r="P18" s="174"/>
      <c r="Q18" s="174"/>
      <c r="R18" s="174"/>
      <c r="S18" s="174"/>
      <c r="T18" s="174"/>
      <c r="U18" s="174"/>
      <c r="V18" s="174"/>
      <c r="W18" s="174"/>
      <c r="X18" s="174"/>
    </row>
    <row r="19" spans="1:24" x14ac:dyDescent="0.2">
      <c r="A19" s="473">
        <v>43286</v>
      </c>
      <c r="B19" s="411">
        <v>1</v>
      </c>
      <c r="C19" s="163"/>
      <c r="D19" s="163"/>
      <c r="E19" s="163"/>
      <c r="F19" s="163"/>
      <c r="G19" s="163"/>
      <c r="H19" s="192"/>
      <c r="I19" s="192"/>
      <c r="J19" s="208"/>
      <c r="K19" s="187"/>
      <c r="L19" s="187"/>
      <c r="M19" s="187"/>
      <c r="N19" s="187"/>
      <c r="O19" s="187"/>
      <c r="P19" s="176"/>
      <c r="Q19" s="176"/>
      <c r="R19" s="176"/>
      <c r="S19" s="176"/>
      <c r="T19" s="176"/>
      <c r="U19" s="176"/>
      <c r="V19" s="176"/>
      <c r="W19" s="176"/>
      <c r="X19" s="176"/>
    </row>
    <row r="20" spans="1:24" x14ac:dyDescent="0.2">
      <c r="A20" s="474"/>
      <c r="B20" s="412">
        <v>2</v>
      </c>
      <c r="C20" s="212"/>
      <c r="D20" s="212"/>
      <c r="E20" s="212"/>
      <c r="F20" s="215"/>
      <c r="G20" s="212"/>
      <c r="H20" s="252"/>
      <c r="I20" s="252"/>
      <c r="J20" s="253"/>
      <c r="K20" s="476"/>
      <c r="L20" s="477"/>
      <c r="M20" s="478"/>
      <c r="N20" s="478"/>
      <c r="O20" s="478"/>
      <c r="P20" s="14"/>
      <c r="Q20" s="14"/>
      <c r="R20" s="14"/>
      <c r="S20" s="14"/>
      <c r="T20" s="14"/>
      <c r="U20" s="14"/>
      <c r="V20" s="14"/>
      <c r="W20" s="14"/>
      <c r="X20" s="14"/>
    </row>
    <row r="21" spans="1:24" x14ac:dyDescent="0.2">
      <c r="A21" s="474"/>
      <c r="B21" s="413">
        <v>3</v>
      </c>
      <c r="C21" s="24"/>
      <c r="D21" s="24"/>
      <c r="E21" s="24"/>
      <c r="F21" s="163"/>
      <c r="G21" s="24"/>
      <c r="H21" s="254"/>
      <c r="I21" s="254"/>
      <c r="J21" s="254"/>
      <c r="K21" s="224"/>
      <c r="L21" s="187"/>
      <c r="M21" s="216"/>
      <c r="N21" s="216"/>
      <c r="O21" s="216"/>
      <c r="P21" s="176"/>
      <c r="Q21" s="176"/>
      <c r="R21" s="176"/>
      <c r="S21" s="176"/>
      <c r="T21" s="176"/>
      <c r="U21" s="176"/>
      <c r="V21" s="176"/>
      <c r="W21" s="176"/>
      <c r="X21" s="176"/>
    </row>
    <row r="22" spans="1:24" x14ac:dyDescent="0.2">
      <c r="A22" s="474"/>
      <c r="B22" s="412">
        <v>4</v>
      </c>
      <c r="C22" s="212"/>
      <c r="D22" s="212"/>
      <c r="E22" s="212"/>
      <c r="F22" s="215"/>
      <c r="G22" s="212"/>
      <c r="H22" s="252"/>
      <c r="I22" s="252"/>
      <c r="J22" s="253"/>
      <c r="K22" s="224"/>
      <c r="L22" s="366"/>
      <c r="M22" s="365"/>
      <c r="N22" s="365"/>
      <c r="O22" s="365"/>
      <c r="P22" s="263"/>
      <c r="Q22" s="263"/>
      <c r="R22" s="263"/>
      <c r="S22" s="263"/>
      <c r="T22" s="263"/>
      <c r="U22" s="263"/>
      <c r="V22" s="263"/>
      <c r="W22" s="263"/>
      <c r="X22" s="263"/>
    </row>
    <row r="23" spans="1:24" x14ac:dyDescent="0.2">
      <c r="A23" s="475"/>
      <c r="B23" s="413">
        <v>5</v>
      </c>
      <c r="C23" s="24"/>
      <c r="D23" s="24"/>
      <c r="E23" s="24"/>
      <c r="F23" s="163"/>
      <c r="G23" s="24"/>
      <c r="H23" s="254"/>
      <c r="I23" s="254"/>
      <c r="J23" s="254"/>
      <c r="K23" s="224"/>
      <c r="L23" s="250"/>
      <c r="M23" s="249"/>
      <c r="N23" s="249"/>
      <c r="O23" s="249"/>
      <c r="P23" s="248"/>
      <c r="Q23" s="248"/>
      <c r="R23" s="248"/>
      <c r="S23" s="248"/>
      <c r="T23" s="248"/>
      <c r="U23" s="248"/>
      <c r="V23" s="248"/>
      <c r="W23" s="248"/>
      <c r="X23" s="248"/>
    </row>
    <row r="24" spans="1:24" x14ac:dyDescent="0.2">
      <c r="A24" s="212"/>
      <c r="B24" s="414"/>
      <c r="C24" s="215"/>
      <c r="D24" s="215"/>
      <c r="E24" s="215"/>
      <c r="F24" s="215"/>
      <c r="G24" s="215"/>
      <c r="H24" s="215"/>
      <c r="I24" s="215"/>
      <c r="J24" s="253"/>
      <c r="K24" s="224"/>
      <c r="L24" s="187"/>
      <c r="M24" s="216"/>
      <c r="N24" s="216"/>
      <c r="O24" s="216"/>
      <c r="P24" s="176"/>
      <c r="Q24" s="176"/>
      <c r="R24" s="176"/>
      <c r="S24" s="176"/>
      <c r="T24" s="176"/>
      <c r="U24" s="176"/>
      <c r="V24" s="176"/>
      <c r="W24" s="176"/>
      <c r="X24" s="176"/>
    </row>
    <row r="25" spans="1:24" x14ac:dyDescent="0.2">
      <c r="A25" s="473">
        <v>43298</v>
      </c>
      <c r="B25" s="411">
        <v>1</v>
      </c>
      <c r="C25" s="163"/>
      <c r="D25" s="163"/>
      <c r="E25" s="163"/>
      <c r="F25" s="163"/>
      <c r="G25" s="163"/>
      <c r="H25" s="192"/>
      <c r="I25" s="192"/>
      <c r="J25" s="208"/>
      <c r="K25" s="408"/>
      <c r="L25" s="408"/>
      <c r="M25" s="408"/>
      <c r="N25" s="408"/>
      <c r="O25" s="408"/>
      <c r="P25" s="263"/>
      <c r="Q25" s="263"/>
      <c r="R25" s="263"/>
      <c r="S25" s="263"/>
      <c r="T25" s="263"/>
      <c r="U25" s="263"/>
      <c r="V25" s="263"/>
      <c r="W25" s="263"/>
      <c r="X25" s="263"/>
    </row>
    <row r="26" spans="1:24" x14ac:dyDescent="0.2">
      <c r="A26" s="474"/>
      <c r="B26" s="412">
        <v>2</v>
      </c>
      <c r="C26" s="215"/>
      <c r="D26" s="215"/>
      <c r="E26" s="215"/>
      <c r="F26" s="215"/>
      <c r="G26" s="215"/>
      <c r="H26" s="252"/>
      <c r="I26" s="252"/>
      <c r="J26" s="253"/>
      <c r="K26" s="476"/>
      <c r="L26" s="477"/>
      <c r="M26" s="478"/>
      <c r="N26" s="478"/>
      <c r="O26" s="478"/>
      <c r="P26" s="263"/>
      <c r="Q26" s="263"/>
      <c r="R26" s="263"/>
      <c r="S26" s="263"/>
      <c r="T26" s="263"/>
      <c r="U26" s="263"/>
      <c r="V26" s="263"/>
      <c r="W26" s="263"/>
      <c r="X26" s="263"/>
    </row>
    <row r="27" spans="1:24" x14ac:dyDescent="0.2">
      <c r="A27" s="474"/>
      <c r="B27" s="413">
        <v>3</v>
      </c>
      <c r="C27" s="163"/>
      <c r="D27" s="163"/>
      <c r="E27" s="163"/>
      <c r="F27" s="163"/>
      <c r="G27" s="163"/>
      <c r="H27" s="254"/>
      <c r="I27" s="254"/>
      <c r="J27" s="254"/>
      <c r="K27" s="224"/>
      <c r="L27" s="408"/>
      <c r="M27" s="407"/>
      <c r="N27" s="407"/>
      <c r="O27" s="407"/>
      <c r="P27" s="263"/>
      <c r="Q27" s="263"/>
      <c r="R27" s="263"/>
      <c r="S27" s="263"/>
      <c r="T27" s="263"/>
      <c r="U27" s="263"/>
      <c r="V27" s="263"/>
      <c r="W27" s="263"/>
      <c r="X27" s="263"/>
    </row>
    <row r="28" spans="1:24" x14ac:dyDescent="0.2">
      <c r="A28" s="474"/>
      <c r="B28" s="412">
        <v>4</v>
      </c>
      <c r="C28" s="215"/>
      <c r="D28" s="215"/>
      <c r="E28" s="215"/>
      <c r="F28" s="215"/>
      <c r="G28" s="215"/>
      <c r="H28" s="252"/>
      <c r="I28" s="252"/>
      <c r="J28" s="253"/>
      <c r="K28" s="224"/>
      <c r="L28" s="408"/>
      <c r="M28" s="407"/>
      <c r="N28" s="407"/>
      <c r="O28" s="407"/>
      <c r="P28" s="263"/>
      <c r="Q28" s="263"/>
      <c r="R28" s="263"/>
      <c r="S28" s="263"/>
      <c r="T28" s="263"/>
      <c r="U28" s="263"/>
      <c r="V28" s="263"/>
      <c r="W28" s="263"/>
      <c r="X28" s="263"/>
    </row>
    <row r="29" spans="1:24" x14ac:dyDescent="0.2">
      <c r="A29" s="475"/>
      <c r="B29" s="413">
        <v>5</v>
      </c>
      <c r="C29" s="163"/>
      <c r="D29" s="163"/>
      <c r="E29" s="163"/>
      <c r="F29" s="163"/>
      <c r="G29" s="163"/>
      <c r="H29" s="254"/>
      <c r="I29" s="254"/>
      <c r="J29" s="254"/>
      <c r="K29" s="224"/>
      <c r="L29" s="408"/>
      <c r="M29" s="407"/>
      <c r="N29" s="407"/>
      <c r="O29" s="407"/>
      <c r="P29" s="263"/>
      <c r="Q29" s="263"/>
      <c r="R29" s="263"/>
      <c r="S29" s="263"/>
      <c r="T29" s="263"/>
      <c r="U29" s="263"/>
      <c r="V29" s="263"/>
      <c r="W29" s="263"/>
      <c r="X29" s="263"/>
    </row>
    <row r="30" spans="1:24" x14ac:dyDescent="0.2">
      <c r="A30" s="212"/>
      <c r="B30" s="414"/>
      <c r="C30" s="215"/>
      <c r="D30" s="215"/>
      <c r="E30" s="215"/>
      <c r="F30" s="215"/>
      <c r="G30" s="215"/>
      <c r="H30" s="215"/>
      <c r="I30" s="215"/>
      <c r="J30" s="253"/>
      <c r="K30" s="224"/>
      <c r="L30" s="408"/>
      <c r="M30" s="407"/>
      <c r="N30" s="407"/>
      <c r="O30" s="407"/>
      <c r="P30" s="263"/>
      <c r="Q30" s="263"/>
      <c r="R30" s="263"/>
      <c r="S30" s="263"/>
      <c r="T30" s="263"/>
      <c r="U30" s="263"/>
      <c r="V30" s="263"/>
      <c r="W30" s="263"/>
      <c r="X30" s="263"/>
    </row>
    <row r="31" spans="1:24" x14ac:dyDescent="0.2">
      <c r="A31" s="473">
        <v>43312</v>
      </c>
      <c r="B31" s="411">
        <v>1</v>
      </c>
      <c r="C31" s="163"/>
      <c r="D31" s="163"/>
      <c r="E31" s="163"/>
      <c r="F31" s="163"/>
      <c r="G31" s="163"/>
      <c r="H31" s="192"/>
      <c r="I31" s="192"/>
      <c r="J31" s="208"/>
      <c r="K31" s="408"/>
      <c r="L31" s="408"/>
      <c r="M31" s="408"/>
      <c r="N31" s="408"/>
      <c r="O31" s="408"/>
      <c r="P31" s="263"/>
      <c r="Q31" s="263"/>
      <c r="R31" s="263"/>
      <c r="S31" s="263"/>
      <c r="T31" s="263"/>
      <c r="U31" s="263"/>
      <c r="V31" s="263"/>
      <c r="W31" s="263"/>
      <c r="X31" s="263"/>
    </row>
    <row r="32" spans="1:24" x14ac:dyDescent="0.2">
      <c r="A32" s="474"/>
      <c r="B32" s="412">
        <v>2</v>
      </c>
      <c r="C32" s="215"/>
      <c r="D32" s="215"/>
      <c r="E32" s="215"/>
      <c r="F32" s="215"/>
      <c r="G32" s="215"/>
      <c r="H32" s="252"/>
      <c r="I32" s="252"/>
      <c r="J32" s="253"/>
      <c r="K32" s="476"/>
      <c r="L32" s="477"/>
      <c r="M32" s="478"/>
      <c r="N32" s="478"/>
      <c r="O32" s="478"/>
      <c r="P32" s="263"/>
      <c r="Q32" s="263"/>
      <c r="R32" s="263"/>
      <c r="S32" s="263"/>
      <c r="T32" s="263"/>
      <c r="U32" s="263"/>
      <c r="V32" s="263"/>
      <c r="W32" s="263"/>
      <c r="X32" s="263"/>
    </row>
    <row r="33" spans="1:24" x14ac:dyDescent="0.2">
      <c r="A33" s="474"/>
      <c r="B33" s="413">
        <v>3</v>
      </c>
      <c r="C33" s="163"/>
      <c r="D33" s="163"/>
      <c r="E33" s="163"/>
      <c r="F33" s="163"/>
      <c r="G33" s="163"/>
      <c r="H33" s="254"/>
      <c r="I33" s="254"/>
      <c r="J33" s="254"/>
      <c r="K33" s="224"/>
      <c r="L33" s="408"/>
      <c r="M33" s="407"/>
      <c r="N33" s="407"/>
      <c r="O33" s="407"/>
      <c r="P33" s="263"/>
      <c r="Q33" s="263"/>
      <c r="R33" s="263"/>
      <c r="S33" s="263"/>
      <c r="T33" s="263"/>
      <c r="U33" s="263"/>
      <c r="V33" s="263"/>
      <c r="W33" s="263"/>
      <c r="X33" s="263"/>
    </row>
    <row r="34" spans="1:24" x14ac:dyDescent="0.2">
      <c r="A34" s="474"/>
      <c r="B34" s="412">
        <v>4</v>
      </c>
      <c r="C34" s="215"/>
      <c r="D34" s="215"/>
      <c r="E34" s="215"/>
      <c r="F34" s="215"/>
      <c r="G34" s="215"/>
      <c r="H34" s="252"/>
      <c r="I34" s="252"/>
      <c r="J34" s="253"/>
      <c r="K34" s="224"/>
      <c r="L34" s="408"/>
      <c r="M34" s="407"/>
      <c r="N34" s="407"/>
      <c r="O34" s="407"/>
      <c r="P34" s="263"/>
      <c r="Q34" s="263"/>
      <c r="R34" s="263"/>
      <c r="S34" s="263"/>
      <c r="T34" s="263"/>
      <c r="U34" s="263"/>
      <c r="V34" s="263"/>
      <c r="W34" s="263"/>
      <c r="X34" s="263"/>
    </row>
    <row r="35" spans="1:24" x14ac:dyDescent="0.2">
      <c r="A35" s="475"/>
      <c r="B35" s="413">
        <v>5</v>
      </c>
      <c r="C35" s="163"/>
      <c r="D35" s="163"/>
      <c r="E35" s="163"/>
      <c r="F35" s="163"/>
      <c r="G35" s="163"/>
      <c r="H35" s="254"/>
      <c r="I35" s="254"/>
      <c r="J35" s="254"/>
      <c r="K35" s="224"/>
      <c r="L35" s="408"/>
      <c r="M35" s="407"/>
      <c r="N35" s="407"/>
      <c r="O35" s="407"/>
      <c r="P35" s="263"/>
      <c r="Q35" s="263"/>
      <c r="R35" s="263"/>
      <c r="S35" s="263"/>
      <c r="T35" s="263"/>
      <c r="U35" s="263"/>
      <c r="V35" s="263"/>
      <c r="W35" s="263"/>
      <c r="X35" s="263"/>
    </row>
    <row r="36" spans="1:24" x14ac:dyDescent="0.2">
      <c r="A36" s="212"/>
      <c r="B36" s="414"/>
      <c r="C36" s="215"/>
      <c r="D36" s="215"/>
      <c r="E36" s="215"/>
      <c r="F36" s="215"/>
      <c r="G36" s="215"/>
      <c r="H36" s="215"/>
      <c r="I36" s="215"/>
      <c r="J36" s="253"/>
      <c r="K36" s="224"/>
      <c r="L36" s="408"/>
      <c r="M36" s="407"/>
      <c r="N36" s="407"/>
      <c r="O36" s="407"/>
      <c r="P36" s="263"/>
      <c r="Q36" s="263"/>
      <c r="R36" s="263"/>
      <c r="S36" s="263"/>
      <c r="T36" s="263"/>
      <c r="U36" s="263"/>
      <c r="V36" s="263"/>
      <c r="W36" s="263"/>
      <c r="X36" s="263"/>
    </row>
    <row r="37" spans="1:24" x14ac:dyDescent="0.2">
      <c r="A37" s="473">
        <v>43326</v>
      </c>
      <c r="B37" s="411">
        <v>1</v>
      </c>
      <c r="C37" s="163"/>
      <c r="D37" s="163"/>
      <c r="E37" s="163"/>
      <c r="F37" s="163"/>
      <c r="G37" s="163"/>
      <c r="H37" s="192"/>
      <c r="I37" s="192"/>
      <c r="J37" s="208"/>
      <c r="K37" s="408"/>
      <c r="L37" s="408"/>
      <c r="M37" s="408"/>
      <c r="N37" s="408"/>
      <c r="O37" s="408"/>
      <c r="P37" s="263"/>
      <c r="Q37" s="263"/>
      <c r="R37" s="263"/>
      <c r="S37" s="263"/>
      <c r="T37" s="263"/>
      <c r="U37" s="263"/>
      <c r="V37" s="263"/>
      <c r="W37" s="263"/>
      <c r="X37" s="263"/>
    </row>
    <row r="38" spans="1:24" x14ac:dyDescent="0.2">
      <c r="A38" s="474"/>
      <c r="B38" s="412">
        <v>2</v>
      </c>
      <c r="C38" s="215"/>
      <c r="D38" s="215"/>
      <c r="E38" s="215"/>
      <c r="F38" s="215"/>
      <c r="G38" s="215"/>
      <c r="H38" s="252"/>
      <c r="I38" s="252"/>
      <c r="J38" s="253"/>
      <c r="K38" s="476"/>
      <c r="L38" s="477"/>
      <c r="M38" s="478"/>
      <c r="N38" s="478"/>
      <c r="O38" s="478"/>
      <c r="P38" s="263"/>
      <c r="Q38" s="263"/>
      <c r="R38" s="263"/>
      <c r="S38" s="263"/>
      <c r="T38" s="263"/>
      <c r="U38" s="263"/>
      <c r="V38" s="263"/>
      <c r="W38" s="263"/>
      <c r="X38" s="263"/>
    </row>
    <row r="39" spans="1:24" x14ac:dyDescent="0.2">
      <c r="A39" s="474"/>
      <c r="B39" s="413">
        <v>3</v>
      </c>
      <c r="C39" s="163"/>
      <c r="D39" s="163"/>
      <c r="E39" s="163"/>
      <c r="F39" s="163"/>
      <c r="G39" s="163"/>
      <c r="H39" s="254"/>
      <c r="I39" s="254"/>
      <c r="J39" s="254"/>
      <c r="K39" s="224"/>
      <c r="L39" s="408"/>
      <c r="M39" s="407"/>
      <c r="N39" s="407"/>
      <c r="O39" s="407"/>
      <c r="P39" s="263"/>
      <c r="Q39" s="263"/>
      <c r="R39" s="263"/>
      <c r="S39" s="263"/>
      <c r="T39" s="263"/>
      <c r="U39" s="263"/>
      <c r="V39" s="263"/>
      <c r="W39" s="263"/>
      <c r="X39" s="263"/>
    </row>
    <row r="40" spans="1:24" x14ac:dyDescent="0.2">
      <c r="A40" s="474"/>
      <c r="B40" s="412">
        <v>4</v>
      </c>
      <c r="C40" s="215"/>
      <c r="D40" s="215"/>
      <c r="E40" s="215"/>
      <c r="F40" s="215"/>
      <c r="G40" s="215"/>
      <c r="H40" s="252"/>
      <c r="I40" s="252"/>
      <c r="J40" s="253"/>
      <c r="K40" s="224"/>
      <c r="L40" s="408"/>
      <c r="M40" s="407"/>
      <c r="N40" s="407"/>
      <c r="O40" s="407"/>
      <c r="P40" s="263"/>
      <c r="Q40" s="263"/>
      <c r="R40" s="263"/>
      <c r="S40" s="263"/>
      <c r="T40" s="263"/>
      <c r="U40" s="263"/>
      <c r="V40" s="263"/>
      <c r="W40" s="263"/>
      <c r="X40" s="263"/>
    </row>
    <row r="41" spans="1:24" x14ac:dyDescent="0.2">
      <c r="A41" s="475"/>
      <c r="B41" s="413">
        <v>5</v>
      </c>
      <c r="C41" s="163"/>
      <c r="D41" s="163"/>
      <c r="E41" s="163"/>
      <c r="F41" s="163"/>
      <c r="G41" s="163"/>
      <c r="H41" s="254"/>
      <c r="I41" s="254"/>
      <c r="J41" s="254"/>
      <c r="K41" s="224"/>
      <c r="L41" s="408"/>
      <c r="M41" s="407"/>
      <c r="N41" s="407"/>
      <c r="O41" s="407"/>
      <c r="P41" s="263"/>
      <c r="Q41" s="263"/>
      <c r="R41" s="263"/>
      <c r="S41" s="263"/>
      <c r="T41" s="263"/>
      <c r="U41" s="263"/>
      <c r="V41" s="263"/>
      <c r="W41" s="263"/>
      <c r="X41" s="263"/>
    </row>
    <row r="42" spans="1:24" x14ac:dyDescent="0.2">
      <c r="A42" s="212"/>
      <c r="B42" s="414"/>
      <c r="C42" s="215"/>
      <c r="D42" s="215"/>
      <c r="E42" s="215"/>
      <c r="F42" s="215"/>
      <c r="G42" s="215"/>
      <c r="H42" s="215"/>
      <c r="I42" s="215"/>
      <c r="J42" s="253"/>
      <c r="K42" s="224"/>
      <c r="L42" s="408"/>
      <c r="M42" s="407"/>
      <c r="N42" s="407"/>
      <c r="O42" s="407"/>
      <c r="P42" s="263"/>
      <c r="Q42" s="263"/>
      <c r="R42" s="263"/>
      <c r="S42" s="263"/>
      <c r="T42" s="263"/>
      <c r="U42" s="263"/>
      <c r="V42" s="263"/>
      <c r="W42" s="263"/>
      <c r="X42" s="263"/>
    </row>
    <row r="43" spans="1:24" x14ac:dyDescent="0.2">
      <c r="A43" s="473">
        <v>43333</v>
      </c>
      <c r="B43" s="411">
        <v>1</v>
      </c>
      <c r="C43" s="163"/>
      <c r="D43" s="163"/>
      <c r="E43" s="163"/>
      <c r="F43" s="163"/>
      <c r="G43" s="163"/>
      <c r="H43" s="192"/>
      <c r="I43" s="192"/>
      <c r="J43" s="208"/>
      <c r="K43" s="14"/>
      <c r="L43" s="14"/>
      <c r="M43" s="14"/>
      <c r="N43" s="14"/>
      <c r="O43" s="14"/>
    </row>
    <row r="44" spans="1:24" x14ac:dyDescent="0.2">
      <c r="A44" s="474"/>
      <c r="B44" s="412">
        <v>2</v>
      </c>
      <c r="C44" s="215"/>
      <c r="D44" s="215"/>
      <c r="E44" s="215"/>
      <c r="F44" s="215"/>
      <c r="G44" s="215"/>
      <c r="H44" s="252"/>
      <c r="I44" s="252"/>
      <c r="J44" s="253"/>
      <c r="K44" s="14"/>
      <c r="L44" s="14"/>
      <c r="M44" s="14"/>
      <c r="N44" s="14"/>
      <c r="O44" s="14"/>
    </row>
    <row r="45" spans="1:24" x14ac:dyDescent="0.2">
      <c r="A45" s="474"/>
      <c r="B45" s="413">
        <v>3</v>
      </c>
      <c r="C45" s="163"/>
      <c r="D45" s="163"/>
      <c r="E45" s="163"/>
      <c r="F45" s="163"/>
      <c r="G45" s="163"/>
      <c r="H45" s="254"/>
      <c r="I45" s="254"/>
      <c r="J45" s="254"/>
      <c r="K45" s="14"/>
      <c r="L45" s="14"/>
      <c r="M45" s="14"/>
      <c r="N45" s="14"/>
      <c r="O45" s="14"/>
    </row>
    <row r="46" spans="1:24" x14ac:dyDescent="0.2">
      <c r="A46" s="474"/>
      <c r="B46" s="412">
        <v>4</v>
      </c>
      <c r="C46" s="215"/>
      <c r="D46" s="215"/>
      <c r="E46" s="215"/>
      <c r="F46" s="215"/>
      <c r="G46" s="215"/>
      <c r="H46" s="252"/>
      <c r="I46" s="252"/>
      <c r="J46" s="253"/>
      <c r="K46" s="14"/>
      <c r="L46" s="14"/>
      <c r="M46" s="14"/>
      <c r="N46" s="14"/>
      <c r="O46" s="14"/>
    </row>
    <row r="47" spans="1:24" x14ac:dyDescent="0.2">
      <c r="A47" s="475"/>
      <c r="B47" s="413">
        <v>5</v>
      </c>
      <c r="C47" s="163"/>
      <c r="D47" s="163"/>
      <c r="E47" s="163"/>
      <c r="F47" s="163"/>
      <c r="G47" s="163"/>
      <c r="H47" s="254"/>
      <c r="I47" s="254"/>
      <c r="J47" s="254"/>
      <c r="K47" s="14"/>
      <c r="L47" s="14"/>
      <c r="M47" s="14"/>
      <c r="N47" s="14"/>
      <c r="O47" s="14"/>
    </row>
    <row r="48" spans="1:24" x14ac:dyDescent="0.2">
      <c r="A48" s="212"/>
      <c r="B48" s="414"/>
      <c r="C48" s="215"/>
      <c r="D48" s="215"/>
      <c r="E48" s="215"/>
      <c r="F48" s="215"/>
      <c r="G48" s="215"/>
      <c r="H48" s="215"/>
      <c r="I48" s="215"/>
      <c r="J48" s="253"/>
      <c r="K48" s="14"/>
      <c r="L48" s="14"/>
      <c r="M48" s="14"/>
      <c r="N48" s="14"/>
      <c r="O48" s="14"/>
    </row>
    <row r="49" spans="2:15" x14ac:dyDescent="0.2">
      <c r="B49" s="309"/>
      <c r="C49" s="295"/>
      <c r="D49" s="295"/>
      <c r="E49" s="295"/>
      <c r="F49" s="295"/>
      <c r="G49" s="295"/>
      <c r="H49" s="295"/>
      <c r="I49" s="295"/>
      <c r="J49" s="14"/>
      <c r="K49" s="14"/>
      <c r="L49" s="14"/>
      <c r="M49" s="14"/>
      <c r="N49" s="14"/>
      <c r="O49" s="14"/>
    </row>
    <row r="50" spans="2:15" x14ac:dyDescent="0.2">
      <c r="B50" s="309"/>
      <c r="C50" s="295"/>
      <c r="D50" s="295"/>
      <c r="E50" s="295"/>
      <c r="F50" s="295"/>
      <c r="G50" s="295"/>
      <c r="H50" s="295"/>
      <c r="I50" s="295"/>
      <c r="J50" s="14"/>
      <c r="K50" s="14"/>
      <c r="L50" s="14"/>
      <c r="M50" s="14"/>
      <c r="N50" s="14"/>
      <c r="O50" s="14"/>
    </row>
    <row r="51" spans="2:15" x14ac:dyDescent="0.2">
      <c r="B51" s="309"/>
      <c r="C51" s="295"/>
      <c r="D51" s="295"/>
      <c r="E51" s="295"/>
      <c r="F51" s="295"/>
      <c r="G51" s="295"/>
      <c r="H51" s="295"/>
      <c r="I51" s="295"/>
      <c r="J51" s="14"/>
      <c r="K51" s="14"/>
      <c r="L51" s="14"/>
      <c r="M51" s="14"/>
      <c r="N51" s="14"/>
      <c r="O51" s="14"/>
    </row>
    <row r="52" spans="2:15" x14ac:dyDescent="0.2">
      <c r="B52" s="309"/>
      <c r="C52" s="295"/>
      <c r="D52" s="295"/>
      <c r="E52" s="295"/>
      <c r="F52" s="295"/>
      <c r="G52" s="295"/>
      <c r="H52" s="295"/>
      <c r="I52" s="295"/>
      <c r="J52" s="14"/>
      <c r="K52" s="14"/>
      <c r="L52" s="14"/>
      <c r="M52" s="14"/>
      <c r="N52" s="14"/>
      <c r="O52" s="14"/>
    </row>
    <row r="53" spans="2:15" x14ac:dyDescent="0.2">
      <c r="B53" s="310"/>
      <c r="C53" s="295"/>
      <c r="D53" s="295"/>
      <c r="E53" s="295"/>
      <c r="F53" s="295"/>
      <c r="G53" s="295"/>
      <c r="H53" s="295"/>
      <c r="I53" s="295"/>
      <c r="J53" s="14"/>
      <c r="K53" s="14"/>
      <c r="L53" s="14"/>
      <c r="M53" s="14"/>
      <c r="N53" s="14"/>
      <c r="O53" s="14"/>
    </row>
    <row r="54" spans="2:15" x14ac:dyDescent="0.2">
      <c r="B54" s="309"/>
      <c r="C54" s="295"/>
      <c r="D54" s="295"/>
      <c r="E54" s="295"/>
      <c r="F54" s="295"/>
      <c r="G54" s="295"/>
      <c r="H54" s="295"/>
      <c r="I54" s="295"/>
      <c r="J54" s="14"/>
      <c r="K54" s="14"/>
      <c r="L54" s="14"/>
      <c r="M54" s="14"/>
      <c r="N54" s="14"/>
      <c r="O54" s="14"/>
    </row>
    <row r="55" spans="2:15" x14ac:dyDescent="0.2">
      <c r="B55" s="86"/>
      <c r="C55" s="14"/>
      <c r="D55" s="14"/>
      <c r="E55" s="14"/>
      <c r="F55" s="14"/>
      <c r="G55" s="14"/>
      <c r="H55" s="14"/>
      <c r="I55" s="176"/>
      <c r="J55" s="14"/>
      <c r="K55" s="14"/>
      <c r="L55" s="14"/>
      <c r="M55" s="14"/>
      <c r="N55" s="14"/>
      <c r="O55" s="14"/>
    </row>
    <row r="56" spans="2:15" x14ac:dyDescent="0.2">
      <c r="B56" s="14"/>
      <c r="C56" s="14"/>
      <c r="D56" s="14"/>
      <c r="E56" s="14"/>
      <c r="F56" s="14"/>
      <c r="G56" s="14"/>
      <c r="H56" s="14"/>
      <c r="I56" s="176"/>
      <c r="J56" s="14"/>
      <c r="K56" s="14"/>
      <c r="L56" s="14"/>
      <c r="M56" s="14"/>
      <c r="N56" s="14"/>
      <c r="O56" s="14"/>
    </row>
    <row r="57" spans="2:15" x14ac:dyDescent="0.2">
      <c r="B57" s="14"/>
      <c r="C57" s="14"/>
      <c r="D57" s="14"/>
      <c r="E57" s="14"/>
      <c r="F57" s="14"/>
      <c r="G57" s="14"/>
      <c r="H57" s="14"/>
      <c r="I57" s="176"/>
      <c r="J57" s="14"/>
      <c r="K57" s="14"/>
      <c r="L57" s="14"/>
      <c r="M57" s="14"/>
      <c r="N57" s="14"/>
      <c r="O57" s="14"/>
    </row>
    <row r="58" spans="2:15" x14ac:dyDescent="0.2">
      <c r="B58" s="14"/>
      <c r="C58" s="14"/>
      <c r="D58" s="14"/>
      <c r="E58" s="14"/>
      <c r="F58" s="14"/>
      <c r="G58" s="14"/>
      <c r="H58" s="14"/>
      <c r="I58" s="176"/>
      <c r="J58" s="14"/>
      <c r="K58" s="14"/>
      <c r="L58" s="14"/>
      <c r="M58" s="14"/>
      <c r="N58" s="14"/>
      <c r="O58" s="14"/>
    </row>
    <row r="59" spans="2:15" x14ac:dyDescent="0.2">
      <c r="B59" s="14"/>
      <c r="C59" s="14"/>
      <c r="D59" s="14"/>
      <c r="E59" s="14"/>
      <c r="F59" s="14"/>
      <c r="G59" s="14"/>
      <c r="H59" s="14"/>
      <c r="I59" s="176"/>
      <c r="J59" s="14"/>
      <c r="K59" s="14"/>
      <c r="L59" s="14"/>
      <c r="M59" s="14"/>
      <c r="N59" s="14"/>
      <c r="O59" s="14"/>
    </row>
    <row r="60" spans="2:15" x14ac:dyDescent="0.2">
      <c r="B60" s="14"/>
      <c r="C60" s="14"/>
      <c r="D60" s="14"/>
      <c r="E60" s="14"/>
      <c r="F60" s="14"/>
      <c r="G60" s="14"/>
      <c r="H60" s="14"/>
      <c r="I60" s="176"/>
      <c r="J60" s="14"/>
      <c r="K60" s="14"/>
      <c r="L60" s="14"/>
      <c r="M60" s="14"/>
      <c r="N60" s="14"/>
      <c r="O60" s="14"/>
    </row>
    <row r="61" spans="2:15" x14ac:dyDescent="0.2">
      <c r="B61" s="14"/>
      <c r="C61" s="14"/>
      <c r="D61" s="14"/>
      <c r="E61" s="14"/>
      <c r="F61" s="14"/>
      <c r="G61" s="14"/>
      <c r="H61" s="14"/>
      <c r="I61" s="176"/>
      <c r="J61" s="14"/>
      <c r="K61" s="14"/>
      <c r="L61" s="14"/>
      <c r="M61" s="14"/>
      <c r="N61" s="14"/>
      <c r="O61" s="14"/>
    </row>
    <row r="62" spans="2:15" x14ac:dyDescent="0.2">
      <c r="B62" s="14"/>
      <c r="C62" s="14"/>
      <c r="D62" s="14"/>
      <c r="E62" s="14"/>
      <c r="F62" s="14"/>
      <c r="G62" s="14"/>
      <c r="H62" s="14"/>
      <c r="I62" s="176"/>
      <c r="J62" s="14"/>
      <c r="K62" s="14"/>
      <c r="L62" s="14"/>
      <c r="M62" s="14"/>
      <c r="N62" s="14"/>
      <c r="O62" s="14"/>
    </row>
    <row r="63" spans="2:15" x14ac:dyDescent="0.2">
      <c r="B63" s="14"/>
      <c r="C63" s="14"/>
      <c r="D63" s="14"/>
      <c r="E63" s="14"/>
      <c r="F63" s="14"/>
      <c r="G63" s="14"/>
      <c r="H63" s="14"/>
      <c r="I63" s="176"/>
      <c r="J63" s="14"/>
      <c r="K63" s="14"/>
      <c r="L63" s="14"/>
      <c r="M63" s="14"/>
      <c r="N63" s="14"/>
      <c r="O63" s="14"/>
    </row>
    <row r="64" spans="2:15" x14ac:dyDescent="0.2">
      <c r="B64" s="14"/>
      <c r="C64" s="14"/>
      <c r="D64" s="14"/>
      <c r="E64" s="14"/>
      <c r="F64" s="14"/>
      <c r="G64" s="14"/>
      <c r="H64" s="14"/>
      <c r="I64" s="176"/>
      <c r="J64" s="14"/>
      <c r="K64" s="14"/>
      <c r="L64" s="14"/>
      <c r="M64" s="14"/>
      <c r="N64" s="14"/>
      <c r="O64" s="14"/>
    </row>
    <row r="65" spans="2:15" x14ac:dyDescent="0.2">
      <c r="B65" s="14"/>
      <c r="C65" s="14"/>
      <c r="D65" s="14"/>
      <c r="E65" s="14"/>
      <c r="F65" s="14"/>
      <c r="G65" s="14"/>
      <c r="H65" s="14"/>
      <c r="I65" s="176"/>
      <c r="J65" s="14"/>
      <c r="K65" s="14"/>
      <c r="L65" s="14"/>
      <c r="M65" s="14"/>
      <c r="N65" s="14"/>
      <c r="O65" s="14"/>
    </row>
    <row r="66" spans="2:15" x14ac:dyDescent="0.2">
      <c r="B66" s="14"/>
      <c r="C66" s="14"/>
      <c r="D66" s="14"/>
      <c r="E66" s="14"/>
      <c r="F66" s="14"/>
      <c r="G66" s="14"/>
      <c r="H66" s="14"/>
      <c r="I66" s="176"/>
      <c r="J66" s="14"/>
      <c r="K66" s="14"/>
      <c r="L66" s="14"/>
      <c r="M66" s="14"/>
      <c r="N66" s="14"/>
      <c r="O66" s="14"/>
    </row>
    <row r="67" spans="2:15" x14ac:dyDescent="0.2">
      <c r="B67" s="14"/>
      <c r="C67" s="14"/>
      <c r="D67" s="14"/>
      <c r="E67" s="14"/>
      <c r="F67" s="14"/>
      <c r="G67" s="14"/>
      <c r="H67" s="14"/>
      <c r="I67" s="176"/>
      <c r="J67" s="14"/>
      <c r="K67" s="14"/>
      <c r="L67" s="14"/>
      <c r="M67" s="14"/>
      <c r="N67" s="14"/>
      <c r="O67" s="14"/>
    </row>
    <row r="68" spans="2:15" x14ac:dyDescent="0.2">
      <c r="B68" s="14"/>
      <c r="C68" s="14"/>
      <c r="D68" s="14"/>
      <c r="E68" s="14"/>
      <c r="F68" s="14"/>
      <c r="G68" s="14"/>
      <c r="H68" s="14"/>
      <c r="I68" s="176"/>
      <c r="J68" s="14"/>
      <c r="K68" s="14"/>
      <c r="L68" s="14"/>
      <c r="M68" s="14"/>
      <c r="N68" s="14"/>
      <c r="O68" s="14"/>
    </row>
    <row r="69" spans="2:15" x14ac:dyDescent="0.2">
      <c r="B69" s="14"/>
      <c r="C69" s="14"/>
      <c r="D69" s="14"/>
      <c r="E69" s="14"/>
      <c r="F69" s="14"/>
      <c r="G69" s="14"/>
      <c r="H69" s="14"/>
      <c r="I69" s="176"/>
      <c r="J69" s="14"/>
      <c r="K69" s="14"/>
      <c r="L69" s="14"/>
      <c r="M69" s="14"/>
      <c r="N69" s="14"/>
      <c r="O69" s="14"/>
    </row>
    <row r="70" spans="2:15" x14ac:dyDescent="0.2">
      <c r="B70" s="14"/>
      <c r="C70" s="14"/>
      <c r="D70" s="14"/>
      <c r="E70" s="14"/>
      <c r="F70" s="14"/>
      <c r="G70" s="14"/>
      <c r="H70" s="14"/>
      <c r="I70" s="176"/>
      <c r="J70" s="14"/>
      <c r="K70" s="14"/>
      <c r="L70" s="14"/>
      <c r="M70" s="14"/>
      <c r="N70" s="14"/>
      <c r="O70" s="14"/>
    </row>
    <row r="71" spans="2:15" x14ac:dyDescent="0.2">
      <c r="B71" s="14"/>
      <c r="C71" s="14"/>
      <c r="D71" s="14"/>
      <c r="E71" s="14"/>
      <c r="F71" s="14"/>
      <c r="G71" s="14"/>
      <c r="H71" s="14"/>
      <c r="I71" s="176"/>
      <c r="J71" s="14"/>
      <c r="K71" s="14"/>
      <c r="L71" s="14"/>
      <c r="M71" s="14"/>
      <c r="N71" s="14"/>
      <c r="O71" s="14"/>
    </row>
    <row r="72" spans="2:15" x14ac:dyDescent="0.2">
      <c r="B72" s="14"/>
      <c r="C72" s="14"/>
      <c r="D72" s="14"/>
      <c r="E72" s="14"/>
      <c r="F72" s="14"/>
      <c r="G72" s="14"/>
      <c r="H72" s="14"/>
      <c r="I72" s="176"/>
      <c r="J72" s="14"/>
      <c r="K72" s="14"/>
      <c r="L72" s="14"/>
      <c r="M72" s="14"/>
      <c r="N72" s="14"/>
      <c r="O72" s="14"/>
    </row>
    <row r="73" spans="2:15" x14ac:dyDescent="0.2">
      <c r="B73" s="14"/>
      <c r="C73" s="14"/>
      <c r="D73" s="14"/>
      <c r="E73" s="14"/>
      <c r="F73" s="14"/>
      <c r="G73" s="14"/>
      <c r="H73" s="14"/>
      <c r="I73" s="176"/>
      <c r="J73" s="14"/>
      <c r="K73" s="14"/>
      <c r="L73" s="14"/>
      <c r="M73" s="14"/>
      <c r="N73" s="14"/>
      <c r="O73" s="14"/>
    </row>
    <row r="74" spans="2:15" x14ac:dyDescent="0.2">
      <c r="B74" s="14"/>
      <c r="C74" s="14"/>
      <c r="D74" s="14"/>
      <c r="E74" s="14"/>
      <c r="F74" s="14"/>
      <c r="G74" s="14"/>
      <c r="H74" s="14"/>
      <c r="I74" s="176"/>
      <c r="J74" s="14"/>
      <c r="K74" s="14"/>
      <c r="L74" s="14"/>
      <c r="M74" s="14"/>
      <c r="N74" s="14"/>
      <c r="O74" s="14"/>
    </row>
    <row r="75" spans="2:15" x14ac:dyDescent="0.2">
      <c r="B75" s="14"/>
      <c r="C75" s="14"/>
      <c r="D75" s="14"/>
      <c r="E75" s="14"/>
      <c r="F75" s="14"/>
      <c r="G75" s="14"/>
      <c r="H75" s="14"/>
      <c r="I75" s="176"/>
      <c r="J75" s="14"/>
      <c r="K75" s="14"/>
      <c r="L75" s="14"/>
      <c r="M75" s="14"/>
      <c r="N75" s="14"/>
      <c r="O75" s="14"/>
    </row>
    <row r="76" spans="2:15" x14ac:dyDescent="0.2">
      <c r="B76" s="14"/>
      <c r="C76" s="14"/>
      <c r="D76" s="14"/>
      <c r="E76" s="14"/>
      <c r="F76" s="14"/>
      <c r="G76" s="14"/>
      <c r="H76" s="14"/>
      <c r="I76" s="176"/>
      <c r="J76" s="14"/>
      <c r="K76" s="14"/>
      <c r="L76" s="14"/>
      <c r="M76" s="14"/>
      <c r="N76" s="14"/>
      <c r="O76" s="14"/>
    </row>
    <row r="77" spans="2:15" x14ac:dyDescent="0.2">
      <c r="B77" s="14"/>
      <c r="C77" s="14"/>
      <c r="D77" s="14"/>
      <c r="E77" s="14"/>
      <c r="F77" s="14"/>
      <c r="G77" s="14"/>
      <c r="H77" s="14"/>
      <c r="I77" s="176"/>
      <c r="J77" s="14"/>
      <c r="K77" s="14"/>
      <c r="L77" s="14"/>
      <c r="M77" s="14"/>
      <c r="N77" s="14"/>
      <c r="O77" s="14"/>
    </row>
    <row r="78" spans="2:15" x14ac:dyDescent="0.2">
      <c r="B78" s="14"/>
      <c r="C78" s="14"/>
      <c r="D78" s="14"/>
      <c r="E78" s="14"/>
      <c r="F78" s="14"/>
      <c r="G78" s="14"/>
      <c r="H78" s="14"/>
      <c r="I78" s="176"/>
      <c r="J78" s="14"/>
      <c r="K78" s="14"/>
      <c r="L78" s="14"/>
      <c r="M78" s="14"/>
      <c r="N78" s="14"/>
      <c r="O78" s="14"/>
    </row>
    <row r="79" spans="2:15" x14ac:dyDescent="0.2">
      <c r="B79" s="14"/>
      <c r="C79" s="14"/>
      <c r="D79" s="14"/>
      <c r="E79" s="14"/>
      <c r="F79" s="14"/>
      <c r="G79" s="14"/>
      <c r="H79" s="14"/>
      <c r="I79" s="176"/>
      <c r="J79" s="14"/>
      <c r="K79" s="14"/>
      <c r="L79" s="14"/>
      <c r="M79" s="14"/>
      <c r="N79" s="14"/>
      <c r="O79" s="14"/>
    </row>
    <row r="80" spans="2:15" x14ac:dyDescent="0.2">
      <c r="B80" s="14"/>
      <c r="C80" s="14"/>
      <c r="D80" s="14"/>
      <c r="E80" s="14"/>
      <c r="F80" s="14"/>
      <c r="G80" s="14"/>
      <c r="H80" s="14"/>
      <c r="I80" s="176"/>
      <c r="J80" s="14"/>
      <c r="K80" s="14"/>
      <c r="L80" s="14"/>
      <c r="M80" s="14"/>
      <c r="N80" s="14"/>
      <c r="O80" s="14"/>
    </row>
    <row r="81" spans="2:15" x14ac:dyDescent="0.2">
      <c r="B81" s="14"/>
      <c r="C81" s="14"/>
      <c r="D81" s="14"/>
      <c r="E81" s="14"/>
      <c r="F81" s="14"/>
      <c r="G81" s="14"/>
      <c r="H81" s="14"/>
      <c r="I81" s="176"/>
      <c r="J81" s="14"/>
      <c r="K81" s="14"/>
      <c r="L81" s="14"/>
      <c r="M81" s="14"/>
      <c r="N81" s="14"/>
      <c r="O81" s="14"/>
    </row>
    <row r="82" spans="2:15" x14ac:dyDescent="0.2">
      <c r="B82" s="14"/>
      <c r="C82" s="14"/>
      <c r="D82" s="14"/>
      <c r="E82" s="14"/>
      <c r="F82" s="14"/>
      <c r="G82" s="14"/>
      <c r="H82" s="14"/>
      <c r="I82" s="176"/>
      <c r="J82" s="14"/>
      <c r="K82" s="14"/>
      <c r="L82" s="14"/>
      <c r="M82" s="14"/>
      <c r="N82" s="14"/>
      <c r="O82" s="14"/>
    </row>
    <row r="83" spans="2:15" x14ac:dyDescent="0.2">
      <c r="B83" s="14"/>
      <c r="C83" s="14"/>
      <c r="D83" s="14"/>
      <c r="E83" s="14"/>
      <c r="F83" s="14"/>
      <c r="G83" s="14"/>
      <c r="H83" s="14"/>
      <c r="I83" s="176"/>
      <c r="J83" s="14"/>
      <c r="K83" s="14"/>
      <c r="L83" s="14"/>
      <c r="M83" s="14"/>
      <c r="N83" s="14"/>
      <c r="O83" s="14"/>
    </row>
    <row r="84" spans="2:15" x14ac:dyDescent="0.2">
      <c r="B84" s="14"/>
      <c r="C84" s="14"/>
      <c r="D84" s="14"/>
      <c r="E84" s="14"/>
      <c r="F84" s="14"/>
      <c r="G84" s="14"/>
      <c r="H84" s="14"/>
      <c r="I84" s="176"/>
      <c r="J84" s="14"/>
      <c r="K84" s="14"/>
      <c r="L84" s="14"/>
      <c r="M84" s="14"/>
      <c r="N84" s="14"/>
      <c r="O84" s="14"/>
    </row>
    <row r="85" spans="2:15" x14ac:dyDescent="0.2">
      <c r="B85" s="14"/>
      <c r="C85" s="14"/>
      <c r="D85" s="14"/>
      <c r="E85" s="14"/>
      <c r="F85" s="14"/>
      <c r="G85" s="14"/>
      <c r="H85" s="14"/>
      <c r="I85" s="176"/>
      <c r="J85" s="14"/>
      <c r="K85" s="14"/>
      <c r="L85" s="14"/>
      <c r="M85" s="14"/>
      <c r="N85" s="14"/>
      <c r="O85" s="14"/>
    </row>
    <row r="86" spans="2:15" x14ac:dyDescent="0.2">
      <c r="B86" s="14"/>
      <c r="C86" s="14"/>
      <c r="D86" s="14"/>
      <c r="E86" s="14"/>
      <c r="F86" s="14"/>
      <c r="G86" s="14"/>
      <c r="H86" s="14"/>
      <c r="I86" s="176"/>
      <c r="J86" s="14"/>
      <c r="K86" s="14"/>
      <c r="L86" s="14"/>
      <c r="M86" s="14"/>
      <c r="N86" s="14"/>
      <c r="O86" s="14"/>
    </row>
    <row r="87" spans="2:15" x14ac:dyDescent="0.2">
      <c r="B87" s="14"/>
      <c r="C87" s="14"/>
      <c r="D87" s="14"/>
      <c r="E87" s="14"/>
      <c r="F87" s="14"/>
      <c r="G87" s="14"/>
      <c r="H87" s="14"/>
      <c r="I87" s="176"/>
      <c r="J87" s="14"/>
      <c r="K87" s="14"/>
      <c r="L87" s="14"/>
      <c r="M87" s="14"/>
      <c r="N87" s="14"/>
      <c r="O87" s="14"/>
    </row>
    <row r="88" spans="2:15" x14ac:dyDescent="0.2">
      <c r="B88" s="14"/>
      <c r="C88" s="14"/>
      <c r="D88" s="14"/>
      <c r="E88" s="14"/>
      <c r="F88" s="14"/>
      <c r="G88" s="14"/>
      <c r="H88" s="14"/>
      <c r="I88" s="176"/>
      <c r="J88" s="14"/>
      <c r="K88" s="14"/>
      <c r="L88" s="14"/>
      <c r="M88" s="14"/>
      <c r="N88" s="14"/>
      <c r="O88" s="14"/>
    </row>
    <row r="89" spans="2:15" x14ac:dyDescent="0.2">
      <c r="B89" s="14"/>
      <c r="C89" s="14"/>
      <c r="D89" s="14"/>
      <c r="E89" s="14"/>
      <c r="F89" s="14"/>
      <c r="G89" s="14"/>
      <c r="H89" s="14"/>
      <c r="I89" s="176"/>
      <c r="J89" s="14"/>
      <c r="K89" s="14"/>
      <c r="L89" s="14"/>
      <c r="M89" s="14"/>
      <c r="N89" s="14"/>
      <c r="O89" s="14"/>
    </row>
    <row r="90" spans="2:15" x14ac:dyDescent="0.2">
      <c r="B90" s="14"/>
      <c r="C90" s="14"/>
      <c r="D90" s="14"/>
      <c r="E90" s="14"/>
      <c r="F90" s="14"/>
      <c r="G90" s="14"/>
      <c r="H90" s="14"/>
      <c r="I90" s="176"/>
      <c r="J90" s="14"/>
      <c r="K90" s="14"/>
      <c r="L90" s="14"/>
      <c r="M90" s="14"/>
      <c r="N90" s="14"/>
      <c r="O90" s="14"/>
    </row>
    <row r="91" spans="2:15" x14ac:dyDescent="0.2">
      <c r="B91" s="14"/>
      <c r="C91" s="14"/>
      <c r="D91" s="14"/>
      <c r="E91" s="14"/>
      <c r="F91" s="14"/>
      <c r="G91" s="14"/>
      <c r="H91" s="14"/>
      <c r="I91" s="176"/>
      <c r="J91" s="14"/>
      <c r="K91" s="14"/>
      <c r="L91" s="14"/>
      <c r="M91" s="14"/>
      <c r="N91" s="14"/>
      <c r="O91" s="14"/>
    </row>
    <row r="92" spans="2:15" x14ac:dyDescent="0.2">
      <c r="B92" s="14"/>
      <c r="C92" s="14"/>
      <c r="D92" s="14"/>
      <c r="E92" s="14"/>
      <c r="F92" s="14"/>
      <c r="G92" s="14"/>
      <c r="H92" s="14"/>
      <c r="I92" s="176"/>
      <c r="J92" s="14"/>
      <c r="K92" s="14"/>
      <c r="L92" s="14"/>
      <c r="M92" s="14"/>
      <c r="N92" s="14"/>
      <c r="O92" s="14"/>
    </row>
    <row r="93" spans="2:15" x14ac:dyDescent="0.2">
      <c r="B93" s="14"/>
      <c r="C93" s="14"/>
      <c r="D93" s="14"/>
      <c r="E93" s="14"/>
      <c r="F93" s="14"/>
      <c r="G93" s="14"/>
      <c r="H93" s="14"/>
      <c r="I93" s="176"/>
      <c r="J93" s="14"/>
      <c r="K93" s="14"/>
      <c r="L93" s="14"/>
      <c r="M93" s="14"/>
      <c r="N93" s="14"/>
      <c r="O93" s="14"/>
    </row>
    <row r="94" spans="2:15" x14ac:dyDescent="0.2">
      <c r="B94" s="14"/>
      <c r="C94" s="14"/>
      <c r="D94" s="14"/>
      <c r="E94" s="14"/>
      <c r="F94" s="14"/>
      <c r="G94" s="14"/>
      <c r="H94" s="14"/>
      <c r="I94" s="176"/>
      <c r="J94" s="14"/>
      <c r="K94" s="14"/>
      <c r="L94" s="14"/>
      <c r="M94" s="14"/>
      <c r="N94" s="14"/>
      <c r="O94" s="14"/>
    </row>
    <row r="95" spans="2:15" x14ac:dyDescent="0.2">
      <c r="B95" s="14"/>
      <c r="C95" s="14"/>
      <c r="D95" s="14"/>
      <c r="E95" s="14"/>
      <c r="F95" s="14"/>
      <c r="G95" s="14"/>
      <c r="H95" s="14"/>
      <c r="I95" s="176"/>
      <c r="J95" s="14"/>
      <c r="K95" s="14"/>
      <c r="L95" s="14"/>
      <c r="M95" s="14"/>
      <c r="N95" s="14"/>
      <c r="O95" s="14"/>
    </row>
    <row r="96" spans="2:15" x14ac:dyDescent="0.2">
      <c r="B96" s="14"/>
      <c r="C96" s="14"/>
      <c r="D96" s="14"/>
      <c r="E96" s="14"/>
      <c r="F96" s="14"/>
      <c r="G96" s="14"/>
      <c r="H96" s="14"/>
      <c r="I96" s="176"/>
      <c r="J96" s="14"/>
      <c r="K96" s="14"/>
      <c r="L96" s="14"/>
      <c r="M96" s="14"/>
      <c r="N96" s="14"/>
      <c r="O96" s="14"/>
    </row>
    <row r="97" spans="3:16" x14ac:dyDescent="0.2">
      <c r="C97"/>
      <c r="D97"/>
      <c r="E97"/>
      <c r="F97"/>
      <c r="G97"/>
      <c r="K97" s="14"/>
      <c r="L97" s="14"/>
      <c r="M97" s="14"/>
      <c r="N97" s="14"/>
      <c r="O97" s="14"/>
      <c r="P97" s="14"/>
    </row>
    <row r="98" spans="3:16" x14ac:dyDescent="0.2">
      <c r="C98"/>
      <c r="D98"/>
      <c r="E98"/>
      <c r="F98"/>
      <c r="G98"/>
    </row>
    <row r="99" spans="3:16" x14ac:dyDescent="0.2">
      <c r="C99"/>
      <c r="D99"/>
      <c r="E99"/>
      <c r="F99"/>
      <c r="G99"/>
    </row>
    <row r="100" spans="3:16" x14ac:dyDescent="0.2">
      <c r="C100"/>
      <c r="D100"/>
      <c r="E100"/>
      <c r="F100"/>
      <c r="G100"/>
    </row>
    <row r="101" spans="3:16" x14ac:dyDescent="0.2">
      <c r="C101"/>
      <c r="D101"/>
      <c r="E101"/>
      <c r="F101"/>
      <c r="G101"/>
    </row>
    <row r="102" spans="3:16" x14ac:dyDescent="0.2">
      <c r="C102"/>
      <c r="D102"/>
      <c r="E102"/>
      <c r="F102"/>
      <c r="G102"/>
    </row>
    <row r="103" spans="3:16" x14ac:dyDescent="0.2">
      <c r="C103"/>
      <c r="D103"/>
      <c r="E103"/>
      <c r="F103"/>
      <c r="G103"/>
    </row>
    <row r="104" spans="3:16" x14ac:dyDescent="0.2">
      <c r="C104"/>
      <c r="D104"/>
      <c r="E104"/>
      <c r="F104"/>
      <c r="G104"/>
    </row>
    <row r="105" spans="3:16" x14ac:dyDescent="0.2">
      <c r="C105"/>
      <c r="D105"/>
      <c r="E105"/>
      <c r="F105"/>
      <c r="G105"/>
    </row>
    <row r="106" spans="3:16" x14ac:dyDescent="0.2">
      <c r="C106"/>
      <c r="D106"/>
      <c r="E106"/>
      <c r="F106"/>
      <c r="G106"/>
    </row>
    <row r="107" spans="3:16" x14ac:dyDescent="0.2">
      <c r="C107"/>
      <c r="D107"/>
      <c r="E107"/>
      <c r="F107"/>
      <c r="G107"/>
    </row>
    <row r="108" spans="3:16" x14ac:dyDescent="0.2">
      <c r="C108"/>
      <c r="D108"/>
      <c r="E108"/>
      <c r="F108"/>
      <c r="G108"/>
    </row>
    <row r="109" spans="3:16" x14ac:dyDescent="0.2">
      <c r="C109"/>
      <c r="D109"/>
      <c r="E109"/>
      <c r="F109"/>
      <c r="G109"/>
    </row>
    <row r="110" spans="3:16" x14ac:dyDescent="0.2">
      <c r="C110"/>
      <c r="D110"/>
      <c r="E110"/>
      <c r="F110"/>
      <c r="G110"/>
    </row>
    <row r="111" spans="3:16" x14ac:dyDescent="0.2">
      <c r="C111"/>
      <c r="D111"/>
      <c r="E111"/>
      <c r="F111"/>
      <c r="G111"/>
    </row>
    <row r="112" spans="3:16" x14ac:dyDescent="0.2">
      <c r="C112"/>
      <c r="D112"/>
      <c r="E112"/>
      <c r="F112"/>
      <c r="G112"/>
    </row>
    <row r="113" spans="3:7" x14ac:dyDescent="0.2">
      <c r="C113"/>
      <c r="D113"/>
      <c r="E113"/>
      <c r="F113"/>
      <c r="G113"/>
    </row>
    <row r="114" spans="3:7" x14ac:dyDescent="0.2">
      <c r="C114"/>
      <c r="D114"/>
      <c r="E114"/>
      <c r="F114"/>
      <c r="G114"/>
    </row>
    <row r="115" spans="3:7" x14ac:dyDescent="0.2">
      <c r="C115"/>
      <c r="D115"/>
      <c r="E115"/>
      <c r="F115"/>
      <c r="G115"/>
    </row>
    <row r="116" spans="3:7" x14ac:dyDescent="0.2">
      <c r="C116"/>
      <c r="D116"/>
      <c r="E116"/>
      <c r="F116"/>
      <c r="G116"/>
    </row>
    <row r="117" spans="3:7" x14ac:dyDescent="0.2">
      <c r="C117"/>
      <c r="D117"/>
      <c r="E117"/>
      <c r="F117"/>
      <c r="G117"/>
    </row>
    <row r="118" spans="3:7" x14ac:dyDescent="0.2">
      <c r="C118"/>
      <c r="D118"/>
      <c r="E118"/>
      <c r="F118"/>
      <c r="G118"/>
    </row>
    <row r="119" spans="3:7" x14ac:dyDescent="0.2">
      <c r="C119"/>
      <c r="D119"/>
      <c r="E119"/>
      <c r="F119"/>
      <c r="G119"/>
    </row>
    <row r="120" spans="3:7" x14ac:dyDescent="0.2">
      <c r="C120"/>
      <c r="D120"/>
      <c r="E120"/>
      <c r="F120"/>
      <c r="G120"/>
    </row>
    <row r="121" spans="3:7" x14ac:dyDescent="0.2">
      <c r="C121"/>
      <c r="D121"/>
      <c r="E121"/>
      <c r="F121"/>
      <c r="G121"/>
    </row>
    <row r="122" spans="3:7" x14ac:dyDescent="0.2">
      <c r="C122"/>
      <c r="D122"/>
      <c r="E122"/>
      <c r="F122"/>
      <c r="G122"/>
    </row>
    <row r="123" spans="3:7" x14ac:dyDescent="0.2">
      <c r="C123"/>
      <c r="D123"/>
      <c r="E123"/>
      <c r="F123"/>
      <c r="G123"/>
    </row>
    <row r="124" spans="3:7" x14ac:dyDescent="0.2">
      <c r="C124"/>
      <c r="D124"/>
      <c r="E124"/>
      <c r="F124"/>
      <c r="G124"/>
    </row>
    <row r="125" spans="3:7" x14ac:dyDescent="0.2">
      <c r="C125"/>
      <c r="D125"/>
      <c r="E125"/>
      <c r="F125"/>
      <c r="G125"/>
    </row>
    <row r="126" spans="3:7" x14ac:dyDescent="0.2">
      <c r="C126"/>
      <c r="D126"/>
      <c r="E126"/>
      <c r="F126"/>
      <c r="G126"/>
    </row>
    <row r="127" spans="3:7" x14ac:dyDescent="0.2">
      <c r="C127"/>
      <c r="D127"/>
      <c r="E127"/>
      <c r="F127"/>
      <c r="G127"/>
    </row>
    <row r="128" spans="3:7" x14ac:dyDescent="0.2">
      <c r="C128"/>
      <c r="D128"/>
      <c r="E128"/>
      <c r="F128"/>
      <c r="G128"/>
    </row>
    <row r="129" spans="3:7" x14ac:dyDescent="0.2">
      <c r="C129"/>
      <c r="D129"/>
      <c r="E129"/>
      <c r="F129"/>
      <c r="G129"/>
    </row>
    <row r="130" spans="3:7" x14ac:dyDescent="0.2">
      <c r="C130"/>
      <c r="D130"/>
      <c r="E130"/>
      <c r="F130"/>
      <c r="G130"/>
    </row>
    <row r="131" spans="3:7" x14ac:dyDescent="0.2">
      <c r="C131"/>
      <c r="D131"/>
      <c r="E131"/>
      <c r="F131"/>
      <c r="G131"/>
    </row>
    <row r="132" spans="3:7" x14ac:dyDescent="0.2">
      <c r="C132"/>
      <c r="D132"/>
      <c r="E132"/>
      <c r="F132"/>
      <c r="G132"/>
    </row>
    <row r="133" spans="3:7" x14ac:dyDescent="0.2">
      <c r="C133"/>
      <c r="D133"/>
      <c r="E133"/>
      <c r="F133"/>
      <c r="G133"/>
    </row>
    <row r="134" spans="3:7" x14ac:dyDescent="0.2">
      <c r="C134"/>
      <c r="D134"/>
      <c r="E134"/>
      <c r="F134"/>
      <c r="G134"/>
    </row>
    <row r="135" spans="3:7" x14ac:dyDescent="0.2">
      <c r="C135"/>
      <c r="D135"/>
      <c r="E135"/>
      <c r="F135"/>
      <c r="G135"/>
    </row>
    <row r="136" spans="3:7" x14ac:dyDescent="0.2">
      <c r="C136"/>
      <c r="D136"/>
      <c r="E136"/>
      <c r="F136"/>
      <c r="G136"/>
    </row>
    <row r="137" spans="3:7" x14ac:dyDescent="0.2">
      <c r="C137"/>
      <c r="D137"/>
      <c r="E137"/>
      <c r="F137"/>
      <c r="G137"/>
    </row>
    <row r="138" spans="3:7" x14ac:dyDescent="0.2">
      <c r="C138"/>
      <c r="D138"/>
      <c r="E138"/>
      <c r="F138"/>
      <c r="G138"/>
    </row>
    <row r="139" spans="3:7" x14ac:dyDescent="0.2">
      <c r="C139"/>
      <c r="D139"/>
      <c r="E139"/>
      <c r="F139"/>
      <c r="G139"/>
    </row>
    <row r="140" spans="3:7" x14ac:dyDescent="0.2">
      <c r="C140"/>
      <c r="D140"/>
      <c r="E140"/>
      <c r="F140"/>
      <c r="G140"/>
    </row>
    <row r="141" spans="3:7" x14ac:dyDescent="0.2">
      <c r="C141"/>
      <c r="D141"/>
      <c r="E141"/>
      <c r="F141"/>
      <c r="G141"/>
    </row>
    <row r="142" spans="3:7" x14ac:dyDescent="0.2">
      <c r="C142"/>
      <c r="D142"/>
      <c r="E142"/>
      <c r="F142"/>
      <c r="G142"/>
    </row>
    <row r="143" spans="3:7" x14ac:dyDescent="0.2">
      <c r="C143"/>
      <c r="D143"/>
      <c r="E143"/>
      <c r="F143"/>
      <c r="G143"/>
    </row>
    <row r="144" spans="3:7" x14ac:dyDescent="0.2">
      <c r="C144"/>
      <c r="D144"/>
      <c r="E144"/>
      <c r="F144"/>
      <c r="G144"/>
    </row>
    <row r="145" spans="3:7" x14ac:dyDescent="0.2">
      <c r="C145"/>
      <c r="D145"/>
      <c r="E145"/>
      <c r="F145"/>
      <c r="G145"/>
    </row>
    <row r="146" spans="3:7" x14ac:dyDescent="0.2">
      <c r="C146"/>
      <c r="D146"/>
      <c r="E146"/>
      <c r="F146"/>
      <c r="G146"/>
    </row>
    <row r="147" spans="3:7" x14ac:dyDescent="0.2">
      <c r="C147"/>
      <c r="D147"/>
      <c r="E147"/>
      <c r="F147"/>
      <c r="G147"/>
    </row>
    <row r="148" spans="3:7" x14ac:dyDescent="0.2">
      <c r="C148"/>
      <c r="D148"/>
      <c r="E148"/>
      <c r="F148"/>
      <c r="G148"/>
    </row>
    <row r="149" spans="3:7" x14ac:dyDescent="0.2">
      <c r="C149"/>
      <c r="D149"/>
      <c r="E149"/>
      <c r="F149"/>
      <c r="G149"/>
    </row>
    <row r="150" spans="3:7" x14ac:dyDescent="0.2">
      <c r="C150"/>
      <c r="D150"/>
      <c r="E150"/>
      <c r="F150"/>
      <c r="G150"/>
    </row>
    <row r="151" spans="3:7" x14ac:dyDescent="0.2">
      <c r="C151"/>
      <c r="D151"/>
      <c r="E151"/>
      <c r="F151"/>
      <c r="G151"/>
    </row>
    <row r="152" spans="3:7" x14ac:dyDescent="0.2">
      <c r="C152"/>
      <c r="D152"/>
      <c r="E152"/>
      <c r="F152"/>
      <c r="G152"/>
    </row>
    <row r="153" spans="3:7" x14ac:dyDescent="0.2">
      <c r="C153"/>
      <c r="D153"/>
      <c r="E153"/>
      <c r="F153"/>
      <c r="G153"/>
    </row>
    <row r="154" spans="3:7" x14ac:dyDescent="0.2">
      <c r="C154"/>
      <c r="D154"/>
      <c r="E154"/>
      <c r="F154"/>
      <c r="G154"/>
    </row>
    <row r="155" spans="3:7" x14ac:dyDescent="0.2">
      <c r="C155"/>
      <c r="D155"/>
      <c r="E155"/>
      <c r="F155"/>
      <c r="G155"/>
    </row>
    <row r="156" spans="3:7" x14ac:dyDescent="0.2">
      <c r="C156"/>
      <c r="D156"/>
      <c r="E156"/>
      <c r="F156"/>
      <c r="G156"/>
    </row>
    <row r="157" spans="3:7" x14ac:dyDescent="0.2">
      <c r="C157"/>
      <c r="D157"/>
      <c r="E157"/>
      <c r="F157"/>
      <c r="G157"/>
    </row>
    <row r="158" spans="3:7" x14ac:dyDescent="0.2">
      <c r="C158"/>
      <c r="D158"/>
      <c r="E158"/>
      <c r="F158"/>
      <c r="G158"/>
    </row>
    <row r="159" spans="3:7" x14ac:dyDescent="0.2">
      <c r="C159"/>
      <c r="D159"/>
      <c r="E159"/>
      <c r="F159"/>
      <c r="G159"/>
    </row>
    <row r="160" spans="3:7" x14ac:dyDescent="0.2">
      <c r="C160"/>
      <c r="D160"/>
      <c r="E160"/>
      <c r="F160"/>
      <c r="G160"/>
    </row>
    <row r="161" spans="3:7" x14ac:dyDescent="0.2">
      <c r="C161"/>
      <c r="D161"/>
      <c r="E161"/>
      <c r="F161"/>
      <c r="G161"/>
    </row>
    <row r="162" spans="3:7" x14ac:dyDescent="0.2">
      <c r="C162"/>
      <c r="D162"/>
      <c r="E162"/>
      <c r="F162"/>
      <c r="G162"/>
    </row>
    <row r="163" spans="3:7" x14ac:dyDescent="0.2">
      <c r="C163"/>
      <c r="D163"/>
      <c r="E163"/>
      <c r="F163"/>
      <c r="G163"/>
    </row>
    <row r="164" spans="3:7" x14ac:dyDescent="0.2">
      <c r="C164"/>
      <c r="D164"/>
      <c r="E164"/>
      <c r="F164"/>
      <c r="G164"/>
    </row>
    <row r="165" spans="3:7" x14ac:dyDescent="0.2">
      <c r="C165"/>
      <c r="D165"/>
      <c r="E165"/>
      <c r="F165"/>
      <c r="G165"/>
    </row>
    <row r="166" spans="3:7" x14ac:dyDescent="0.2">
      <c r="C166"/>
      <c r="D166"/>
      <c r="E166"/>
      <c r="F166"/>
      <c r="G166"/>
    </row>
    <row r="167" spans="3:7" x14ac:dyDescent="0.2">
      <c r="C167"/>
      <c r="D167"/>
      <c r="E167"/>
      <c r="F167"/>
      <c r="G167"/>
    </row>
    <row r="168" spans="3:7" x14ac:dyDescent="0.2">
      <c r="C168"/>
      <c r="D168"/>
      <c r="E168"/>
      <c r="F168"/>
      <c r="G168"/>
    </row>
    <row r="169" spans="3:7" x14ac:dyDescent="0.2">
      <c r="C169"/>
      <c r="D169"/>
      <c r="E169"/>
      <c r="F169"/>
      <c r="G169"/>
    </row>
    <row r="170" spans="3:7" x14ac:dyDescent="0.2">
      <c r="C170"/>
      <c r="D170"/>
      <c r="E170"/>
      <c r="F170"/>
      <c r="G170"/>
    </row>
    <row r="171" spans="3:7" x14ac:dyDescent="0.2">
      <c r="C171"/>
      <c r="D171"/>
      <c r="E171"/>
      <c r="F171"/>
      <c r="G171"/>
    </row>
    <row r="172" spans="3:7" x14ac:dyDescent="0.2">
      <c r="C172"/>
      <c r="D172"/>
      <c r="E172"/>
      <c r="F172"/>
      <c r="G172"/>
    </row>
    <row r="173" spans="3:7" x14ac:dyDescent="0.2">
      <c r="C173"/>
      <c r="D173"/>
      <c r="E173"/>
      <c r="F173"/>
      <c r="G173"/>
    </row>
    <row r="174" spans="3:7" x14ac:dyDescent="0.2">
      <c r="C174"/>
      <c r="D174"/>
      <c r="E174"/>
      <c r="F174"/>
      <c r="G174"/>
    </row>
    <row r="175" spans="3:7" x14ac:dyDescent="0.2">
      <c r="C175"/>
      <c r="D175"/>
      <c r="E175"/>
      <c r="F175"/>
      <c r="G175"/>
    </row>
    <row r="176" spans="3:7" x14ac:dyDescent="0.2">
      <c r="C176"/>
      <c r="D176"/>
      <c r="E176"/>
      <c r="F176"/>
      <c r="G176"/>
    </row>
    <row r="177" spans="3:7" x14ac:dyDescent="0.2">
      <c r="C177"/>
      <c r="D177"/>
      <c r="E177"/>
      <c r="F177"/>
      <c r="G177"/>
    </row>
    <row r="178" spans="3:7" x14ac:dyDescent="0.2">
      <c r="C178"/>
      <c r="D178"/>
      <c r="E178"/>
      <c r="F178"/>
      <c r="G178"/>
    </row>
    <row r="179" spans="3:7" x14ac:dyDescent="0.2">
      <c r="C179"/>
      <c r="D179"/>
      <c r="E179"/>
      <c r="F179"/>
      <c r="G179"/>
    </row>
    <row r="180" spans="3:7" x14ac:dyDescent="0.2">
      <c r="C180"/>
      <c r="D180"/>
      <c r="E180"/>
      <c r="F180"/>
      <c r="G180"/>
    </row>
    <row r="181" spans="3:7" x14ac:dyDescent="0.2">
      <c r="C181"/>
      <c r="D181"/>
      <c r="E181"/>
      <c r="F181"/>
      <c r="G181"/>
    </row>
    <row r="182" spans="3:7" x14ac:dyDescent="0.2">
      <c r="C182"/>
      <c r="D182"/>
      <c r="E182"/>
      <c r="F182"/>
      <c r="G182"/>
    </row>
    <row r="183" spans="3:7" x14ac:dyDescent="0.2">
      <c r="C183"/>
      <c r="D183"/>
      <c r="E183"/>
      <c r="F183"/>
      <c r="G183"/>
    </row>
    <row r="184" spans="3:7" x14ac:dyDescent="0.2">
      <c r="C184"/>
      <c r="D184"/>
      <c r="E184"/>
      <c r="F184"/>
      <c r="G184"/>
    </row>
    <row r="185" spans="3:7" x14ac:dyDescent="0.2">
      <c r="C185"/>
      <c r="D185"/>
      <c r="E185"/>
      <c r="F185"/>
      <c r="G185"/>
    </row>
    <row r="186" spans="3:7" x14ac:dyDescent="0.2">
      <c r="C186"/>
      <c r="D186"/>
      <c r="E186"/>
      <c r="F186"/>
      <c r="G186"/>
    </row>
    <row r="187" spans="3:7" x14ac:dyDescent="0.2">
      <c r="C187"/>
      <c r="D187"/>
      <c r="E187"/>
      <c r="F187"/>
      <c r="G187"/>
    </row>
    <row r="188" spans="3:7" x14ac:dyDescent="0.2">
      <c r="C188"/>
      <c r="D188"/>
      <c r="E188"/>
      <c r="F188"/>
      <c r="G188"/>
    </row>
    <row r="189" spans="3:7" x14ac:dyDescent="0.2">
      <c r="C189"/>
      <c r="D189"/>
      <c r="E189"/>
      <c r="F189"/>
      <c r="G189"/>
    </row>
    <row r="190" spans="3:7" x14ac:dyDescent="0.2">
      <c r="C190"/>
      <c r="D190"/>
      <c r="E190"/>
      <c r="F190"/>
      <c r="G190"/>
    </row>
    <row r="191" spans="3:7" x14ac:dyDescent="0.2">
      <c r="C191"/>
      <c r="D191"/>
      <c r="E191"/>
      <c r="F191"/>
      <c r="G191"/>
    </row>
    <row r="192" spans="3:7" x14ac:dyDescent="0.2">
      <c r="C192"/>
      <c r="D192"/>
      <c r="E192"/>
      <c r="F192"/>
      <c r="G192"/>
    </row>
    <row r="193" spans="3:7" x14ac:dyDescent="0.2">
      <c r="C193"/>
      <c r="D193"/>
      <c r="E193"/>
      <c r="F193"/>
      <c r="G193"/>
    </row>
    <row r="194" spans="3:7" x14ac:dyDescent="0.2">
      <c r="C194"/>
      <c r="D194"/>
      <c r="E194"/>
      <c r="F194"/>
      <c r="G194"/>
    </row>
    <row r="195" spans="3:7" x14ac:dyDescent="0.2">
      <c r="C195"/>
      <c r="D195"/>
      <c r="E195"/>
      <c r="F195"/>
      <c r="G195"/>
    </row>
    <row r="196" spans="3:7" x14ac:dyDescent="0.2">
      <c r="C196"/>
      <c r="D196"/>
      <c r="E196"/>
      <c r="F196"/>
      <c r="G196"/>
    </row>
    <row r="197" spans="3:7" x14ac:dyDescent="0.2">
      <c r="C197"/>
      <c r="D197"/>
      <c r="E197"/>
      <c r="F197"/>
      <c r="G197"/>
    </row>
    <row r="198" spans="3:7" x14ac:dyDescent="0.2">
      <c r="C198"/>
      <c r="D198"/>
      <c r="E198"/>
      <c r="F198"/>
      <c r="G198"/>
    </row>
    <row r="199" spans="3:7" x14ac:dyDescent="0.2">
      <c r="C199"/>
      <c r="D199"/>
      <c r="E199"/>
      <c r="F199"/>
      <c r="G199"/>
    </row>
    <row r="200" spans="3:7" x14ac:dyDescent="0.2">
      <c r="C200"/>
      <c r="D200"/>
      <c r="E200"/>
      <c r="F200"/>
      <c r="G200"/>
    </row>
    <row r="201" spans="3:7" x14ac:dyDescent="0.2">
      <c r="C201"/>
      <c r="D201"/>
      <c r="E201"/>
      <c r="F201"/>
      <c r="G201"/>
    </row>
    <row r="202" spans="3:7" x14ac:dyDescent="0.2">
      <c r="C202"/>
      <c r="D202"/>
      <c r="E202"/>
      <c r="F202"/>
      <c r="G202"/>
    </row>
    <row r="203" spans="3:7" x14ac:dyDescent="0.2">
      <c r="C203"/>
      <c r="D203"/>
      <c r="E203"/>
      <c r="F203"/>
      <c r="G203"/>
    </row>
    <row r="204" spans="3:7" x14ac:dyDescent="0.2">
      <c r="C204"/>
      <c r="D204"/>
      <c r="E204"/>
      <c r="F204"/>
      <c r="G204"/>
    </row>
    <row r="205" spans="3:7" x14ac:dyDescent="0.2">
      <c r="C205"/>
      <c r="D205"/>
      <c r="E205"/>
      <c r="F205"/>
      <c r="G205"/>
    </row>
    <row r="206" spans="3:7" x14ac:dyDescent="0.2">
      <c r="C206"/>
      <c r="D206"/>
      <c r="E206"/>
      <c r="F206"/>
      <c r="G206"/>
    </row>
    <row r="207" spans="3:7" x14ac:dyDescent="0.2">
      <c r="C207"/>
      <c r="D207"/>
      <c r="E207"/>
      <c r="F207"/>
      <c r="G207"/>
    </row>
    <row r="208" spans="3:7" x14ac:dyDescent="0.2">
      <c r="C208"/>
      <c r="D208"/>
      <c r="E208"/>
      <c r="F208"/>
      <c r="G208"/>
    </row>
    <row r="209" spans="3:7" x14ac:dyDescent="0.2">
      <c r="C209"/>
      <c r="D209"/>
      <c r="E209"/>
      <c r="F209"/>
      <c r="G209"/>
    </row>
    <row r="210" spans="3:7" x14ac:dyDescent="0.2">
      <c r="C210"/>
      <c r="D210"/>
      <c r="E210"/>
      <c r="F210"/>
      <c r="G210"/>
    </row>
    <row r="211" spans="3:7" x14ac:dyDescent="0.2">
      <c r="C211"/>
      <c r="D211"/>
      <c r="E211"/>
      <c r="F211"/>
      <c r="G211"/>
    </row>
    <row r="212" spans="3:7" x14ac:dyDescent="0.2">
      <c r="C212"/>
      <c r="D212"/>
      <c r="E212"/>
      <c r="F212"/>
      <c r="G212"/>
    </row>
    <row r="213" spans="3:7" x14ac:dyDescent="0.2">
      <c r="C213"/>
      <c r="D213"/>
      <c r="E213"/>
      <c r="F213"/>
      <c r="G213"/>
    </row>
    <row r="214" spans="3:7" x14ac:dyDescent="0.2">
      <c r="C214"/>
      <c r="D214"/>
      <c r="E214"/>
      <c r="F214"/>
      <c r="G214"/>
    </row>
    <row r="215" spans="3:7" x14ac:dyDescent="0.2">
      <c r="C215"/>
      <c r="D215"/>
      <c r="E215"/>
      <c r="F215"/>
      <c r="G215"/>
    </row>
    <row r="216" spans="3:7" x14ac:dyDescent="0.2">
      <c r="C216"/>
      <c r="D216"/>
      <c r="E216"/>
      <c r="F216"/>
      <c r="G216"/>
    </row>
    <row r="217" spans="3:7" x14ac:dyDescent="0.2">
      <c r="C217"/>
      <c r="D217"/>
      <c r="E217"/>
      <c r="F217"/>
      <c r="G217"/>
    </row>
    <row r="218" spans="3:7" x14ac:dyDescent="0.2">
      <c r="C218"/>
      <c r="D218"/>
      <c r="E218"/>
      <c r="F218"/>
      <c r="G218"/>
    </row>
    <row r="219" spans="3:7" x14ac:dyDescent="0.2">
      <c r="C219"/>
      <c r="D219"/>
      <c r="E219"/>
      <c r="F219"/>
      <c r="G219"/>
    </row>
    <row r="220" spans="3:7" x14ac:dyDescent="0.2">
      <c r="C220"/>
      <c r="D220"/>
      <c r="E220"/>
      <c r="F220"/>
      <c r="G220"/>
    </row>
    <row r="221" spans="3:7" x14ac:dyDescent="0.2">
      <c r="C221"/>
      <c r="D221"/>
      <c r="E221"/>
      <c r="F221"/>
      <c r="G221"/>
    </row>
    <row r="222" spans="3:7" x14ac:dyDescent="0.2">
      <c r="C222"/>
      <c r="D222"/>
      <c r="E222"/>
      <c r="F222"/>
      <c r="G222"/>
    </row>
    <row r="223" spans="3:7" x14ac:dyDescent="0.2">
      <c r="C223"/>
      <c r="D223"/>
      <c r="E223"/>
      <c r="F223"/>
      <c r="G223"/>
    </row>
    <row r="224" spans="3:7" x14ac:dyDescent="0.2">
      <c r="C224"/>
      <c r="D224"/>
      <c r="E224"/>
      <c r="F224"/>
      <c r="G224"/>
    </row>
    <row r="225" spans="3:7" x14ac:dyDescent="0.2">
      <c r="C225"/>
      <c r="D225"/>
      <c r="E225"/>
      <c r="F225"/>
      <c r="G225"/>
    </row>
    <row r="226" spans="3:7" x14ac:dyDescent="0.2">
      <c r="C226"/>
      <c r="D226"/>
      <c r="E226"/>
      <c r="F226"/>
      <c r="G226"/>
    </row>
    <row r="227" spans="3:7" x14ac:dyDescent="0.2">
      <c r="C227"/>
      <c r="D227"/>
      <c r="E227"/>
      <c r="F227"/>
      <c r="G227"/>
    </row>
    <row r="228" spans="3:7" x14ac:dyDescent="0.2">
      <c r="C228"/>
      <c r="D228"/>
      <c r="E228"/>
      <c r="F228"/>
      <c r="G228"/>
    </row>
    <row r="229" spans="3:7" x14ac:dyDescent="0.2">
      <c r="C229"/>
      <c r="D229"/>
      <c r="E229"/>
      <c r="F229"/>
      <c r="G229"/>
    </row>
    <row r="230" spans="3:7" x14ac:dyDescent="0.2">
      <c r="C230"/>
      <c r="D230"/>
      <c r="E230"/>
      <c r="F230"/>
      <c r="G230"/>
    </row>
    <row r="231" spans="3:7" x14ac:dyDescent="0.2">
      <c r="C231"/>
      <c r="D231"/>
      <c r="E231"/>
      <c r="F231"/>
      <c r="G231"/>
    </row>
    <row r="232" spans="3:7" x14ac:dyDescent="0.2">
      <c r="C232"/>
      <c r="D232"/>
      <c r="E232"/>
      <c r="F232"/>
      <c r="G232"/>
    </row>
    <row r="233" spans="3:7" x14ac:dyDescent="0.2">
      <c r="C233"/>
      <c r="D233"/>
      <c r="E233"/>
      <c r="F233"/>
      <c r="G233"/>
    </row>
    <row r="234" spans="3:7" x14ac:dyDescent="0.2">
      <c r="C234"/>
      <c r="D234"/>
      <c r="E234"/>
      <c r="F234"/>
      <c r="G234"/>
    </row>
    <row r="235" spans="3:7" x14ac:dyDescent="0.2">
      <c r="C235"/>
      <c r="D235"/>
      <c r="E235"/>
      <c r="F235"/>
      <c r="G235"/>
    </row>
    <row r="236" spans="3:7" x14ac:dyDescent="0.2">
      <c r="C236"/>
      <c r="D236"/>
      <c r="E236"/>
      <c r="F236"/>
      <c r="G236"/>
    </row>
    <row r="237" spans="3:7" x14ac:dyDescent="0.2">
      <c r="C237"/>
      <c r="D237"/>
      <c r="E237"/>
      <c r="F237"/>
      <c r="G237"/>
    </row>
    <row r="238" spans="3:7" x14ac:dyDescent="0.2">
      <c r="C238"/>
      <c r="D238"/>
      <c r="E238"/>
      <c r="F238"/>
      <c r="G238"/>
    </row>
    <row r="239" spans="3:7" x14ac:dyDescent="0.2">
      <c r="C239"/>
      <c r="D239"/>
      <c r="E239"/>
      <c r="F239"/>
      <c r="G239"/>
    </row>
    <row r="240" spans="3:7" x14ac:dyDescent="0.2">
      <c r="C240"/>
      <c r="D240"/>
      <c r="E240"/>
      <c r="F240"/>
      <c r="G240"/>
    </row>
    <row r="241" spans="3:7" x14ac:dyDescent="0.2">
      <c r="C241"/>
      <c r="D241"/>
      <c r="E241"/>
      <c r="F241"/>
      <c r="G241"/>
    </row>
    <row r="242" spans="3:7" x14ac:dyDescent="0.2">
      <c r="C242"/>
      <c r="D242"/>
      <c r="E242"/>
      <c r="F242"/>
      <c r="G242"/>
    </row>
    <row r="243" spans="3:7" x14ac:dyDescent="0.2">
      <c r="C243"/>
      <c r="D243"/>
      <c r="E243"/>
      <c r="F243"/>
      <c r="G243"/>
    </row>
    <row r="244" spans="3:7" x14ac:dyDescent="0.2">
      <c r="C244"/>
      <c r="D244"/>
      <c r="E244"/>
      <c r="F244"/>
      <c r="G244"/>
    </row>
    <row r="245" spans="3:7" x14ac:dyDescent="0.2">
      <c r="C245"/>
      <c r="D245"/>
      <c r="E245"/>
      <c r="F245"/>
      <c r="G245"/>
    </row>
    <row r="246" spans="3:7" x14ac:dyDescent="0.2">
      <c r="C246"/>
      <c r="D246"/>
      <c r="E246"/>
      <c r="F246"/>
      <c r="G246"/>
    </row>
    <row r="247" spans="3:7" x14ac:dyDescent="0.2">
      <c r="C247"/>
      <c r="D247"/>
      <c r="E247"/>
      <c r="F247"/>
      <c r="G247"/>
    </row>
    <row r="248" spans="3:7" x14ac:dyDescent="0.2">
      <c r="C248"/>
      <c r="D248"/>
      <c r="E248"/>
      <c r="F248"/>
      <c r="G248"/>
    </row>
    <row r="249" spans="3:7" x14ac:dyDescent="0.2">
      <c r="C249"/>
      <c r="D249"/>
      <c r="E249"/>
      <c r="F249"/>
      <c r="G249"/>
    </row>
    <row r="250" spans="3:7" x14ac:dyDescent="0.2">
      <c r="C250"/>
      <c r="D250"/>
      <c r="E250"/>
      <c r="F250"/>
      <c r="G250"/>
    </row>
    <row r="251" spans="3:7" x14ac:dyDescent="0.2">
      <c r="C251"/>
      <c r="D251"/>
      <c r="E251"/>
      <c r="F251"/>
      <c r="G251"/>
    </row>
    <row r="252" spans="3:7" x14ac:dyDescent="0.2">
      <c r="C252"/>
      <c r="D252"/>
      <c r="E252"/>
      <c r="F252"/>
      <c r="G252"/>
    </row>
    <row r="253" spans="3:7" x14ac:dyDescent="0.2">
      <c r="C253"/>
      <c r="D253"/>
      <c r="E253"/>
      <c r="F253"/>
      <c r="G253"/>
    </row>
    <row r="254" spans="3:7" x14ac:dyDescent="0.2">
      <c r="C254"/>
      <c r="D254"/>
      <c r="E254"/>
      <c r="F254"/>
      <c r="G254"/>
    </row>
    <row r="255" spans="3:7" x14ac:dyDescent="0.2">
      <c r="C255"/>
      <c r="D255"/>
      <c r="E255"/>
      <c r="F255"/>
      <c r="G255"/>
    </row>
    <row r="256" spans="3:7" x14ac:dyDescent="0.2">
      <c r="C256"/>
      <c r="D256"/>
      <c r="E256"/>
      <c r="F256"/>
      <c r="G256"/>
    </row>
    <row r="257" spans="3:7" x14ac:dyDescent="0.2">
      <c r="C257"/>
      <c r="D257"/>
      <c r="E257"/>
      <c r="F257"/>
      <c r="G257"/>
    </row>
    <row r="258" spans="3:7" x14ac:dyDescent="0.2">
      <c r="C258"/>
      <c r="D258"/>
      <c r="E258"/>
      <c r="F258"/>
      <c r="G258"/>
    </row>
    <row r="259" spans="3:7" x14ac:dyDescent="0.2">
      <c r="C259"/>
      <c r="D259"/>
      <c r="E259"/>
      <c r="F259"/>
      <c r="G259"/>
    </row>
    <row r="260" spans="3:7" x14ac:dyDescent="0.2">
      <c r="C260"/>
      <c r="D260"/>
      <c r="E260"/>
      <c r="F260"/>
      <c r="G260"/>
    </row>
    <row r="261" spans="3:7" x14ac:dyDescent="0.2">
      <c r="C261"/>
      <c r="D261"/>
      <c r="E261"/>
      <c r="F261"/>
      <c r="G261"/>
    </row>
    <row r="262" spans="3:7" x14ac:dyDescent="0.2">
      <c r="C262"/>
      <c r="D262"/>
      <c r="E262"/>
      <c r="F262"/>
      <c r="G262"/>
    </row>
    <row r="263" spans="3:7" x14ac:dyDescent="0.2">
      <c r="C263"/>
      <c r="D263"/>
      <c r="E263"/>
      <c r="F263"/>
      <c r="G263"/>
    </row>
    <row r="264" spans="3:7" x14ac:dyDescent="0.2">
      <c r="C264"/>
      <c r="D264"/>
      <c r="E264"/>
      <c r="F264"/>
      <c r="G264"/>
    </row>
    <row r="265" spans="3:7" x14ac:dyDescent="0.2">
      <c r="C265"/>
      <c r="D265"/>
      <c r="E265"/>
      <c r="F265"/>
      <c r="G265"/>
    </row>
    <row r="266" spans="3:7" x14ac:dyDescent="0.2">
      <c r="C266"/>
      <c r="D266"/>
      <c r="E266"/>
      <c r="F266"/>
      <c r="G266"/>
    </row>
    <row r="267" spans="3:7" x14ac:dyDescent="0.2">
      <c r="C267"/>
      <c r="D267"/>
      <c r="E267"/>
      <c r="F267"/>
      <c r="G267"/>
    </row>
    <row r="268" spans="3:7" x14ac:dyDescent="0.2">
      <c r="C268"/>
      <c r="D268"/>
      <c r="E268"/>
      <c r="F268"/>
      <c r="G268"/>
    </row>
    <row r="269" spans="3:7" x14ac:dyDescent="0.2">
      <c r="C269"/>
      <c r="D269"/>
      <c r="E269"/>
      <c r="F269"/>
      <c r="G269"/>
    </row>
    <row r="270" spans="3:7" x14ac:dyDescent="0.2">
      <c r="C270"/>
      <c r="D270"/>
      <c r="E270"/>
      <c r="F270"/>
      <c r="G270"/>
    </row>
    <row r="271" spans="3:7" x14ac:dyDescent="0.2">
      <c r="C271"/>
      <c r="D271"/>
      <c r="E271"/>
      <c r="F271"/>
      <c r="G271"/>
    </row>
    <row r="272" spans="3:7" x14ac:dyDescent="0.2">
      <c r="C272"/>
      <c r="D272"/>
      <c r="E272"/>
      <c r="F272"/>
      <c r="G272"/>
    </row>
    <row r="273" spans="3:7" x14ac:dyDescent="0.2">
      <c r="C273"/>
      <c r="D273"/>
      <c r="E273"/>
      <c r="F273"/>
      <c r="G273"/>
    </row>
    <row r="274" spans="3:7" x14ac:dyDescent="0.2">
      <c r="C274"/>
      <c r="D274"/>
      <c r="E274"/>
      <c r="F274"/>
      <c r="G274"/>
    </row>
    <row r="275" spans="3:7" x14ac:dyDescent="0.2">
      <c r="C275"/>
      <c r="D275"/>
      <c r="E275"/>
      <c r="F275"/>
      <c r="G275"/>
    </row>
    <row r="276" spans="3:7" x14ac:dyDescent="0.2">
      <c r="C276"/>
      <c r="D276"/>
      <c r="E276"/>
      <c r="F276"/>
      <c r="G276"/>
    </row>
    <row r="277" spans="3:7" x14ac:dyDescent="0.2">
      <c r="C277"/>
      <c r="D277"/>
      <c r="E277"/>
      <c r="F277"/>
      <c r="G277"/>
    </row>
    <row r="278" spans="3:7" x14ac:dyDescent="0.2">
      <c r="C278"/>
      <c r="D278"/>
      <c r="E278"/>
      <c r="F278"/>
      <c r="G278"/>
    </row>
    <row r="279" spans="3:7" x14ac:dyDescent="0.2">
      <c r="C279"/>
      <c r="D279"/>
      <c r="E279"/>
      <c r="F279"/>
      <c r="G279"/>
    </row>
    <row r="280" spans="3:7" x14ac:dyDescent="0.2">
      <c r="C280"/>
      <c r="D280"/>
      <c r="E280"/>
      <c r="F280"/>
      <c r="G280"/>
    </row>
    <row r="281" spans="3:7" x14ac:dyDescent="0.2">
      <c r="C281"/>
      <c r="D281"/>
      <c r="E281"/>
      <c r="F281"/>
      <c r="G281"/>
    </row>
    <row r="282" spans="3:7" x14ac:dyDescent="0.2">
      <c r="C282"/>
      <c r="D282"/>
      <c r="E282"/>
      <c r="F282"/>
      <c r="G282"/>
    </row>
    <row r="283" spans="3:7" x14ac:dyDescent="0.2">
      <c r="C283"/>
      <c r="D283"/>
      <c r="E283"/>
      <c r="F283"/>
      <c r="G283"/>
    </row>
    <row r="284" spans="3:7" x14ac:dyDescent="0.2">
      <c r="C284"/>
      <c r="D284"/>
      <c r="E284"/>
      <c r="F284"/>
      <c r="G284"/>
    </row>
    <row r="285" spans="3:7" x14ac:dyDescent="0.2">
      <c r="C285"/>
      <c r="D285"/>
      <c r="E285"/>
      <c r="F285"/>
      <c r="G285"/>
    </row>
    <row r="286" spans="3:7" x14ac:dyDescent="0.2">
      <c r="C286"/>
      <c r="D286"/>
      <c r="E286"/>
      <c r="F286"/>
      <c r="G286"/>
    </row>
    <row r="287" spans="3:7" x14ac:dyDescent="0.2">
      <c r="C287"/>
      <c r="D287"/>
      <c r="E287"/>
      <c r="F287"/>
      <c r="G287"/>
    </row>
    <row r="288" spans="3:7" x14ac:dyDescent="0.2">
      <c r="C288"/>
      <c r="D288"/>
      <c r="E288"/>
      <c r="F288"/>
      <c r="G288"/>
    </row>
    <row r="289" spans="3:7" x14ac:dyDescent="0.2">
      <c r="C289"/>
      <c r="D289"/>
      <c r="E289"/>
      <c r="F289"/>
      <c r="G289"/>
    </row>
    <row r="290" spans="3:7" x14ac:dyDescent="0.2">
      <c r="C290"/>
      <c r="D290"/>
      <c r="E290"/>
      <c r="F290"/>
      <c r="G290"/>
    </row>
    <row r="291" spans="3:7" x14ac:dyDescent="0.2">
      <c r="C291"/>
      <c r="D291"/>
      <c r="E291"/>
      <c r="F291"/>
      <c r="G291"/>
    </row>
    <row r="292" spans="3:7" x14ac:dyDescent="0.2">
      <c r="C292"/>
      <c r="D292"/>
      <c r="E292"/>
      <c r="F292"/>
      <c r="G292"/>
    </row>
    <row r="293" spans="3:7" x14ac:dyDescent="0.2">
      <c r="C293"/>
      <c r="D293"/>
      <c r="E293"/>
      <c r="F293"/>
      <c r="G293"/>
    </row>
    <row r="294" spans="3:7" x14ac:dyDescent="0.2">
      <c r="C294"/>
      <c r="D294"/>
      <c r="E294"/>
      <c r="F294"/>
      <c r="G294"/>
    </row>
    <row r="295" spans="3:7" x14ac:dyDescent="0.2">
      <c r="C295"/>
      <c r="D295"/>
      <c r="E295"/>
      <c r="F295"/>
      <c r="G295"/>
    </row>
    <row r="296" spans="3:7" x14ac:dyDescent="0.2">
      <c r="C296"/>
      <c r="D296"/>
      <c r="E296"/>
      <c r="F296"/>
      <c r="G296"/>
    </row>
    <row r="297" spans="3:7" x14ac:dyDescent="0.2">
      <c r="C297"/>
      <c r="D297"/>
      <c r="E297"/>
      <c r="F297"/>
      <c r="G297"/>
    </row>
    <row r="298" spans="3:7" x14ac:dyDescent="0.2">
      <c r="C298"/>
      <c r="D298"/>
      <c r="E298"/>
      <c r="F298"/>
      <c r="G298"/>
    </row>
    <row r="299" spans="3:7" x14ac:dyDescent="0.2">
      <c r="C299"/>
      <c r="D299"/>
      <c r="E299"/>
      <c r="F299"/>
      <c r="G299"/>
    </row>
    <row r="300" spans="3:7" x14ac:dyDescent="0.2">
      <c r="C300"/>
      <c r="D300"/>
      <c r="E300"/>
      <c r="F300"/>
      <c r="G300"/>
    </row>
    <row r="301" spans="3:7" x14ac:dyDescent="0.2">
      <c r="C301"/>
      <c r="D301"/>
      <c r="E301"/>
      <c r="F301"/>
      <c r="G301"/>
    </row>
    <row r="302" spans="3:7" x14ac:dyDescent="0.2">
      <c r="C302"/>
      <c r="D302"/>
      <c r="E302"/>
      <c r="F302"/>
      <c r="G302"/>
    </row>
    <row r="303" spans="3:7" x14ac:dyDescent="0.2">
      <c r="C303"/>
      <c r="D303"/>
      <c r="E303"/>
      <c r="F303"/>
      <c r="G303"/>
    </row>
    <row r="304" spans="3:7" x14ac:dyDescent="0.2">
      <c r="C304"/>
      <c r="D304"/>
      <c r="E304"/>
      <c r="F304"/>
      <c r="G304"/>
    </row>
    <row r="305" spans="3:7" x14ac:dyDescent="0.2">
      <c r="C305"/>
      <c r="D305"/>
      <c r="E305"/>
      <c r="F305"/>
      <c r="G305"/>
    </row>
    <row r="306" spans="3:7" x14ac:dyDescent="0.2">
      <c r="C306"/>
      <c r="D306"/>
      <c r="E306"/>
      <c r="F306"/>
      <c r="G306"/>
    </row>
    <row r="307" spans="3:7" x14ac:dyDescent="0.2">
      <c r="C307"/>
      <c r="D307"/>
      <c r="E307"/>
      <c r="F307"/>
      <c r="G307"/>
    </row>
    <row r="308" spans="3:7" x14ac:dyDescent="0.2">
      <c r="C308"/>
      <c r="D308"/>
      <c r="E308"/>
      <c r="F308"/>
      <c r="G308"/>
    </row>
    <row r="309" spans="3:7" x14ac:dyDescent="0.2">
      <c r="C309"/>
      <c r="D309"/>
      <c r="E309"/>
      <c r="F309"/>
      <c r="G309"/>
    </row>
    <row r="310" spans="3:7" x14ac:dyDescent="0.2">
      <c r="C310"/>
      <c r="D310"/>
      <c r="E310"/>
      <c r="F310"/>
      <c r="G310"/>
    </row>
    <row r="311" spans="3:7" x14ac:dyDescent="0.2">
      <c r="C311"/>
      <c r="D311"/>
      <c r="E311"/>
      <c r="F311"/>
      <c r="G311"/>
    </row>
    <row r="312" spans="3:7" x14ac:dyDescent="0.2">
      <c r="C312"/>
      <c r="D312"/>
      <c r="E312"/>
      <c r="F312"/>
      <c r="G312"/>
    </row>
    <row r="313" spans="3:7" x14ac:dyDescent="0.2">
      <c r="C313"/>
      <c r="D313"/>
      <c r="E313"/>
      <c r="F313"/>
      <c r="G313"/>
    </row>
    <row r="314" spans="3:7" x14ac:dyDescent="0.2">
      <c r="C314"/>
      <c r="D314"/>
      <c r="E314"/>
      <c r="F314"/>
      <c r="G314"/>
    </row>
    <row r="315" spans="3:7" x14ac:dyDescent="0.2">
      <c r="C315"/>
      <c r="D315"/>
      <c r="E315"/>
      <c r="F315"/>
      <c r="G315"/>
    </row>
    <row r="316" spans="3:7" x14ac:dyDescent="0.2">
      <c r="C316"/>
      <c r="D316"/>
      <c r="E316"/>
      <c r="F316"/>
      <c r="G316"/>
    </row>
    <row r="317" spans="3:7" x14ac:dyDescent="0.2">
      <c r="C317"/>
      <c r="D317"/>
      <c r="E317"/>
      <c r="F317"/>
      <c r="G317"/>
    </row>
    <row r="318" spans="3:7" x14ac:dyDescent="0.2">
      <c r="C318"/>
      <c r="D318"/>
      <c r="E318"/>
      <c r="F318"/>
      <c r="G318"/>
    </row>
    <row r="319" spans="3:7" x14ac:dyDescent="0.2">
      <c r="C319"/>
      <c r="D319"/>
      <c r="E319"/>
      <c r="F319"/>
      <c r="G319"/>
    </row>
    <row r="320" spans="3:7" x14ac:dyDescent="0.2">
      <c r="C320"/>
      <c r="D320"/>
      <c r="E320"/>
      <c r="F320"/>
      <c r="G320"/>
    </row>
    <row r="321" spans="3:7" x14ac:dyDescent="0.2">
      <c r="C321"/>
      <c r="D321"/>
      <c r="E321"/>
      <c r="F321"/>
      <c r="G321"/>
    </row>
    <row r="322" spans="3:7" x14ac:dyDescent="0.2">
      <c r="C322"/>
      <c r="D322"/>
      <c r="E322"/>
      <c r="F322"/>
      <c r="G322"/>
    </row>
    <row r="323" spans="3:7" x14ac:dyDescent="0.2">
      <c r="C323"/>
      <c r="D323"/>
      <c r="E323"/>
      <c r="F323"/>
      <c r="G323"/>
    </row>
    <row r="324" spans="3:7" x14ac:dyDescent="0.2">
      <c r="C324"/>
      <c r="D324"/>
      <c r="E324"/>
      <c r="F324"/>
      <c r="G324"/>
    </row>
    <row r="325" spans="3:7" x14ac:dyDescent="0.2">
      <c r="C325"/>
      <c r="D325"/>
      <c r="E325"/>
      <c r="F325"/>
      <c r="G325"/>
    </row>
    <row r="326" spans="3:7" x14ac:dyDescent="0.2">
      <c r="C326"/>
      <c r="D326"/>
      <c r="E326"/>
      <c r="F326"/>
      <c r="G326"/>
    </row>
    <row r="327" spans="3:7" x14ac:dyDescent="0.2">
      <c r="C327"/>
      <c r="D327"/>
      <c r="E327"/>
      <c r="F327"/>
      <c r="G327"/>
    </row>
    <row r="328" spans="3:7" x14ac:dyDescent="0.2">
      <c r="C328"/>
      <c r="D328"/>
      <c r="E328"/>
      <c r="F328"/>
      <c r="G328"/>
    </row>
    <row r="329" spans="3:7" x14ac:dyDescent="0.2">
      <c r="C329"/>
      <c r="D329"/>
      <c r="E329"/>
      <c r="F329"/>
      <c r="G329"/>
    </row>
    <row r="330" spans="3:7" x14ac:dyDescent="0.2">
      <c r="C330"/>
      <c r="D330"/>
      <c r="E330"/>
      <c r="F330"/>
      <c r="G330"/>
    </row>
    <row r="331" spans="3:7" x14ac:dyDescent="0.2">
      <c r="C331"/>
      <c r="D331"/>
      <c r="E331"/>
      <c r="F331"/>
      <c r="G331"/>
    </row>
    <row r="332" spans="3:7" x14ac:dyDescent="0.2">
      <c r="C332"/>
      <c r="D332"/>
      <c r="E332"/>
      <c r="F332"/>
      <c r="G332"/>
    </row>
    <row r="333" spans="3:7" x14ac:dyDescent="0.2">
      <c r="C333"/>
      <c r="D333"/>
      <c r="E333"/>
      <c r="F333"/>
      <c r="G333"/>
    </row>
    <row r="334" spans="3:7" x14ac:dyDescent="0.2">
      <c r="C334"/>
      <c r="D334"/>
      <c r="E334"/>
      <c r="F334"/>
      <c r="G334"/>
    </row>
    <row r="335" spans="3:7" x14ac:dyDescent="0.2">
      <c r="C335"/>
      <c r="D335"/>
      <c r="E335"/>
      <c r="F335"/>
      <c r="G335"/>
    </row>
    <row r="336" spans="3:7" x14ac:dyDescent="0.2">
      <c r="C336"/>
      <c r="D336"/>
      <c r="E336"/>
      <c r="F336"/>
      <c r="G336"/>
    </row>
    <row r="337" spans="3:7" x14ac:dyDescent="0.2">
      <c r="C337"/>
      <c r="D337"/>
      <c r="E337"/>
      <c r="F337"/>
      <c r="G337"/>
    </row>
    <row r="338" spans="3:7" x14ac:dyDescent="0.2">
      <c r="C338"/>
      <c r="D338"/>
      <c r="E338"/>
      <c r="F338"/>
      <c r="G338"/>
    </row>
    <row r="339" spans="3:7" x14ac:dyDescent="0.2">
      <c r="C339"/>
      <c r="D339"/>
      <c r="E339"/>
      <c r="F339"/>
      <c r="G339"/>
    </row>
    <row r="340" spans="3:7" x14ac:dyDescent="0.2">
      <c r="C340"/>
      <c r="D340"/>
      <c r="E340"/>
      <c r="F340"/>
      <c r="G340"/>
    </row>
    <row r="341" spans="3:7" x14ac:dyDescent="0.2">
      <c r="C341"/>
      <c r="D341"/>
      <c r="E341"/>
      <c r="F341"/>
      <c r="G341"/>
    </row>
    <row r="342" spans="3:7" x14ac:dyDescent="0.2">
      <c r="C342"/>
      <c r="D342"/>
      <c r="E342"/>
      <c r="F342"/>
      <c r="G342"/>
    </row>
    <row r="343" spans="3:7" x14ac:dyDescent="0.2">
      <c r="C343"/>
      <c r="D343"/>
      <c r="E343"/>
      <c r="F343"/>
      <c r="G343"/>
    </row>
    <row r="344" spans="3:7" x14ac:dyDescent="0.2">
      <c r="C344"/>
      <c r="D344"/>
      <c r="E344"/>
      <c r="F344"/>
      <c r="G344"/>
    </row>
    <row r="345" spans="3:7" x14ac:dyDescent="0.2">
      <c r="C345"/>
      <c r="D345"/>
      <c r="E345"/>
      <c r="F345"/>
      <c r="G345"/>
    </row>
    <row r="346" spans="3:7" x14ac:dyDescent="0.2">
      <c r="C346"/>
      <c r="D346"/>
      <c r="E346"/>
      <c r="F346"/>
      <c r="G346"/>
    </row>
    <row r="347" spans="3:7" x14ac:dyDescent="0.2">
      <c r="C347"/>
      <c r="D347"/>
      <c r="E347"/>
      <c r="F347"/>
      <c r="G347"/>
    </row>
    <row r="348" spans="3:7" x14ac:dyDescent="0.2">
      <c r="C348"/>
      <c r="D348"/>
      <c r="E348"/>
      <c r="F348"/>
      <c r="G348"/>
    </row>
    <row r="349" spans="3:7" x14ac:dyDescent="0.2">
      <c r="C349"/>
      <c r="D349"/>
      <c r="E349"/>
      <c r="F349"/>
      <c r="G349"/>
    </row>
    <row r="350" spans="3:7" x14ac:dyDescent="0.2">
      <c r="C350"/>
      <c r="D350"/>
      <c r="E350"/>
      <c r="F350"/>
      <c r="G350"/>
    </row>
    <row r="351" spans="3:7" x14ac:dyDescent="0.2">
      <c r="C351"/>
      <c r="D351"/>
      <c r="E351"/>
      <c r="F351"/>
      <c r="G351"/>
    </row>
    <row r="352" spans="3:7" x14ac:dyDescent="0.2">
      <c r="C352"/>
      <c r="D352"/>
      <c r="E352"/>
      <c r="F352"/>
      <c r="G352"/>
    </row>
    <row r="353" spans="3:7" x14ac:dyDescent="0.2">
      <c r="C353"/>
      <c r="D353"/>
      <c r="E353"/>
      <c r="F353"/>
      <c r="G353"/>
    </row>
    <row r="354" spans="3:7" x14ac:dyDescent="0.2">
      <c r="C354"/>
      <c r="D354"/>
      <c r="E354"/>
      <c r="F354"/>
      <c r="G354"/>
    </row>
    <row r="355" spans="3:7" x14ac:dyDescent="0.2">
      <c r="C355"/>
      <c r="D355"/>
      <c r="E355"/>
      <c r="F355"/>
      <c r="G355"/>
    </row>
    <row r="356" spans="3:7" x14ac:dyDescent="0.2">
      <c r="C356"/>
      <c r="D356"/>
      <c r="E356"/>
      <c r="F356"/>
      <c r="G356"/>
    </row>
    <row r="357" spans="3:7" x14ac:dyDescent="0.2">
      <c r="C357"/>
      <c r="D357"/>
      <c r="E357"/>
      <c r="F357"/>
      <c r="G357"/>
    </row>
    <row r="358" spans="3:7" x14ac:dyDescent="0.2">
      <c r="C358"/>
      <c r="D358"/>
      <c r="E358"/>
      <c r="F358"/>
      <c r="G358"/>
    </row>
    <row r="359" spans="3:7" x14ac:dyDescent="0.2">
      <c r="C359"/>
      <c r="D359"/>
      <c r="E359"/>
      <c r="F359"/>
      <c r="G359"/>
    </row>
    <row r="360" spans="3:7" x14ac:dyDescent="0.2">
      <c r="C360"/>
      <c r="D360"/>
      <c r="E360"/>
      <c r="F360"/>
      <c r="G360"/>
    </row>
    <row r="361" spans="3:7" x14ac:dyDescent="0.2">
      <c r="C361"/>
      <c r="D361"/>
      <c r="E361"/>
      <c r="F361"/>
      <c r="G361"/>
    </row>
    <row r="362" spans="3:7" x14ac:dyDescent="0.2">
      <c r="C362"/>
      <c r="D362"/>
      <c r="E362"/>
      <c r="F362"/>
      <c r="G362"/>
    </row>
    <row r="363" spans="3:7" x14ac:dyDescent="0.2">
      <c r="C363"/>
      <c r="D363"/>
      <c r="E363"/>
      <c r="F363"/>
      <c r="G363"/>
    </row>
    <row r="364" spans="3:7" x14ac:dyDescent="0.2">
      <c r="C364"/>
      <c r="D364"/>
      <c r="E364"/>
      <c r="F364"/>
      <c r="G364"/>
    </row>
    <row r="365" spans="3:7" x14ac:dyDescent="0.2">
      <c r="C365"/>
      <c r="D365"/>
      <c r="E365"/>
      <c r="F365"/>
      <c r="G365"/>
    </row>
    <row r="366" spans="3:7" x14ac:dyDescent="0.2">
      <c r="C366"/>
      <c r="D366"/>
      <c r="E366"/>
      <c r="F366"/>
      <c r="G366"/>
    </row>
    <row r="367" spans="3:7" x14ac:dyDescent="0.2">
      <c r="C367"/>
      <c r="D367"/>
      <c r="E367"/>
      <c r="F367"/>
      <c r="G367"/>
    </row>
    <row r="368" spans="3:7" x14ac:dyDescent="0.2">
      <c r="C368"/>
      <c r="D368"/>
      <c r="E368"/>
      <c r="F368"/>
      <c r="G368"/>
    </row>
    <row r="369" spans="3:7" x14ac:dyDescent="0.2">
      <c r="C369"/>
      <c r="D369"/>
      <c r="E369"/>
      <c r="F369"/>
      <c r="G369"/>
    </row>
    <row r="370" spans="3:7" x14ac:dyDescent="0.2">
      <c r="C370"/>
      <c r="D370"/>
      <c r="E370"/>
      <c r="F370"/>
      <c r="G370"/>
    </row>
  </sheetData>
  <mergeCells count="19">
    <mergeCell ref="A7:A11"/>
    <mergeCell ref="A13:A17"/>
    <mergeCell ref="A25:A29"/>
    <mergeCell ref="M20:O20"/>
    <mergeCell ref="J2:J3"/>
    <mergeCell ref="K6:L6"/>
    <mergeCell ref="K8:L9"/>
    <mergeCell ref="K11:L12"/>
    <mergeCell ref="K20:L20"/>
    <mergeCell ref="A19:A23"/>
    <mergeCell ref="A43:A47"/>
    <mergeCell ref="K38:L38"/>
    <mergeCell ref="M38:O38"/>
    <mergeCell ref="A31:A35"/>
    <mergeCell ref="K26:L26"/>
    <mergeCell ref="M26:O26"/>
    <mergeCell ref="A37:A41"/>
    <mergeCell ref="K32:L32"/>
    <mergeCell ref="M32:O32"/>
  </mergeCells>
  <conditionalFormatting sqref="H8:I11 H29:I29 H13:I17 H25:I27">
    <cfRule type="cellIs" dxfId="29" priority="30" operator="greaterThan">
      <formula>199</formula>
    </cfRule>
  </conditionalFormatting>
  <conditionalFormatting sqref="H8:I11 H29:I29 H13:I17 H25:I27">
    <cfRule type="cellIs" dxfId="28" priority="28" operator="greaterThan">
      <formula>199</formula>
    </cfRule>
    <cfRule type="cellIs" dxfId="27" priority="29" operator="greaterThan">
      <formula>99</formula>
    </cfRule>
  </conditionalFormatting>
  <conditionalFormatting sqref="H28:I28">
    <cfRule type="cellIs" dxfId="26" priority="27" operator="greaterThan">
      <formula>199</formula>
    </cfRule>
  </conditionalFormatting>
  <conditionalFormatting sqref="H28:I28">
    <cfRule type="cellIs" dxfId="25" priority="25" operator="greaterThan">
      <formula>199</formula>
    </cfRule>
    <cfRule type="cellIs" dxfId="24" priority="26" operator="greaterThan">
      <formula>99</formula>
    </cfRule>
  </conditionalFormatting>
  <conditionalFormatting sqref="H35:I35 H31:I33">
    <cfRule type="cellIs" dxfId="23" priority="24" operator="greaterThan">
      <formula>199</formula>
    </cfRule>
  </conditionalFormatting>
  <conditionalFormatting sqref="H35:I35 H31:I33">
    <cfRule type="cellIs" dxfId="22" priority="22" operator="greaterThan">
      <formula>199</formula>
    </cfRule>
    <cfRule type="cellIs" dxfId="21" priority="23" operator="greaterThan">
      <formula>99</formula>
    </cfRule>
  </conditionalFormatting>
  <conditionalFormatting sqref="H34:I34">
    <cfRule type="cellIs" dxfId="20" priority="21" operator="greaterThan">
      <formula>199</formula>
    </cfRule>
  </conditionalFormatting>
  <conditionalFormatting sqref="H34:I34">
    <cfRule type="cellIs" dxfId="19" priority="19" operator="greaterThan">
      <formula>199</formula>
    </cfRule>
    <cfRule type="cellIs" dxfId="18" priority="20" operator="greaterThan">
      <formula>99</formula>
    </cfRule>
  </conditionalFormatting>
  <conditionalFormatting sqref="H41:I41 H37:I39">
    <cfRule type="cellIs" dxfId="17" priority="18" operator="greaterThan">
      <formula>199</formula>
    </cfRule>
  </conditionalFormatting>
  <conditionalFormatting sqref="H41:I41 H37:I39">
    <cfRule type="cellIs" dxfId="16" priority="16" operator="greaterThan">
      <formula>199</formula>
    </cfRule>
    <cfRule type="cellIs" dxfId="15" priority="17" operator="greaterThan">
      <formula>99</formula>
    </cfRule>
  </conditionalFormatting>
  <conditionalFormatting sqref="H40:I40">
    <cfRule type="cellIs" dxfId="14" priority="15" operator="greaterThan">
      <formula>199</formula>
    </cfRule>
  </conditionalFormatting>
  <conditionalFormatting sqref="H40:I40">
    <cfRule type="cellIs" dxfId="13" priority="13" operator="greaterThan">
      <formula>199</formula>
    </cfRule>
    <cfRule type="cellIs" dxfId="12" priority="14" operator="greaterThan">
      <formula>99</formula>
    </cfRule>
  </conditionalFormatting>
  <conditionalFormatting sqref="H47:I47 H43:I45">
    <cfRule type="cellIs" dxfId="11" priority="12" operator="greaterThan">
      <formula>199</formula>
    </cfRule>
  </conditionalFormatting>
  <conditionalFormatting sqref="H47:I47 H43:I45">
    <cfRule type="cellIs" dxfId="10" priority="10" operator="greaterThan">
      <formula>199</formula>
    </cfRule>
    <cfRule type="cellIs" dxfId="9" priority="11" operator="greaterThan">
      <formula>99</formula>
    </cfRule>
  </conditionalFormatting>
  <conditionalFormatting sqref="H46:I46">
    <cfRule type="cellIs" dxfId="8" priority="9" operator="greaterThan">
      <formula>199</formula>
    </cfRule>
  </conditionalFormatting>
  <conditionalFormatting sqref="H46:I46">
    <cfRule type="cellIs" dxfId="7" priority="7" operator="greaterThan">
      <formula>199</formula>
    </cfRule>
    <cfRule type="cellIs" dxfId="6" priority="8" operator="greaterThan">
      <formula>99</formula>
    </cfRule>
  </conditionalFormatting>
  <conditionalFormatting sqref="H23:I23 H19:I21">
    <cfRule type="cellIs" dxfId="5" priority="6" operator="greaterThan">
      <formula>199</formula>
    </cfRule>
  </conditionalFormatting>
  <conditionalFormatting sqref="H23:I23 H19:I21">
    <cfRule type="cellIs" dxfId="4" priority="4" operator="greaterThan">
      <formula>199</formula>
    </cfRule>
    <cfRule type="cellIs" dxfId="3" priority="5" operator="greaterThan">
      <formula>99</formula>
    </cfRule>
  </conditionalFormatting>
  <conditionalFormatting sqref="H22:I22">
    <cfRule type="cellIs" dxfId="2" priority="3" operator="greaterThan">
      <formula>199</formula>
    </cfRule>
  </conditionalFormatting>
  <conditionalFormatting sqref="H22:I22">
    <cfRule type="cellIs" dxfId="1" priority="1" operator="greaterThan">
      <formula>199</formula>
    </cfRule>
    <cfRule type="cellIs" dxfId="0" priority="2" operator="greaterThan">
      <formula>99</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31"/>
  <sheetViews>
    <sheetView topLeftCell="B1" workbookViewId="0">
      <selection activeCell="B4" sqref="B4"/>
    </sheetView>
  </sheetViews>
  <sheetFormatPr defaultRowHeight="12.75" x14ac:dyDescent="0.2"/>
  <cols>
    <col min="1" max="1" width="28.5703125" customWidth="1"/>
    <col min="7" max="8" width="13.5703125" customWidth="1"/>
  </cols>
  <sheetData>
    <row r="1" spans="1:10" x14ac:dyDescent="0.2">
      <c r="A1" s="35"/>
      <c r="B1" s="36" t="s">
        <v>33</v>
      </c>
      <c r="C1" s="36" t="s">
        <v>35</v>
      </c>
      <c r="D1" s="36" t="s">
        <v>34</v>
      </c>
      <c r="E1" s="36" t="s">
        <v>28</v>
      </c>
      <c r="F1" s="36" t="s">
        <v>29</v>
      </c>
      <c r="G1" s="36" t="s">
        <v>30</v>
      </c>
      <c r="H1" s="36" t="s">
        <v>36</v>
      </c>
      <c r="I1" s="36" t="s">
        <v>37</v>
      </c>
    </row>
    <row r="2" spans="1:10" x14ac:dyDescent="0.2">
      <c r="A2" s="37" t="s">
        <v>0</v>
      </c>
      <c r="B2" s="33"/>
      <c r="C2" s="33"/>
      <c r="D2" s="33"/>
      <c r="E2" s="33"/>
      <c r="F2" s="33"/>
      <c r="G2" s="33"/>
      <c r="H2" s="33"/>
      <c r="I2" s="61"/>
    </row>
    <row r="3" spans="1:10" x14ac:dyDescent="0.2">
      <c r="A3" s="37" t="s">
        <v>1</v>
      </c>
      <c r="B3" s="33"/>
      <c r="C3" s="33"/>
      <c r="D3" s="33"/>
      <c r="E3" s="33"/>
      <c r="F3" s="33"/>
      <c r="G3" s="33"/>
      <c r="H3" s="33"/>
      <c r="I3" s="61"/>
    </row>
    <row r="4" spans="1:10" x14ac:dyDescent="0.2">
      <c r="A4" s="37" t="s">
        <v>2</v>
      </c>
      <c r="B4" s="33"/>
      <c r="C4" s="33"/>
      <c r="D4" s="33"/>
      <c r="E4" s="33"/>
      <c r="F4" s="33"/>
      <c r="G4" s="33"/>
      <c r="H4" s="33"/>
      <c r="I4" s="61"/>
    </row>
    <row r="5" spans="1:10" x14ac:dyDescent="0.2">
      <c r="A5" s="37" t="s">
        <v>31</v>
      </c>
      <c r="B5" s="33"/>
      <c r="C5" s="33"/>
      <c r="D5" s="33"/>
      <c r="E5" s="33"/>
      <c r="F5" s="33"/>
      <c r="G5" s="33"/>
      <c r="H5" s="33"/>
      <c r="I5" s="61"/>
    </row>
    <row r="6" spans="1:10" x14ac:dyDescent="0.2">
      <c r="A6" s="37" t="s">
        <v>32</v>
      </c>
      <c r="B6" s="33"/>
      <c r="C6" s="33"/>
      <c r="D6" s="33"/>
      <c r="E6" s="33"/>
      <c r="F6" s="33"/>
      <c r="G6" s="33"/>
      <c r="H6" s="33"/>
      <c r="I6" s="61"/>
    </row>
    <row r="7" spans="1:10" x14ac:dyDescent="0.2">
      <c r="A7" s="37"/>
      <c r="B7" s="33"/>
      <c r="C7" s="33"/>
      <c r="D7" s="33"/>
      <c r="E7" s="33"/>
      <c r="F7" s="33"/>
      <c r="G7" s="33"/>
      <c r="H7" s="33"/>
      <c r="I7" s="61"/>
    </row>
    <row r="8" spans="1:10" ht="13.5" thickBot="1" x14ac:dyDescent="0.25">
      <c r="A8" s="38" t="s">
        <v>19</v>
      </c>
      <c r="B8" s="39"/>
      <c r="C8" s="39"/>
      <c r="D8" s="39"/>
      <c r="E8" s="39"/>
      <c r="F8" s="39"/>
      <c r="G8" s="39"/>
      <c r="H8" s="39"/>
      <c r="I8" s="62"/>
    </row>
    <row r="11" spans="1:10" x14ac:dyDescent="0.2"/>
    <row r="12" spans="1:10" ht="13.5" thickBot="1" x14ac:dyDescent="0.25"/>
    <row r="13" spans="1:10" x14ac:dyDescent="0.2">
      <c r="A13" s="35"/>
      <c r="B13" s="46" t="s">
        <v>33</v>
      </c>
      <c r="C13" s="46" t="s">
        <v>35</v>
      </c>
      <c r="D13" s="46" t="s">
        <v>34</v>
      </c>
      <c r="E13" s="46" t="s">
        <v>28</v>
      </c>
      <c r="F13" s="46" t="s">
        <v>29</v>
      </c>
      <c r="G13" s="46" t="s">
        <v>30</v>
      </c>
      <c r="H13" s="46" t="s">
        <v>36</v>
      </c>
      <c r="I13" s="46" t="s">
        <v>37</v>
      </c>
      <c r="J13" s="47"/>
    </row>
    <row r="14" spans="1:10" x14ac:dyDescent="0.2">
      <c r="A14" s="43" t="s">
        <v>0</v>
      </c>
      <c r="B14" s="44"/>
      <c r="C14" s="44"/>
      <c r="D14" s="44"/>
      <c r="E14" s="44"/>
      <c r="F14" s="44"/>
      <c r="G14" s="44"/>
      <c r="H14" s="44"/>
      <c r="I14" s="45"/>
    </row>
    <row r="15" spans="1:10" x14ac:dyDescent="0.2">
      <c r="A15" s="40" t="s">
        <v>1</v>
      </c>
      <c r="B15" s="41"/>
      <c r="C15" s="41"/>
      <c r="D15" s="41"/>
      <c r="E15" s="41"/>
      <c r="F15" s="41"/>
      <c r="G15" s="41"/>
      <c r="H15" s="41"/>
      <c r="I15" s="42"/>
    </row>
    <row r="16" spans="1:10" x14ac:dyDescent="0.2">
      <c r="A16" s="43" t="s">
        <v>2</v>
      </c>
      <c r="B16" s="44"/>
      <c r="C16" s="44"/>
      <c r="D16" s="44"/>
      <c r="E16" s="57"/>
      <c r="F16" s="44"/>
      <c r="G16" s="44"/>
      <c r="H16" s="44"/>
      <c r="I16" s="45"/>
    </row>
    <row r="17" spans="1:14" x14ac:dyDescent="0.2">
      <c r="A17" s="40" t="s">
        <v>31</v>
      </c>
      <c r="B17" s="41"/>
      <c r="C17" s="41"/>
      <c r="D17" s="41"/>
      <c r="E17" s="41"/>
      <c r="F17" s="41"/>
      <c r="G17" s="41"/>
      <c r="H17" s="41"/>
      <c r="I17" s="42"/>
    </row>
    <row r="18" spans="1:14" x14ac:dyDescent="0.2">
      <c r="A18" s="43" t="s">
        <v>32</v>
      </c>
      <c r="B18" s="44"/>
      <c r="C18" s="44"/>
      <c r="D18" s="44"/>
      <c r="E18" s="44"/>
      <c r="F18" s="44"/>
      <c r="G18" s="44"/>
      <c r="H18" s="44"/>
      <c r="I18" s="45"/>
    </row>
    <row r="19" spans="1:14" x14ac:dyDescent="0.2">
      <c r="A19" s="37"/>
      <c r="B19" s="33"/>
      <c r="C19" s="33"/>
      <c r="D19" s="33"/>
      <c r="E19" s="33"/>
      <c r="F19" s="33"/>
      <c r="G19" s="33"/>
      <c r="H19" s="33"/>
      <c r="I19" s="34"/>
    </row>
    <row r="20" spans="1:14" ht="13.5" thickBot="1" x14ac:dyDescent="0.25">
      <c r="A20" s="48" t="s">
        <v>19</v>
      </c>
      <c r="B20" s="49"/>
      <c r="C20" s="49"/>
      <c r="D20" s="49"/>
      <c r="E20" s="59"/>
      <c r="F20" s="49"/>
      <c r="G20" s="49"/>
      <c r="H20" s="58"/>
      <c r="I20" s="50"/>
    </row>
    <row r="29" spans="1:14" x14ac:dyDescent="0.2">
      <c r="H29" s="55"/>
      <c r="I29" s="55"/>
      <c r="J29" s="55"/>
      <c r="K29" s="55"/>
      <c r="L29" s="55"/>
      <c r="M29" s="55"/>
      <c r="N29" s="55"/>
    </row>
    <row r="30" spans="1:14" x14ac:dyDescent="0.2">
      <c r="H30" s="55"/>
      <c r="I30" s="55"/>
      <c r="J30" s="55"/>
      <c r="K30" s="55"/>
      <c r="L30" s="55"/>
      <c r="M30" s="55"/>
      <c r="N30" s="55"/>
    </row>
    <row r="31" spans="1:14" x14ac:dyDescent="0.2">
      <c r="H31" s="55"/>
      <c r="I31" s="55"/>
      <c r="J31" s="55"/>
      <c r="K31" s="55"/>
      <c r="L31" s="55"/>
      <c r="M31" s="55"/>
      <c r="N31" s="55"/>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15"/>
  <sheetViews>
    <sheetView workbookViewId="0">
      <selection activeCell="N24" sqref="N24"/>
    </sheetView>
  </sheetViews>
  <sheetFormatPr defaultRowHeight="12.75" x14ac:dyDescent="0.2"/>
  <cols>
    <col min="3" max="3" width="17.7109375" bestFit="1" customWidth="1"/>
  </cols>
  <sheetData>
    <row r="1" spans="1:4" ht="19.5" customHeight="1" x14ac:dyDescent="0.3">
      <c r="A1" s="487" t="s">
        <v>63</v>
      </c>
      <c r="B1" s="488"/>
      <c r="C1" s="488"/>
      <c r="D1" s="489"/>
    </row>
    <row r="2" spans="1:4" ht="48" thickBot="1" x14ac:dyDescent="0.3">
      <c r="A2" s="314" t="s">
        <v>64</v>
      </c>
      <c r="B2" s="315" t="s">
        <v>65</v>
      </c>
      <c r="C2" s="316" t="s">
        <v>66</v>
      </c>
      <c r="D2" s="317" t="s">
        <v>67</v>
      </c>
    </row>
    <row r="3" spans="1:4" ht="15" x14ac:dyDescent="0.2">
      <c r="A3" s="318">
        <v>2007</v>
      </c>
      <c r="B3" s="51">
        <v>286</v>
      </c>
      <c r="C3" s="53">
        <v>79.400000000000006</v>
      </c>
      <c r="D3" s="319">
        <v>360</v>
      </c>
    </row>
    <row r="4" spans="1:4" ht="15" x14ac:dyDescent="0.2">
      <c r="A4" s="320">
        <v>2008</v>
      </c>
      <c r="B4" s="52">
        <v>260</v>
      </c>
      <c r="C4" s="54">
        <v>80</v>
      </c>
      <c r="D4" s="321">
        <v>325</v>
      </c>
    </row>
    <row r="5" spans="1:4" ht="15" x14ac:dyDescent="0.2">
      <c r="A5" s="320">
        <v>2009</v>
      </c>
      <c r="B5" s="52">
        <v>253</v>
      </c>
      <c r="C5" s="54">
        <v>77.8</v>
      </c>
      <c r="D5" s="321">
        <v>325</v>
      </c>
    </row>
    <row r="6" spans="1:4" ht="15" x14ac:dyDescent="0.2">
      <c r="A6" s="320">
        <v>2010</v>
      </c>
      <c r="B6" s="52">
        <v>281</v>
      </c>
      <c r="C6" s="54">
        <v>85.2</v>
      </c>
      <c r="D6" s="321">
        <v>330</v>
      </c>
    </row>
    <row r="7" spans="1:4" ht="15" x14ac:dyDescent="0.2">
      <c r="A7" s="320">
        <v>2011</v>
      </c>
      <c r="B7" s="52">
        <v>198</v>
      </c>
      <c r="C7" s="54">
        <v>60.9</v>
      </c>
      <c r="D7" s="321">
        <v>325</v>
      </c>
    </row>
    <row r="8" spans="1:4" ht="15" x14ac:dyDescent="0.2">
      <c r="A8" s="320">
        <v>2012</v>
      </c>
      <c r="B8" s="52">
        <v>274</v>
      </c>
      <c r="C8" s="54">
        <v>84.3</v>
      </c>
      <c r="D8" s="321">
        <v>325</v>
      </c>
    </row>
    <row r="9" spans="1:4" ht="15" x14ac:dyDescent="0.2">
      <c r="A9" s="320">
        <v>2013</v>
      </c>
      <c r="B9" s="52">
        <v>288</v>
      </c>
      <c r="C9" s="54">
        <v>88.6</v>
      </c>
      <c r="D9" s="321">
        <v>325</v>
      </c>
    </row>
    <row r="10" spans="1:4" ht="15" x14ac:dyDescent="0.2">
      <c r="A10" s="320">
        <v>2014</v>
      </c>
      <c r="B10" s="52">
        <v>240</v>
      </c>
      <c r="C10" s="54">
        <v>82.8</v>
      </c>
      <c r="D10" s="321">
        <v>290</v>
      </c>
    </row>
    <row r="11" spans="1:4" ht="15" x14ac:dyDescent="0.2">
      <c r="A11" s="320">
        <v>2015</v>
      </c>
      <c r="B11" s="52">
        <v>265</v>
      </c>
      <c r="C11" s="54">
        <v>89.8</v>
      </c>
      <c r="D11" s="321">
        <v>295</v>
      </c>
    </row>
    <row r="12" spans="1:4" ht="15" x14ac:dyDescent="0.2">
      <c r="A12" s="322">
        <v>2016</v>
      </c>
      <c r="B12" s="323">
        <v>311</v>
      </c>
      <c r="C12" s="324">
        <v>86.4</v>
      </c>
      <c r="D12" s="325">
        <v>360</v>
      </c>
    </row>
    <row r="13" spans="1:4" ht="15" x14ac:dyDescent="0.2">
      <c r="A13" s="322">
        <v>2017</v>
      </c>
      <c r="B13" s="323">
        <v>244</v>
      </c>
      <c r="C13" s="324">
        <v>70.099999999999994</v>
      </c>
      <c r="D13" s="325">
        <v>348</v>
      </c>
    </row>
    <row r="14" spans="1:4" ht="15" x14ac:dyDescent="0.2">
      <c r="A14" s="322">
        <v>2018</v>
      </c>
      <c r="B14" s="323"/>
      <c r="C14" s="324"/>
      <c r="D14" s="325"/>
    </row>
    <row r="15" spans="1:4" ht="60.75" thickBot="1" x14ac:dyDescent="0.25">
      <c r="A15" s="326" t="s">
        <v>239</v>
      </c>
      <c r="B15" s="327">
        <f>SUM(B3:B14)</f>
        <v>2900</v>
      </c>
      <c r="C15" s="328">
        <f>AVERAGE(C3:C13)</f>
        <v>80.48181818181817</v>
      </c>
      <c r="D15" s="329">
        <f>SUM(D3:D14)</f>
        <v>3608</v>
      </c>
    </row>
  </sheetData>
  <mergeCells count="1">
    <mergeCell ref="A1:D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01"/>
  <sheetViews>
    <sheetView topLeftCell="A16" workbookViewId="0">
      <selection activeCell="C29" sqref="C29"/>
    </sheetView>
  </sheetViews>
  <sheetFormatPr defaultRowHeight="12.75" x14ac:dyDescent="0.2"/>
  <cols>
    <col min="1" max="1" width="11.5703125" customWidth="1"/>
    <col min="2" max="2" width="17.42578125" customWidth="1"/>
    <col min="3" max="3" width="36.5703125" customWidth="1"/>
  </cols>
  <sheetData>
    <row r="1" spans="1:18" x14ac:dyDescent="0.2">
      <c r="A1" s="84" t="s">
        <v>206</v>
      </c>
    </row>
    <row r="2" spans="1:18" x14ac:dyDescent="0.2">
      <c r="A2" s="84"/>
    </row>
    <row r="3" spans="1:18" x14ac:dyDescent="0.2">
      <c r="A3" s="84" t="s">
        <v>210</v>
      </c>
    </row>
    <row r="4" spans="1:18" x14ac:dyDescent="0.2">
      <c r="A4" s="442" t="s">
        <v>212</v>
      </c>
      <c r="B4" s="442"/>
      <c r="C4" s="442"/>
      <c r="D4" s="442"/>
      <c r="E4" s="442"/>
      <c r="F4" s="442"/>
      <c r="G4" s="442"/>
      <c r="H4" s="442"/>
      <c r="I4" s="442"/>
      <c r="J4" s="442"/>
      <c r="K4" s="442"/>
      <c r="L4" s="442"/>
      <c r="M4" s="442"/>
      <c r="N4" s="442"/>
      <c r="O4" s="442"/>
      <c r="P4" s="442"/>
      <c r="Q4" s="442"/>
      <c r="R4" s="442"/>
    </row>
    <row r="5" spans="1:18" x14ac:dyDescent="0.2">
      <c r="A5" s="442"/>
      <c r="B5" s="442"/>
      <c r="C5" s="442"/>
      <c r="D5" s="442"/>
      <c r="E5" s="442"/>
      <c r="F5" s="442"/>
      <c r="G5" s="442"/>
      <c r="H5" s="442"/>
      <c r="I5" s="442"/>
      <c r="J5" s="442"/>
      <c r="K5" s="442"/>
      <c r="L5" s="442"/>
      <c r="M5" s="442"/>
      <c r="N5" s="442"/>
      <c r="O5" s="442"/>
      <c r="P5" s="442"/>
      <c r="Q5" s="442"/>
      <c r="R5" s="442"/>
    </row>
    <row r="6" spans="1:18" x14ac:dyDescent="0.2">
      <c r="A6" s="442"/>
      <c r="B6" s="442"/>
      <c r="C6" s="442"/>
      <c r="D6" s="442"/>
      <c r="E6" s="442"/>
      <c r="F6" s="442"/>
      <c r="G6" s="442"/>
      <c r="H6" s="442"/>
      <c r="I6" s="442"/>
      <c r="J6" s="442"/>
      <c r="K6" s="442"/>
      <c r="L6" s="442"/>
      <c r="M6" s="442"/>
      <c r="N6" s="442"/>
      <c r="O6" s="442"/>
      <c r="P6" s="442"/>
      <c r="Q6" s="442"/>
      <c r="R6" s="442"/>
    </row>
    <row r="7" spans="1:18" x14ac:dyDescent="0.2">
      <c r="A7" s="442"/>
      <c r="B7" s="442"/>
      <c r="C7" s="442"/>
      <c r="D7" s="442"/>
      <c r="E7" s="442"/>
      <c r="F7" s="442"/>
      <c r="G7" s="442"/>
      <c r="H7" s="442"/>
      <c r="I7" s="442"/>
      <c r="J7" s="442"/>
      <c r="K7" s="442"/>
      <c r="L7" s="442"/>
      <c r="M7" s="442"/>
      <c r="N7" s="442"/>
      <c r="O7" s="442"/>
      <c r="P7" s="442"/>
      <c r="Q7" s="442"/>
      <c r="R7" s="442"/>
    </row>
    <row r="8" spans="1:18" ht="25.5" x14ac:dyDescent="0.2">
      <c r="A8" s="261" t="s">
        <v>213</v>
      </c>
      <c r="B8" s="260"/>
      <c r="C8" s="260"/>
      <c r="D8" s="260"/>
      <c r="E8" s="260"/>
      <c r="F8" s="260"/>
      <c r="G8" s="260"/>
      <c r="H8" s="260"/>
      <c r="I8" s="260"/>
      <c r="J8" s="260"/>
      <c r="K8" s="260"/>
      <c r="L8" s="260"/>
      <c r="M8" s="260"/>
      <c r="N8" s="260"/>
      <c r="O8" s="260"/>
      <c r="P8" s="260"/>
      <c r="Q8" s="260"/>
      <c r="R8" s="260"/>
    </row>
    <row r="9" spans="1:18" x14ac:dyDescent="0.2">
      <c r="A9" s="443" t="s">
        <v>211</v>
      </c>
      <c r="B9" s="443"/>
      <c r="C9" s="443"/>
      <c r="D9" s="443"/>
      <c r="E9" s="443"/>
      <c r="F9" s="443"/>
      <c r="G9" s="443"/>
      <c r="H9" s="443"/>
      <c r="I9" s="443"/>
      <c r="J9" s="443"/>
      <c r="K9" s="443"/>
      <c r="L9" s="443"/>
      <c r="M9" s="443"/>
      <c r="N9" s="443"/>
      <c r="O9" s="443"/>
      <c r="P9" s="443"/>
      <c r="Q9" s="443"/>
      <c r="R9" s="443"/>
    </row>
    <row r="10" spans="1:18" x14ac:dyDescent="0.2">
      <c r="A10" s="260"/>
      <c r="B10" s="260"/>
      <c r="C10" s="260"/>
      <c r="D10" s="260"/>
      <c r="E10" s="260"/>
      <c r="F10" s="260"/>
      <c r="G10" s="260"/>
      <c r="H10" s="260"/>
      <c r="I10" s="260"/>
      <c r="J10" s="260"/>
      <c r="K10" s="260"/>
      <c r="L10" s="260"/>
      <c r="M10" s="260"/>
      <c r="N10" s="260"/>
      <c r="O10" s="260"/>
      <c r="P10" s="260"/>
      <c r="Q10" s="260"/>
      <c r="R10" s="260"/>
    </row>
    <row r="11" spans="1:18" x14ac:dyDescent="0.2">
      <c r="A11" s="84" t="s">
        <v>114</v>
      </c>
    </row>
    <row r="12" spans="1:18" ht="13.35" customHeight="1" x14ac:dyDescent="0.2">
      <c r="A12" s="441" t="s">
        <v>115</v>
      </c>
      <c r="B12" s="441"/>
      <c r="C12" s="441"/>
      <c r="D12" s="441"/>
      <c r="E12" s="441"/>
      <c r="F12" s="441"/>
      <c r="G12" s="441"/>
      <c r="H12" s="441"/>
      <c r="I12" s="441"/>
      <c r="J12" s="441"/>
      <c r="K12" s="441"/>
      <c r="L12" s="441"/>
      <c r="M12" s="441"/>
      <c r="N12" s="441"/>
      <c r="O12" s="441"/>
      <c r="P12" s="441"/>
      <c r="Q12" s="441"/>
      <c r="R12" s="441"/>
    </row>
    <row r="13" spans="1:18" x14ac:dyDescent="0.2">
      <c r="A13" s="441"/>
      <c r="B13" s="441"/>
      <c r="C13" s="441"/>
      <c r="D13" s="441"/>
      <c r="E13" s="441"/>
      <c r="F13" s="441"/>
      <c r="G13" s="441"/>
      <c r="H13" s="441"/>
      <c r="I13" s="441"/>
      <c r="J13" s="441"/>
      <c r="K13" s="441"/>
      <c r="L13" s="441"/>
      <c r="M13" s="441"/>
      <c r="N13" s="441"/>
      <c r="O13" s="441"/>
      <c r="P13" s="441"/>
      <c r="Q13" s="441"/>
      <c r="R13" s="441"/>
    </row>
    <row r="14" spans="1:18" x14ac:dyDescent="0.2">
      <c r="A14" s="441"/>
      <c r="B14" s="441"/>
      <c r="C14" s="441"/>
      <c r="D14" s="441"/>
      <c r="E14" s="441"/>
      <c r="F14" s="441"/>
      <c r="G14" s="441"/>
      <c r="H14" s="441"/>
      <c r="I14" s="441"/>
      <c r="J14" s="441"/>
      <c r="K14" s="441"/>
      <c r="L14" s="441"/>
      <c r="M14" s="441"/>
      <c r="N14" s="441"/>
      <c r="O14" s="441"/>
      <c r="P14" s="441"/>
      <c r="Q14" s="441"/>
      <c r="R14" s="441"/>
    </row>
    <row r="15" spans="1:18" x14ac:dyDescent="0.2">
      <c r="A15" s="441"/>
      <c r="B15" s="441"/>
      <c r="C15" s="441"/>
      <c r="D15" s="441"/>
      <c r="E15" s="441"/>
      <c r="F15" s="441"/>
      <c r="G15" s="441"/>
      <c r="H15" s="441"/>
      <c r="I15" s="441"/>
      <c r="J15" s="441"/>
      <c r="K15" s="441"/>
      <c r="L15" s="441"/>
      <c r="M15" s="441"/>
      <c r="N15" s="441"/>
      <c r="O15" s="441"/>
      <c r="P15" s="441"/>
      <c r="Q15" s="441"/>
      <c r="R15" s="441"/>
    </row>
    <row r="16" spans="1:18" x14ac:dyDescent="0.2">
      <c r="A16" s="441"/>
      <c r="B16" s="441"/>
      <c r="C16" s="441"/>
      <c r="D16" s="441"/>
      <c r="E16" s="441"/>
      <c r="F16" s="441"/>
      <c r="G16" s="441"/>
      <c r="H16" s="441"/>
      <c r="I16" s="441"/>
      <c r="J16" s="441"/>
      <c r="K16" s="441"/>
      <c r="L16" s="441"/>
      <c r="M16" s="441"/>
      <c r="N16" s="441"/>
      <c r="O16" s="441"/>
      <c r="P16" s="441"/>
      <c r="Q16" s="441"/>
      <c r="R16" s="441"/>
    </row>
    <row r="17" spans="1:18" x14ac:dyDescent="0.2">
      <c r="A17" s="441"/>
      <c r="B17" s="441"/>
      <c r="C17" s="441"/>
      <c r="D17" s="441"/>
      <c r="E17" s="441"/>
      <c r="F17" s="441"/>
      <c r="G17" s="441"/>
      <c r="H17" s="441"/>
      <c r="I17" s="441"/>
      <c r="J17" s="441"/>
      <c r="K17" s="441"/>
      <c r="L17" s="441"/>
      <c r="M17" s="441"/>
      <c r="N17" s="441"/>
      <c r="O17" s="441"/>
      <c r="P17" s="441"/>
      <c r="Q17" s="441"/>
      <c r="R17" s="441"/>
    </row>
    <row r="18" spans="1:18" x14ac:dyDescent="0.2">
      <c r="A18" s="441"/>
      <c r="B18" s="441"/>
      <c r="C18" s="441"/>
      <c r="D18" s="441"/>
      <c r="E18" s="441"/>
      <c r="F18" s="441"/>
      <c r="G18" s="441"/>
      <c r="H18" s="441"/>
      <c r="I18" s="441"/>
      <c r="J18" s="441"/>
      <c r="K18" s="441"/>
      <c r="L18" s="441"/>
      <c r="M18" s="441"/>
      <c r="N18" s="441"/>
      <c r="O18" s="441"/>
      <c r="P18" s="441"/>
      <c r="Q18" s="441"/>
      <c r="R18" s="441"/>
    </row>
    <row r="19" spans="1:18" x14ac:dyDescent="0.2">
      <c r="A19" s="441"/>
      <c r="B19" s="441"/>
      <c r="C19" s="441"/>
      <c r="D19" s="441"/>
      <c r="E19" s="441"/>
      <c r="F19" s="441"/>
      <c r="G19" s="441"/>
      <c r="H19" s="441"/>
      <c r="I19" s="441"/>
      <c r="J19" s="441"/>
      <c r="K19" s="441"/>
      <c r="L19" s="441"/>
      <c r="M19" s="441"/>
      <c r="N19" s="441"/>
      <c r="O19" s="441"/>
      <c r="P19" s="441"/>
      <c r="Q19" s="441"/>
      <c r="R19" s="441"/>
    </row>
    <row r="20" spans="1:18" ht="14.85" customHeight="1" x14ac:dyDescent="0.2">
      <c r="A20" s="441"/>
      <c r="B20" s="441"/>
      <c r="C20" s="441"/>
      <c r="D20" s="441"/>
      <c r="E20" s="441"/>
      <c r="F20" s="441"/>
      <c r="G20" s="441"/>
      <c r="H20" s="441"/>
      <c r="I20" s="441"/>
      <c r="J20" s="441"/>
      <c r="K20" s="441"/>
      <c r="L20" s="441"/>
      <c r="M20" s="441"/>
      <c r="N20" s="441"/>
      <c r="O20" s="441"/>
      <c r="P20" s="441"/>
      <c r="Q20" s="441"/>
      <c r="R20" s="441"/>
    </row>
    <row r="21" spans="1:18" ht="14.85" customHeight="1" x14ac:dyDescent="0.2">
      <c r="A21" s="441"/>
      <c r="B21" s="441"/>
      <c r="C21" s="441"/>
      <c r="D21" s="441"/>
      <c r="E21" s="441"/>
      <c r="F21" s="441"/>
      <c r="G21" s="441"/>
      <c r="H21" s="441"/>
      <c r="I21" s="441"/>
      <c r="J21" s="441"/>
      <c r="K21" s="441"/>
      <c r="L21" s="441"/>
      <c r="M21" s="441"/>
      <c r="N21" s="441"/>
      <c r="O21" s="441"/>
      <c r="P21" s="441"/>
      <c r="Q21" s="441"/>
      <c r="R21" s="441"/>
    </row>
    <row r="22" spans="1:18" ht="14.85" customHeight="1" x14ac:dyDescent="0.2">
      <c r="A22" s="441"/>
      <c r="B22" s="441"/>
      <c r="C22" s="441"/>
      <c r="D22" s="441"/>
      <c r="E22" s="441"/>
      <c r="F22" s="441"/>
      <c r="G22" s="441"/>
      <c r="H22" s="441"/>
      <c r="I22" s="441"/>
      <c r="J22" s="441"/>
      <c r="K22" s="441"/>
      <c r="L22" s="441"/>
      <c r="M22" s="441"/>
      <c r="N22" s="441"/>
      <c r="O22" s="441"/>
      <c r="P22" s="441"/>
      <c r="Q22" s="441"/>
      <c r="R22" s="441"/>
    </row>
    <row r="23" spans="1:18" ht="14.1" customHeight="1" x14ac:dyDescent="0.2">
      <c r="A23" s="441"/>
      <c r="B23" s="441"/>
      <c r="C23" s="441"/>
      <c r="D23" s="441"/>
      <c r="E23" s="441"/>
      <c r="F23" s="441"/>
      <c r="G23" s="441"/>
      <c r="H23" s="441"/>
      <c r="I23" s="441"/>
      <c r="J23" s="441"/>
      <c r="K23" s="441"/>
      <c r="L23" s="441"/>
      <c r="M23" s="441"/>
      <c r="N23" s="441"/>
      <c r="O23" s="441"/>
      <c r="P23" s="441"/>
      <c r="Q23" s="441"/>
      <c r="R23" s="441"/>
    </row>
    <row r="24" spans="1:18" ht="14.1" customHeight="1" x14ac:dyDescent="0.2">
      <c r="A24" s="441"/>
      <c r="B24" s="441"/>
      <c r="C24" s="441"/>
      <c r="D24" s="441"/>
      <c r="E24" s="441"/>
      <c r="F24" s="441"/>
      <c r="G24" s="441"/>
      <c r="H24" s="441"/>
      <c r="I24" s="441"/>
      <c r="J24" s="441"/>
      <c r="K24" s="441"/>
      <c r="L24" s="441"/>
      <c r="M24" s="441"/>
      <c r="N24" s="441"/>
      <c r="O24" s="441"/>
      <c r="P24" s="441"/>
      <c r="Q24" s="441"/>
      <c r="R24" s="441"/>
    </row>
    <row r="25" spans="1:18" x14ac:dyDescent="0.2">
      <c r="A25" s="441"/>
      <c r="B25" s="441"/>
      <c r="C25" s="441"/>
      <c r="D25" s="441"/>
      <c r="E25" s="441"/>
      <c r="F25" s="441"/>
      <c r="G25" s="441"/>
      <c r="H25" s="441"/>
      <c r="I25" s="441"/>
      <c r="J25" s="441"/>
      <c r="K25" s="441"/>
      <c r="L25" s="441"/>
      <c r="M25" s="441"/>
      <c r="N25" s="441"/>
      <c r="O25" s="441"/>
      <c r="P25" s="441"/>
      <c r="Q25" s="441"/>
      <c r="R25" s="441"/>
    </row>
    <row r="26" spans="1:18" x14ac:dyDescent="0.2">
      <c r="A26" s="81" t="s">
        <v>116</v>
      </c>
      <c r="B26" s="81"/>
      <c r="C26" s="81"/>
      <c r="D26" s="81"/>
      <c r="E26" s="81"/>
      <c r="F26" s="81"/>
      <c r="G26" s="81"/>
      <c r="H26" s="81"/>
      <c r="I26" s="81"/>
      <c r="J26" s="81"/>
      <c r="K26" s="81"/>
      <c r="L26" s="81"/>
      <c r="M26" s="81"/>
      <c r="N26" s="81"/>
    </row>
    <row r="27" spans="1:18" x14ac:dyDescent="0.2">
      <c r="A27" s="81" t="s">
        <v>172</v>
      </c>
      <c r="B27" s="153" t="s">
        <v>173</v>
      </c>
      <c r="C27" s="81"/>
      <c r="D27" s="81"/>
      <c r="E27" s="81"/>
      <c r="F27" s="81"/>
      <c r="G27" s="81"/>
      <c r="H27" s="81"/>
      <c r="I27" s="81"/>
      <c r="J27" s="81"/>
      <c r="K27" s="81"/>
      <c r="L27" s="81"/>
      <c r="M27" s="81"/>
      <c r="N27" s="81"/>
    </row>
    <row r="28" spans="1:18" x14ac:dyDescent="0.2">
      <c r="A28" s="81" t="s">
        <v>117</v>
      </c>
      <c r="B28" s="81"/>
      <c r="C28" s="81"/>
      <c r="D28" s="81"/>
      <c r="E28" s="81"/>
      <c r="F28" s="81"/>
      <c r="G28" s="81"/>
      <c r="H28" s="81"/>
      <c r="I28" s="81"/>
      <c r="J28" s="81"/>
      <c r="K28" s="81"/>
      <c r="L28" s="81"/>
      <c r="M28" s="81"/>
      <c r="N28" s="81"/>
    </row>
    <row r="29" spans="1:18" x14ac:dyDescent="0.2">
      <c r="A29" s="81"/>
      <c r="B29" s="81" t="s">
        <v>119</v>
      </c>
      <c r="C29" s="153" t="s">
        <v>118</v>
      </c>
      <c r="D29" s="81"/>
      <c r="E29" s="81"/>
      <c r="F29" s="81"/>
      <c r="G29" s="81"/>
      <c r="H29" s="81"/>
      <c r="I29" s="81"/>
      <c r="J29" s="81"/>
      <c r="K29" s="81"/>
      <c r="L29" s="81"/>
      <c r="M29" s="81"/>
      <c r="N29" s="81"/>
    </row>
    <row r="30" spans="1:18" x14ac:dyDescent="0.2">
      <c r="A30" s="81"/>
      <c r="B30" s="81" t="s">
        <v>174</v>
      </c>
      <c r="C30" s="153"/>
      <c r="D30" s="81"/>
      <c r="E30" s="81"/>
      <c r="F30" s="81"/>
      <c r="G30" s="81"/>
      <c r="H30" s="81"/>
      <c r="I30" s="81"/>
      <c r="J30" s="81"/>
      <c r="K30" s="81"/>
      <c r="L30" s="81"/>
      <c r="M30" s="81"/>
      <c r="N30" s="81"/>
    </row>
    <row r="31" spans="1:18" x14ac:dyDescent="0.2">
      <c r="A31" s="81"/>
      <c r="B31" s="81" t="s">
        <v>120</v>
      </c>
      <c r="C31" s="81" t="s">
        <v>122</v>
      </c>
      <c r="D31" s="81"/>
      <c r="E31" s="81"/>
      <c r="F31" s="81"/>
      <c r="G31" s="81"/>
      <c r="H31" s="81"/>
      <c r="I31" s="81"/>
      <c r="J31" s="81"/>
      <c r="K31" s="81"/>
      <c r="L31" s="81"/>
      <c r="M31" s="81"/>
      <c r="N31" s="81"/>
    </row>
    <row r="32" spans="1:18" x14ac:dyDescent="0.2">
      <c r="A32" s="81"/>
      <c r="B32" s="81" t="s">
        <v>121</v>
      </c>
      <c r="C32" s="81" t="s">
        <v>123</v>
      </c>
      <c r="D32" s="81"/>
      <c r="E32" s="81"/>
      <c r="F32" s="81"/>
      <c r="G32" s="81"/>
      <c r="H32" s="81"/>
      <c r="I32" s="81"/>
      <c r="J32" s="81"/>
      <c r="K32" s="81"/>
      <c r="L32" s="81"/>
      <c r="M32" s="81"/>
      <c r="N32" s="81"/>
    </row>
    <row r="33" spans="1:14" x14ac:dyDescent="0.2">
      <c r="A33" s="81"/>
      <c r="B33" s="81"/>
      <c r="C33" s="81"/>
      <c r="D33" s="81"/>
      <c r="E33" s="81"/>
      <c r="F33" s="81"/>
      <c r="G33" s="81"/>
      <c r="H33" s="81"/>
      <c r="I33" s="81"/>
      <c r="J33" s="81"/>
      <c r="K33" s="81"/>
      <c r="L33" s="81"/>
      <c r="M33" s="81"/>
      <c r="N33" s="81"/>
    </row>
    <row r="34" spans="1:14" x14ac:dyDescent="0.2">
      <c r="A34" s="81" t="s">
        <v>124</v>
      </c>
      <c r="B34" s="81"/>
      <c r="C34" s="81"/>
      <c r="D34" s="81"/>
      <c r="E34" s="81"/>
      <c r="F34" s="81"/>
      <c r="G34" s="81"/>
      <c r="H34" s="81"/>
      <c r="I34" s="81"/>
      <c r="J34" s="81"/>
      <c r="K34" s="81"/>
      <c r="L34" s="81"/>
      <c r="M34" s="81"/>
      <c r="N34" s="81"/>
    </row>
    <row r="35" spans="1:14" x14ac:dyDescent="0.2">
      <c r="A35" s="81"/>
      <c r="B35" s="158" t="s">
        <v>125</v>
      </c>
      <c r="C35" s="158" t="s">
        <v>127</v>
      </c>
      <c r="D35" s="81"/>
      <c r="E35" s="81"/>
      <c r="F35" s="81"/>
      <c r="G35" s="81"/>
      <c r="H35" s="81"/>
      <c r="I35" s="81"/>
      <c r="J35" s="81"/>
      <c r="K35" s="81"/>
      <c r="L35" s="81"/>
      <c r="M35" s="81"/>
      <c r="N35" s="81"/>
    </row>
    <row r="36" spans="1:14" x14ac:dyDescent="0.2">
      <c r="A36" s="81"/>
      <c r="B36" s="81" t="s">
        <v>126</v>
      </c>
      <c r="C36" s="81" t="s">
        <v>74</v>
      </c>
      <c r="D36" s="81"/>
      <c r="E36" s="81"/>
      <c r="F36" s="81"/>
      <c r="G36" s="81"/>
      <c r="H36" s="81"/>
      <c r="I36" s="81"/>
      <c r="J36" s="81"/>
      <c r="K36" s="81"/>
      <c r="L36" s="81"/>
      <c r="M36" s="81"/>
      <c r="N36" s="81"/>
    </row>
    <row r="37" spans="1:14" x14ac:dyDescent="0.2">
      <c r="A37" s="81"/>
      <c r="B37" s="81" t="s">
        <v>128</v>
      </c>
      <c r="C37" s="81" t="s">
        <v>75</v>
      </c>
      <c r="D37" s="81"/>
      <c r="E37" s="81"/>
      <c r="F37" s="81"/>
      <c r="G37" s="81"/>
      <c r="H37" s="81"/>
      <c r="I37" s="81"/>
      <c r="J37" s="81"/>
      <c r="K37" s="81"/>
      <c r="L37" s="81"/>
      <c r="M37" s="81"/>
      <c r="N37" s="81"/>
    </row>
    <row r="38" spans="1:14" x14ac:dyDescent="0.2">
      <c r="A38" s="81"/>
      <c r="B38" s="81" t="s">
        <v>129</v>
      </c>
      <c r="C38" s="81" t="s">
        <v>1</v>
      </c>
      <c r="D38" s="81"/>
      <c r="E38" s="81"/>
      <c r="F38" s="81"/>
      <c r="G38" s="81"/>
      <c r="H38" s="81"/>
      <c r="I38" s="81"/>
      <c r="J38" s="81"/>
      <c r="K38" s="81"/>
      <c r="L38" s="81"/>
      <c r="M38" s="81"/>
      <c r="N38" s="81"/>
    </row>
    <row r="39" spans="1:14" x14ac:dyDescent="0.2">
      <c r="A39" s="81" t="s">
        <v>132</v>
      </c>
      <c r="B39" s="81" t="s">
        <v>130</v>
      </c>
      <c r="C39" s="81" t="s">
        <v>131</v>
      </c>
      <c r="D39" s="81"/>
      <c r="E39" s="81"/>
      <c r="F39" s="81"/>
      <c r="G39" s="81"/>
      <c r="H39" s="81"/>
      <c r="I39" s="81"/>
      <c r="J39" s="81"/>
      <c r="K39" s="81"/>
      <c r="L39" s="81"/>
      <c r="M39" s="81"/>
      <c r="N39" s="81"/>
    </row>
    <row r="40" spans="1:14" x14ac:dyDescent="0.2">
      <c r="A40" s="81"/>
      <c r="B40" s="81"/>
      <c r="C40" s="81"/>
      <c r="D40" s="81"/>
      <c r="E40" s="81"/>
      <c r="F40" s="81"/>
      <c r="G40" s="81"/>
      <c r="H40" s="81"/>
      <c r="I40" s="81"/>
      <c r="J40" s="81"/>
      <c r="K40" s="81"/>
      <c r="L40" s="81"/>
      <c r="M40" s="81"/>
      <c r="N40" s="81"/>
    </row>
    <row r="41" spans="1:14" x14ac:dyDescent="0.2">
      <c r="A41" s="81" t="s">
        <v>133</v>
      </c>
      <c r="B41" s="81"/>
      <c r="C41" s="81"/>
      <c r="D41" s="81"/>
      <c r="E41" s="81"/>
      <c r="F41" s="81"/>
      <c r="G41" s="81"/>
      <c r="H41" s="81"/>
      <c r="I41" s="81"/>
      <c r="J41" s="81"/>
      <c r="K41" s="81"/>
      <c r="L41" s="81"/>
      <c r="M41" s="81"/>
      <c r="N41" s="81"/>
    </row>
    <row r="42" spans="1:14" x14ac:dyDescent="0.2">
      <c r="A42" s="81" t="s">
        <v>252</v>
      </c>
      <c r="B42" s="81"/>
      <c r="C42" s="81"/>
      <c r="D42" s="81"/>
      <c r="E42" s="81"/>
      <c r="F42" s="81"/>
      <c r="G42" s="81"/>
      <c r="H42" s="81"/>
      <c r="I42" s="81"/>
      <c r="J42" s="81"/>
      <c r="K42" s="81"/>
      <c r="L42" s="81"/>
      <c r="M42" s="81"/>
      <c r="N42" s="81"/>
    </row>
    <row r="43" spans="1:14" x14ac:dyDescent="0.2">
      <c r="A43" s="81" t="s">
        <v>138</v>
      </c>
      <c r="B43" s="81"/>
      <c r="C43" s="81"/>
      <c r="D43" s="81"/>
      <c r="E43" s="81"/>
      <c r="F43" s="81"/>
      <c r="G43" s="81"/>
      <c r="H43" s="81"/>
      <c r="I43" s="81"/>
      <c r="J43" s="81"/>
      <c r="K43" s="81"/>
      <c r="L43" s="81"/>
      <c r="M43" s="81"/>
      <c r="N43" s="81"/>
    </row>
    <row r="44" spans="1:14" x14ac:dyDescent="0.2">
      <c r="A44" s="81" t="s">
        <v>135</v>
      </c>
      <c r="B44" s="81"/>
      <c r="C44" s="81"/>
      <c r="D44" s="81"/>
      <c r="E44" s="81"/>
      <c r="F44" s="81"/>
      <c r="G44" s="81"/>
      <c r="H44" s="81"/>
      <c r="I44" s="81"/>
      <c r="J44" s="81"/>
      <c r="K44" s="81"/>
      <c r="L44" s="81"/>
      <c r="M44" s="81"/>
      <c r="N44" s="81"/>
    </row>
    <row r="45" spans="1:14" x14ac:dyDescent="0.2">
      <c r="A45" s="81" t="s">
        <v>136</v>
      </c>
      <c r="B45" s="81"/>
      <c r="C45" s="81"/>
      <c r="D45" s="81"/>
      <c r="E45" s="81"/>
      <c r="F45" s="81"/>
      <c r="G45" s="81"/>
      <c r="H45" s="81"/>
      <c r="I45" s="81"/>
      <c r="J45" s="81"/>
      <c r="K45" s="81"/>
      <c r="L45" s="81"/>
      <c r="M45" s="81"/>
      <c r="N45" s="81"/>
    </row>
    <row r="46" spans="1:14" x14ac:dyDescent="0.2">
      <c r="A46" s="81" t="s">
        <v>137</v>
      </c>
      <c r="B46" s="81"/>
      <c r="C46" s="81"/>
      <c r="D46" s="81"/>
      <c r="E46" s="81"/>
      <c r="F46" s="81"/>
      <c r="G46" s="81"/>
      <c r="H46" s="81"/>
      <c r="I46" s="81"/>
      <c r="J46" s="81"/>
      <c r="K46" s="81"/>
      <c r="L46" s="81"/>
      <c r="M46" s="81"/>
      <c r="N46" s="81"/>
    </row>
    <row r="47" spans="1:14" x14ac:dyDescent="0.2">
      <c r="A47" s="81" t="s">
        <v>171</v>
      </c>
      <c r="B47" s="81"/>
      <c r="C47" s="81"/>
      <c r="D47" s="81"/>
      <c r="E47" s="81"/>
      <c r="F47" s="81"/>
      <c r="G47" s="81"/>
      <c r="H47" s="81"/>
      <c r="I47" s="81"/>
      <c r="J47" s="81"/>
      <c r="K47" s="81"/>
      <c r="L47" s="81"/>
      <c r="M47" s="81"/>
      <c r="N47" s="81"/>
    </row>
    <row r="48" spans="1:14" x14ac:dyDescent="0.2">
      <c r="A48" s="81"/>
      <c r="B48" s="81"/>
      <c r="C48" s="81"/>
      <c r="D48" s="81"/>
      <c r="E48" s="81"/>
      <c r="F48" s="81"/>
      <c r="G48" s="81"/>
      <c r="H48" s="81"/>
      <c r="I48" s="81"/>
      <c r="J48" s="81"/>
      <c r="K48" s="81"/>
      <c r="L48" s="81"/>
      <c r="M48" s="81"/>
      <c r="N48" s="81"/>
    </row>
    <row r="49" spans="1:14" x14ac:dyDescent="0.2">
      <c r="A49" s="158" t="s">
        <v>176</v>
      </c>
      <c r="B49" s="81"/>
      <c r="C49" s="81"/>
      <c r="D49" s="81"/>
      <c r="E49" s="81"/>
      <c r="F49" s="81"/>
      <c r="G49" s="81"/>
      <c r="H49" s="81"/>
      <c r="I49" s="81"/>
      <c r="J49" s="81"/>
      <c r="K49" s="81"/>
      <c r="L49" s="81"/>
      <c r="M49" s="81"/>
      <c r="N49" s="81"/>
    </row>
    <row r="50" spans="1:14" x14ac:dyDescent="0.2">
      <c r="A50" s="81" t="s">
        <v>134</v>
      </c>
      <c r="B50" s="81"/>
      <c r="C50" s="81"/>
      <c r="D50" s="81"/>
      <c r="E50" s="81"/>
      <c r="F50" s="81"/>
      <c r="G50" s="81"/>
      <c r="H50" s="81"/>
      <c r="I50" s="81"/>
      <c r="J50" s="81"/>
      <c r="K50" s="81"/>
      <c r="L50" s="81"/>
      <c r="M50" s="81"/>
      <c r="N50" s="81"/>
    </row>
    <row r="51" spans="1:14" x14ac:dyDescent="0.2">
      <c r="A51" s="81" t="s">
        <v>175</v>
      </c>
      <c r="B51" s="81"/>
      <c r="C51" s="81"/>
      <c r="D51" s="81"/>
      <c r="E51" s="81"/>
      <c r="F51" s="81"/>
      <c r="G51" s="81"/>
      <c r="H51" s="81"/>
      <c r="I51" s="81"/>
      <c r="J51" s="81"/>
      <c r="K51" s="81"/>
      <c r="L51" s="81"/>
      <c r="M51" s="81"/>
      <c r="N51" s="81"/>
    </row>
    <row r="52" spans="1:14" x14ac:dyDescent="0.2">
      <c r="A52" s="81" t="s">
        <v>135</v>
      </c>
      <c r="B52" s="81"/>
      <c r="C52" s="81"/>
      <c r="D52" s="81"/>
      <c r="E52" s="81"/>
      <c r="F52" s="81"/>
      <c r="G52" s="81"/>
      <c r="H52" s="81"/>
      <c r="I52" s="81"/>
      <c r="J52" s="81"/>
      <c r="K52" s="81"/>
      <c r="L52" s="81"/>
      <c r="M52" s="81"/>
      <c r="N52" s="81"/>
    </row>
    <row r="53" spans="1:14" x14ac:dyDescent="0.2">
      <c r="A53" s="81" t="s">
        <v>136</v>
      </c>
      <c r="B53" s="81"/>
      <c r="C53" s="81"/>
      <c r="D53" s="81"/>
      <c r="E53" s="81"/>
      <c r="F53" s="81"/>
      <c r="G53" s="81"/>
      <c r="H53" s="81"/>
      <c r="I53" s="81"/>
      <c r="J53" s="81"/>
      <c r="K53" s="81"/>
      <c r="L53" s="81"/>
      <c r="M53" s="81"/>
      <c r="N53" s="81"/>
    </row>
    <row r="54" spans="1:14" x14ac:dyDescent="0.2">
      <c r="A54" s="81" t="s">
        <v>137</v>
      </c>
      <c r="B54" s="81"/>
      <c r="C54" s="81"/>
      <c r="D54" s="81"/>
      <c r="E54" s="81"/>
      <c r="F54" s="81"/>
      <c r="G54" s="81"/>
      <c r="H54" s="81"/>
      <c r="I54" s="81"/>
      <c r="J54" s="81"/>
      <c r="K54" s="81"/>
      <c r="L54" s="81"/>
      <c r="M54" s="81"/>
      <c r="N54" s="81"/>
    </row>
    <row r="55" spans="1:14" x14ac:dyDescent="0.2">
      <c r="A55" s="81" t="s">
        <v>177</v>
      </c>
      <c r="B55" s="81"/>
      <c r="C55" s="81"/>
      <c r="D55" s="81"/>
      <c r="E55" s="81"/>
      <c r="F55" s="81"/>
      <c r="G55" s="81"/>
      <c r="H55" s="81"/>
      <c r="I55" s="81"/>
      <c r="J55" s="81"/>
      <c r="K55" s="81"/>
      <c r="L55" s="81"/>
      <c r="M55" s="81"/>
      <c r="N55" s="81"/>
    </row>
    <row r="56" spans="1:14" x14ac:dyDescent="0.2">
      <c r="A56" s="81"/>
      <c r="B56" s="81"/>
      <c r="C56" s="81"/>
      <c r="D56" s="81"/>
      <c r="E56" s="81"/>
      <c r="F56" s="81"/>
      <c r="G56" s="81"/>
      <c r="H56" s="81"/>
      <c r="I56" s="81"/>
      <c r="J56" s="81"/>
      <c r="K56" s="81"/>
      <c r="L56" s="81"/>
      <c r="M56" s="81"/>
      <c r="N56" s="81"/>
    </row>
    <row r="57" spans="1:14" x14ac:dyDescent="0.2">
      <c r="A57" s="81"/>
      <c r="B57" s="81"/>
      <c r="C57" s="81"/>
      <c r="D57" s="81"/>
      <c r="E57" s="81"/>
      <c r="F57" s="81"/>
      <c r="G57" s="81"/>
      <c r="H57" s="81"/>
      <c r="I57" s="81"/>
      <c r="J57" s="81"/>
      <c r="K57" s="81"/>
      <c r="L57" s="81"/>
      <c r="M57" s="81"/>
      <c r="N57" s="81"/>
    </row>
    <row r="58" spans="1:14" x14ac:dyDescent="0.2">
      <c r="A58" s="81"/>
      <c r="B58" s="81"/>
      <c r="C58" s="81"/>
      <c r="D58" s="81"/>
      <c r="E58" s="81"/>
      <c r="F58" s="81"/>
      <c r="G58" s="81"/>
      <c r="H58" s="81"/>
      <c r="I58" s="81"/>
      <c r="J58" s="81"/>
      <c r="K58" s="81"/>
      <c r="L58" s="81"/>
      <c r="M58" s="81"/>
      <c r="N58" s="81"/>
    </row>
    <row r="61" spans="1:14" x14ac:dyDescent="0.2">
      <c r="A61" t="s">
        <v>139</v>
      </c>
    </row>
    <row r="62" spans="1:14" x14ac:dyDescent="0.2">
      <c r="A62" t="s">
        <v>140</v>
      </c>
    </row>
    <row r="63" spans="1:14" ht="15" x14ac:dyDescent="0.2">
      <c r="A63" s="148" t="s">
        <v>141</v>
      </c>
    </row>
    <row r="64" spans="1:14" ht="15" x14ac:dyDescent="0.2">
      <c r="A64" s="149"/>
    </row>
    <row r="65" spans="1:1" ht="15" x14ac:dyDescent="0.2">
      <c r="A65" s="150" t="s">
        <v>142</v>
      </c>
    </row>
    <row r="66" spans="1:1" ht="15" x14ac:dyDescent="0.2">
      <c r="A66" s="150" t="s">
        <v>143</v>
      </c>
    </row>
    <row r="67" spans="1:1" x14ac:dyDescent="0.2">
      <c r="A67" s="151" t="s">
        <v>144</v>
      </c>
    </row>
    <row r="68" spans="1:1" ht="15" x14ac:dyDescent="0.2">
      <c r="A68" s="150" t="s">
        <v>145</v>
      </c>
    </row>
    <row r="69" spans="1:1" ht="15" x14ac:dyDescent="0.2">
      <c r="A69" s="152" t="s">
        <v>146</v>
      </c>
    </row>
    <row r="70" spans="1:1" ht="15" x14ac:dyDescent="0.2">
      <c r="A70" s="149"/>
    </row>
    <row r="71" spans="1:1" ht="15" x14ac:dyDescent="0.2">
      <c r="A71" s="152" t="s">
        <v>147</v>
      </c>
    </row>
    <row r="72" spans="1:1" ht="15" x14ac:dyDescent="0.2">
      <c r="A72" s="152" t="s">
        <v>148</v>
      </c>
    </row>
    <row r="73" spans="1:1" ht="15" x14ac:dyDescent="0.2">
      <c r="A73" s="149"/>
    </row>
    <row r="74" spans="1:1" ht="15" x14ac:dyDescent="0.2">
      <c r="A74" s="150" t="s">
        <v>149</v>
      </c>
    </row>
    <row r="75" spans="1:1" ht="15" x14ac:dyDescent="0.2">
      <c r="A75" s="149"/>
    </row>
    <row r="76" spans="1:1" ht="15" x14ac:dyDescent="0.2">
      <c r="A76" s="150" t="s">
        <v>150</v>
      </c>
    </row>
    <row r="77" spans="1:1" ht="15" x14ac:dyDescent="0.2">
      <c r="A77" s="152" t="s">
        <v>151</v>
      </c>
    </row>
    <row r="78" spans="1:1" ht="15" x14ac:dyDescent="0.2">
      <c r="A78" s="149" t="s">
        <v>152</v>
      </c>
    </row>
    <row r="79" spans="1:1" ht="15" x14ac:dyDescent="0.2">
      <c r="A79" s="149" t="s">
        <v>153</v>
      </c>
    </row>
    <row r="80" spans="1:1" ht="15" x14ac:dyDescent="0.2">
      <c r="A80" s="149" t="s">
        <v>154</v>
      </c>
    </row>
    <row r="81" spans="1:1" ht="15" x14ac:dyDescent="0.2">
      <c r="A81" s="149" t="s">
        <v>155</v>
      </c>
    </row>
    <row r="82" spans="1:1" ht="15" x14ac:dyDescent="0.2">
      <c r="A82" s="149" t="s">
        <v>156</v>
      </c>
    </row>
    <row r="83" spans="1:1" ht="15" x14ac:dyDescent="0.2">
      <c r="A83" s="149" t="s">
        <v>157</v>
      </c>
    </row>
    <row r="84" spans="1:1" ht="15" x14ac:dyDescent="0.2">
      <c r="A84" s="149"/>
    </row>
    <row r="85" spans="1:1" ht="15" x14ac:dyDescent="0.2">
      <c r="A85" s="152" t="s">
        <v>158</v>
      </c>
    </row>
    <row r="86" spans="1:1" ht="15" x14ac:dyDescent="0.2">
      <c r="A86" s="150" t="s">
        <v>159</v>
      </c>
    </row>
    <row r="87" spans="1:1" ht="15" x14ac:dyDescent="0.2">
      <c r="A87" s="149"/>
    </row>
    <row r="88" spans="1:1" ht="15" x14ac:dyDescent="0.2">
      <c r="A88" s="152" t="s">
        <v>160</v>
      </c>
    </row>
    <row r="89" spans="1:1" ht="15" x14ac:dyDescent="0.2">
      <c r="A89" s="150" t="s">
        <v>161</v>
      </c>
    </row>
    <row r="90" spans="1:1" ht="15" x14ac:dyDescent="0.2">
      <c r="A90" s="149"/>
    </row>
    <row r="91" spans="1:1" ht="15" x14ac:dyDescent="0.2">
      <c r="A91" s="152" t="s">
        <v>162</v>
      </c>
    </row>
    <row r="92" spans="1:1" ht="15" x14ac:dyDescent="0.2">
      <c r="A92" s="149" t="s">
        <v>163</v>
      </c>
    </row>
    <row r="93" spans="1:1" ht="15" x14ac:dyDescent="0.2">
      <c r="A93" s="149"/>
    </row>
    <row r="94" spans="1:1" ht="15" x14ac:dyDescent="0.2">
      <c r="A94" s="152" t="s">
        <v>164</v>
      </c>
    </row>
    <row r="95" spans="1:1" ht="15" x14ac:dyDescent="0.2">
      <c r="A95" s="150" t="s">
        <v>165</v>
      </c>
    </row>
    <row r="96" spans="1:1" ht="15" x14ac:dyDescent="0.2">
      <c r="A96" s="150" t="s">
        <v>166</v>
      </c>
    </row>
    <row r="97" spans="1:1" ht="15" x14ac:dyDescent="0.2">
      <c r="A97" s="150" t="s">
        <v>167</v>
      </c>
    </row>
    <row r="98" spans="1:1" ht="15" x14ac:dyDescent="0.2">
      <c r="A98" s="150" t="s">
        <v>168</v>
      </c>
    </row>
    <row r="99" spans="1:1" ht="15" x14ac:dyDescent="0.2">
      <c r="A99" s="150" t="s">
        <v>169</v>
      </c>
    </row>
    <row r="100" spans="1:1" ht="15" x14ac:dyDescent="0.2">
      <c r="A100" s="150" t="s">
        <v>170</v>
      </c>
    </row>
    <row r="101" spans="1:1" ht="15" x14ac:dyDescent="0.2">
      <c r="A101" s="149"/>
    </row>
  </sheetData>
  <mergeCells count="3">
    <mergeCell ref="A12:R25"/>
    <mergeCell ref="A4:R7"/>
    <mergeCell ref="A9:R9"/>
  </mergeCells>
  <hyperlinks>
    <hyperlink ref="A67" r:id="rId1" display="\\10.51.112.6\usersdata\HomeDirectories\Historian\Rainfall" xr:uid="{00000000-0004-0000-0200-000000000000}"/>
    <hyperlink ref="B27" r:id="rId2" xr:uid="{00000000-0004-0000-0200-000001000000}"/>
    <hyperlink ref="C29" r:id="rId3" xr:uid="{00000000-0004-0000-0200-000002000000}"/>
  </hyperlinks>
  <pageMargins left="0.7" right="0.7" top="0.75" bottom="0.75" header="0.3" footer="0.3"/>
  <pageSetup orientation="landscap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71"/>
  <sheetViews>
    <sheetView workbookViewId="0">
      <selection activeCell="E71" sqref="E71"/>
    </sheetView>
  </sheetViews>
  <sheetFormatPr defaultRowHeight="12.75" x14ac:dyDescent="0.2"/>
  <cols>
    <col min="2" max="3" width="27.5703125" customWidth="1"/>
    <col min="4" max="4" width="27.42578125" customWidth="1"/>
    <col min="5" max="5" width="27.7109375" customWidth="1"/>
  </cols>
  <sheetData>
    <row r="1" spans="1:5" x14ac:dyDescent="0.2">
      <c r="A1" t="s">
        <v>240</v>
      </c>
    </row>
    <row r="2" spans="1:5" x14ac:dyDescent="0.2">
      <c r="B2" t="s">
        <v>0</v>
      </c>
      <c r="C2" t="s">
        <v>2</v>
      </c>
      <c r="D2" t="s">
        <v>246</v>
      </c>
      <c r="E2" t="s">
        <v>241</v>
      </c>
    </row>
    <row r="3" spans="1:5" x14ac:dyDescent="0.2">
      <c r="A3" s="417">
        <v>43258</v>
      </c>
    </row>
    <row r="4" spans="1:5" x14ac:dyDescent="0.2">
      <c r="A4" s="417">
        <v>43259</v>
      </c>
    </row>
    <row r="5" spans="1:5" x14ac:dyDescent="0.2">
      <c r="A5" s="417">
        <v>43260</v>
      </c>
    </row>
    <row r="6" spans="1:5" x14ac:dyDescent="0.2">
      <c r="A6" s="417">
        <v>43261</v>
      </c>
    </row>
    <row r="7" spans="1:5" x14ac:dyDescent="0.2">
      <c r="A7" s="417">
        <v>43262</v>
      </c>
    </row>
    <row r="8" spans="1:5" x14ac:dyDescent="0.2">
      <c r="A8" s="417">
        <v>43263</v>
      </c>
      <c r="B8">
        <v>0</v>
      </c>
      <c r="C8">
        <v>0</v>
      </c>
      <c r="D8">
        <v>80</v>
      </c>
      <c r="E8">
        <v>2</v>
      </c>
    </row>
    <row r="9" spans="1:5" x14ac:dyDescent="0.2">
      <c r="A9" s="417">
        <v>43264</v>
      </c>
      <c r="B9">
        <v>0</v>
      </c>
      <c r="C9">
        <v>4</v>
      </c>
      <c r="D9">
        <v>60</v>
      </c>
      <c r="E9">
        <v>22</v>
      </c>
    </row>
    <row r="10" spans="1:5" x14ac:dyDescent="0.2">
      <c r="A10" s="417">
        <v>43265</v>
      </c>
      <c r="B10">
        <v>0</v>
      </c>
      <c r="C10">
        <v>20</v>
      </c>
      <c r="D10">
        <v>15</v>
      </c>
      <c r="E10">
        <v>10</v>
      </c>
    </row>
    <row r="11" spans="1:5" x14ac:dyDescent="0.2">
      <c r="A11" s="417">
        <v>43266</v>
      </c>
      <c r="B11">
        <v>9</v>
      </c>
      <c r="C11">
        <v>10</v>
      </c>
      <c r="D11">
        <v>5</v>
      </c>
      <c r="E11">
        <v>6</v>
      </c>
    </row>
    <row r="12" spans="1:5" x14ac:dyDescent="0.2">
      <c r="A12" s="417">
        <v>43267</v>
      </c>
    </row>
    <row r="13" spans="1:5" x14ac:dyDescent="0.2">
      <c r="A13" s="417">
        <v>43268</v>
      </c>
    </row>
    <row r="14" spans="1:5" x14ac:dyDescent="0.2">
      <c r="A14" s="417">
        <v>43269</v>
      </c>
      <c r="C14">
        <v>10</v>
      </c>
      <c r="D14">
        <v>20</v>
      </c>
    </row>
    <row r="15" spans="1:5" x14ac:dyDescent="0.2">
      <c r="A15" s="417">
        <v>43270</v>
      </c>
      <c r="D15">
        <v>30</v>
      </c>
      <c r="E15">
        <v>14</v>
      </c>
    </row>
    <row r="16" spans="1:5" x14ac:dyDescent="0.2">
      <c r="A16" s="417">
        <v>43271</v>
      </c>
      <c r="D16">
        <v>20</v>
      </c>
    </row>
    <row r="17" spans="1:4" x14ac:dyDescent="0.2">
      <c r="A17" s="417">
        <v>43272</v>
      </c>
      <c r="B17">
        <v>0</v>
      </c>
      <c r="C17">
        <v>0</v>
      </c>
      <c r="D17">
        <v>0</v>
      </c>
    </row>
    <row r="18" spans="1:4" x14ac:dyDescent="0.2">
      <c r="A18" s="417">
        <v>43273</v>
      </c>
    </row>
    <row r="19" spans="1:4" x14ac:dyDescent="0.2">
      <c r="A19" s="417">
        <v>43274</v>
      </c>
    </row>
    <row r="20" spans="1:4" x14ac:dyDescent="0.2">
      <c r="A20" s="417">
        <v>43275</v>
      </c>
    </row>
    <row r="21" spans="1:4" x14ac:dyDescent="0.2">
      <c r="A21" s="417">
        <v>43276</v>
      </c>
    </row>
    <row r="22" spans="1:4" x14ac:dyDescent="0.2">
      <c r="A22" s="417">
        <v>43277</v>
      </c>
    </row>
    <row r="23" spans="1:4" x14ac:dyDescent="0.2">
      <c r="A23" s="417">
        <v>43278</v>
      </c>
    </row>
    <row r="24" spans="1:4" x14ac:dyDescent="0.2">
      <c r="A24" s="417">
        <v>43279</v>
      </c>
    </row>
    <row r="25" spans="1:4" x14ac:dyDescent="0.2">
      <c r="A25" s="417">
        <v>43280</v>
      </c>
    </row>
    <row r="26" spans="1:4" x14ac:dyDescent="0.2">
      <c r="A26" s="417">
        <v>43281</v>
      </c>
    </row>
    <row r="27" spans="1:4" x14ac:dyDescent="0.2">
      <c r="A27" s="417">
        <v>43282</v>
      </c>
    </row>
    <row r="28" spans="1:4" x14ac:dyDescent="0.2">
      <c r="A28" s="417">
        <v>43283</v>
      </c>
    </row>
    <row r="29" spans="1:4" x14ac:dyDescent="0.2">
      <c r="A29" s="417">
        <v>43284</v>
      </c>
    </row>
    <row r="30" spans="1:4" x14ac:dyDescent="0.2">
      <c r="A30" s="417">
        <v>43285</v>
      </c>
    </row>
    <row r="31" spans="1:4" x14ac:dyDescent="0.2">
      <c r="A31" s="417">
        <v>43286</v>
      </c>
    </row>
    <row r="32" spans="1:4" x14ac:dyDescent="0.2">
      <c r="A32" s="417">
        <v>43287</v>
      </c>
    </row>
    <row r="33" spans="1:4" x14ac:dyDescent="0.2">
      <c r="A33" s="417">
        <v>43288</v>
      </c>
    </row>
    <row r="34" spans="1:4" x14ac:dyDescent="0.2">
      <c r="A34" s="417">
        <v>43289</v>
      </c>
    </row>
    <row r="35" spans="1:4" x14ac:dyDescent="0.2">
      <c r="A35" s="417">
        <v>43290</v>
      </c>
      <c r="B35" t="s">
        <v>244</v>
      </c>
    </row>
    <row r="36" spans="1:4" x14ac:dyDescent="0.2">
      <c r="A36" s="417">
        <v>43291</v>
      </c>
      <c r="B36" t="s">
        <v>244</v>
      </c>
    </row>
    <row r="37" spans="1:4" x14ac:dyDescent="0.2">
      <c r="A37" s="417">
        <v>43292</v>
      </c>
      <c r="B37" t="s">
        <v>244</v>
      </c>
    </row>
    <row r="38" spans="1:4" x14ac:dyDescent="0.2">
      <c r="A38" s="417">
        <v>43293</v>
      </c>
      <c r="B38" t="s">
        <v>244</v>
      </c>
    </row>
    <row r="39" spans="1:4" x14ac:dyDescent="0.2">
      <c r="A39" s="417">
        <v>43294</v>
      </c>
      <c r="B39" t="s">
        <v>244</v>
      </c>
      <c r="D39" t="s">
        <v>245</v>
      </c>
    </row>
    <row r="40" spans="1:4" x14ac:dyDescent="0.2">
      <c r="A40" s="417">
        <v>43295</v>
      </c>
    </row>
    <row r="41" spans="1:4" x14ac:dyDescent="0.2">
      <c r="A41" s="417">
        <v>43296</v>
      </c>
    </row>
    <row r="42" spans="1:4" x14ac:dyDescent="0.2">
      <c r="A42" s="417">
        <v>43297</v>
      </c>
    </row>
    <row r="43" spans="1:4" x14ac:dyDescent="0.2">
      <c r="A43" s="417">
        <v>43298</v>
      </c>
    </row>
    <row r="44" spans="1:4" x14ac:dyDescent="0.2">
      <c r="A44" s="417">
        <v>43299</v>
      </c>
    </row>
    <row r="45" spans="1:4" x14ac:dyDescent="0.2">
      <c r="A45" s="417">
        <v>43300</v>
      </c>
    </row>
    <row r="46" spans="1:4" x14ac:dyDescent="0.2">
      <c r="A46" s="417">
        <v>43301</v>
      </c>
    </row>
    <row r="47" spans="1:4" x14ac:dyDescent="0.2">
      <c r="A47" s="417">
        <v>43302</v>
      </c>
    </row>
    <row r="48" spans="1:4" x14ac:dyDescent="0.2">
      <c r="A48" s="417">
        <v>43303</v>
      </c>
    </row>
    <row r="49" spans="1:1" x14ac:dyDescent="0.2">
      <c r="A49" s="417">
        <v>43304</v>
      </c>
    </row>
    <row r="50" spans="1:1" x14ac:dyDescent="0.2">
      <c r="A50" s="417">
        <v>43305</v>
      </c>
    </row>
    <row r="51" spans="1:1" x14ac:dyDescent="0.2">
      <c r="A51" s="417">
        <v>43306</v>
      </c>
    </row>
    <row r="52" spans="1:1" x14ac:dyDescent="0.2">
      <c r="A52" s="417">
        <v>43307</v>
      </c>
    </row>
    <row r="53" spans="1:1" x14ac:dyDescent="0.2">
      <c r="A53" s="417">
        <v>43308</v>
      </c>
    </row>
    <row r="54" spans="1:1" x14ac:dyDescent="0.2">
      <c r="A54" s="417">
        <v>43309</v>
      </c>
    </row>
    <row r="55" spans="1:1" x14ac:dyDescent="0.2">
      <c r="A55" s="417">
        <v>43310</v>
      </c>
    </row>
    <row r="56" spans="1:1" x14ac:dyDescent="0.2">
      <c r="A56" s="417">
        <v>43311</v>
      </c>
    </row>
    <row r="57" spans="1:1" x14ac:dyDescent="0.2">
      <c r="A57" s="417">
        <v>43312</v>
      </c>
    </row>
    <row r="58" spans="1:1" x14ac:dyDescent="0.2">
      <c r="A58" s="417">
        <v>43313</v>
      </c>
    </row>
    <row r="59" spans="1:1" x14ac:dyDescent="0.2">
      <c r="A59" s="417">
        <v>43314</v>
      </c>
    </row>
    <row r="60" spans="1:1" x14ac:dyDescent="0.2">
      <c r="A60" s="417">
        <v>43315</v>
      </c>
    </row>
    <row r="61" spans="1:1" x14ac:dyDescent="0.2">
      <c r="A61" s="417">
        <v>43316</v>
      </c>
    </row>
    <row r="62" spans="1:1" x14ac:dyDescent="0.2">
      <c r="A62" s="417">
        <v>43317</v>
      </c>
    </row>
    <row r="63" spans="1:1" x14ac:dyDescent="0.2">
      <c r="A63" s="417">
        <v>43318</v>
      </c>
    </row>
    <row r="64" spans="1:1" x14ac:dyDescent="0.2">
      <c r="A64" s="417">
        <v>43319</v>
      </c>
    </row>
    <row r="65" spans="1:5" x14ac:dyDescent="0.2">
      <c r="A65" s="417">
        <v>43320</v>
      </c>
    </row>
    <row r="66" spans="1:5" x14ac:dyDescent="0.2">
      <c r="A66" s="417">
        <v>43321</v>
      </c>
    </row>
    <row r="67" spans="1:5" x14ac:dyDescent="0.2">
      <c r="A67" s="417">
        <v>43322</v>
      </c>
    </row>
    <row r="68" spans="1:5" x14ac:dyDescent="0.2">
      <c r="A68" s="417">
        <v>43323</v>
      </c>
    </row>
    <row r="69" spans="1:5" x14ac:dyDescent="0.2">
      <c r="A69" s="417">
        <v>43324</v>
      </c>
    </row>
    <row r="70" spans="1:5" x14ac:dyDescent="0.2">
      <c r="A70" s="417">
        <v>43325</v>
      </c>
    </row>
    <row r="71" spans="1:5" x14ac:dyDescent="0.2">
      <c r="A71" s="417">
        <v>43326</v>
      </c>
      <c r="E71" t="s">
        <v>253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R129"/>
  <sheetViews>
    <sheetView tabSelected="1" zoomScaleNormal="100" workbookViewId="0">
      <pane xSplit="1" ySplit="4" topLeftCell="G74" activePane="bottomRight" state="frozen"/>
      <selection pane="topRight" activeCell="B1" sqref="B1"/>
      <selection pane="bottomLeft" activeCell="A5" sqref="A5"/>
      <selection pane="bottomRight" activeCell="P88" sqref="P88"/>
    </sheetView>
  </sheetViews>
  <sheetFormatPr defaultColWidth="8.5703125" defaultRowHeight="12.75" thickTop="1" thickBottom="1" x14ac:dyDescent="0.25"/>
  <cols>
    <col min="1" max="1" width="13.140625" style="86" customWidth="1"/>
    <col min="2" max="2" width="15.5703125" style="86" customWidth="1"/>
    <col min="3" max="3" width="16.28515625" style="86" customWidth="1"/>
    <col min="4" max="4" width="10" style="169" bestFit="1" customWidth="1"/>
    <col min="5" max="5" width="8.5703125" style="86"/>
    <col min="6" max="6" width="15.42578125" style="86" customWidth="1"/>
    <col min="7" max="7" width="8.5703125" style="169" customWidth="1"/>
    <col min="8" max="8" width="0.28515625" style="98" customWidth="1"/>
    <col min="9" max="9" width="9.5703125" style="86" customWidth="1"/>
    <col min="10" max="10" width="14.42578125" style="86" customWidth="1"/>
    <col min="11" max="11" width="8.5703125" style="125"/>
    <col min="12" max="12" width="8.5703125" style="86"/>
    <col min="13" max="13" width="14" style="86" customWidth="1"/>
    <col min="14" max="14" width="8.5703125" style="86"/>
    <col min="15" max="15" width="14" style="161" customWidth="1"/>
    <col min="16" max="16" width="9.42578125" style="137"/>
    <col min="17" max="17" width="7.28515625" style="92" customWidth="1"/>
    <col min="18" max="18" width="8.5703125" style="92"/>
    <col min="19" max="19" width="5.85546875" style="92" customWidth="1"/>
    <col min="20" max="20" width="9.5703125" style="172" customWidth="1"/>
    <col min="21" max="24" width="9.5703125" style="155" customWidth="1"/>
    <col min="25" max="25" width="9.5703125" style="259" customWidth="1"/>
    <col min="26" max="26" width="8.5703125" style="112"/>
    <col min="27" max="27" width="8.5703125" style="147"/>
    <col min="28" max="28" width="145.5703125" style="92" customWidth="1"/>
    <col min="29" max="29" width="8.5703125" style="92"/>
    <col min="30" max="30" width="9.42578125" style="93"/>
    <col min="31" max="31" width="9.42578125" style="92"/>
    <col min="32" max="32" width="8.5703125" style="92"/>
    <col min="33" max="33" width="9.42578125" style="93"/>
    <col min="34" max="34" width="9.42578125" style="92"/>
    <col min="35" max="35" width="8.5703125" style="92"/>
    <col min="36" max="36" width="9.42578125" style="86" customWidth="1"/>
    <col min="37" max="37" width="8.5703125" style="86"/>
    <col min="38" max="38" width="12" style="86" customWidth="1"/>
    <col min="39" max="39" width="32" style="86" customWidth="1"/>
    <col min="40" max="16384" width="8.5703125" style="86"/>
  </cols>
  <sheetData>
    <row r="1" spans="1:35" thickTop="1" thickBot="1" x14ac:dyDescent="0.25">
      <c r="A1" s="10" t="s">
        <v>108</v>
      </c>
      <c r="B1" s="459" t="s">
        <v>0</v>
      </c>
      <c r="C1" s="460"/>
      <c r="D1" s="465"/>
      <c r="E1" s="459" t="s">
        <v>2</v>
      </c>
      <c r="F1" s="460"/>
      <c r="G1" s="460"/>
      <c r="H1" s="95"/>
      <c r="I1" s="457" t="s">
        <v>1</v>
      </c>
      <c r="J1" s="458"/>
      <c r="K1" s="458"/>
      <c r="L1" s="459" t="s">
        <v>3</v>
      </c>
      <c r="M1" s="460"/>
      <c r="N1" s="460"/>
      <c r="O1" s="460"/>
      <c r="P1" s="134"/>
      <c r="Q1" s="95"/>
      <c r="R1" s="95"/>
      <c r="S1" s="115"/>
      <c r="T1" s="138"/>
      <c r="U1" s="452" t="s">
        <v>111</v>
      </c>
      <c r="V1" s="452"/>
      <c r="W1" s="452"/>
      <c r="X1" s="452"/>
      <c r="Y1" s="444" t="s">
        <v>207</v>
      </c>
      <c r="Z1" s="447" t="s">
        <v>107</v>
      </c>
      <c r="AA1" s="450" t="s">
        <v>109</v>
      </c>
      <c r="AB1" s="2"/>
      <c r="AC1" s="86"/>
      <c r="AD1" s="86"/>
      <c r="AE1" s="86"/>
      <c r="AF1" s="86"/>
      <c r="AG1" s="86"/>
      <c r="AH1" s="86"/>
      <c r="AI1" s="86"/>
    </row>
    <row r="2" spans="1:35" ht="14.65" customHeight="1" thickTop="1" thickBot="1" x14ac:dyDescent="0.25">
      <c r="A2" s="118" t="s">
        <v>4</v>
      </c>
      <c r="B2" s="461" t="s">
        <v>97</v>
      </c>
      <c r="C2" s="462"/>
      <c r="D2" s="164"/>
      <c r="E2" s="87" t="s">
        <v>98</v>
      </c>
      <c r="F2" s="88"/>
      <c r="G2" s="164"/>
      <c r="H2" s="96"/>
      <c r="I2" s="461" t="s">
        <v>99</v>
      </c>
      <c r="J2" s="462"/>
      <c r="K2" s="462"/>
      <c r="L2" s="463" t="s">
        <v>5</v>
      </c>
      <c r="M2" s="464"/>
      <c r="N2" s="464" t="s">
        <v>6</v>
      </c>
      <c r="O2" s="464"/>
      <c r="P2" s="135"/>
      <c r="Q2" s="1"/>
      <c r="R2" s="1"/>
      <c r="S2" s="116"/>
      <c r="T2" s="139"/>
      <c r="U2" s="452"/>
      <c r="V2" s="452"/>
      <c r="W2" s="452"/>
      <c r="X2" s="452"/>
      <c r="Y2" s="445"/>
      <c r="Z2" s="448"/>
      <c r="AA2" s="450"/>
      <c r="AB2" s="107"/>
      <c r="AC2" s="86"/>
      <c r="AD2" s="86"/>
      <c r="AE2" s="86"/>
      <c r="AF2" s="86"/>
      <c r="AG2" s="86"/>
      <c r="AH2" s="86"/>
      <c r="AI2" s="86"/>
    </row>
    <row r="3" spans="1:35" ht="14.65" customHeight="1" thickTop="1" thickBot="1" x14ac:dyDescent="0.25">
      <c r="A3" s="118" t="s">
        <v>7</v>
      </c>
      <c r="B3" s="453" t="s">
        <v>100</v>
      </c>
      <c r="C3" s="454"/>
      <c r="D3" s="165"/>
      <c r="E3" s="89" t="s">
        <v>101</v>
      </c>
      <c r="F3" s="90"/>
      <c r="G3" s="165"/>
      <c r="H3" s="97"/>
      <c r="I3" s="453" t="s">
        <v>102</v>
      </c>
      <c r="J3" s="454"/>
      <c r="K3" s="454"/>
      <c r="L3" s="455" t="s">
        <v>8</v>
      </c>
      <c r="M3" s="456"/>
      <c r="N3" s="456" t="s">
        <v>9</v>
      </c>
      <c r="O3" s="456"/>
      <c r="P3" s="136"/>
      <c r="Q3" s="114"/>
      <c r="R3" s="114"/>
      <c r="S3" s="117"/>
      <c r="T3" s="140"/>
      <c r="U3" s="452"/>
      <c r="V3" s="452"/>
      <c r="W3" s="452"/>
      <c r="X3" s="452"/>
      <c r="Y3" s="446"/>
      <c r="Z3" s="449"/>
      <c r="AA3" s="451"/>
      <c r="AB3" s="107"/>
      <c r="AC3" s="86"/>
      <c r="AD3" s="86"/>
      <c r="AE3" s="86"/>
      <c r="AF3" s="86"/>
      <c r="AG3" s="86"/>
      <c r="AH3" s="86"/>
      <c r="AI3" s="86"/>
    </row>
    <row r="4" spans="1:35" ht="101.25" customHeight="1" thickTop="1" thickBot="1" x14ac:dyDescent="0.25">
      <c r="A4" s="3" t="s">
        <v>10</v>
      </c>
      <c r="B4" s="4" t="s">
        <v>11</v>
      </c>
      <c r="C4" s="5" t="s">
        <v>12</v>
      </c>
      <c r="D4" s="127" t="s">
        <v>113</v>
      </c>
      <c r="E4" s="4" t="s">
        <v>14</v>
      </c>
      <c r="F4" s="5" t="s">
        <v>12</v>
      </c>
      <c r="G4" s="127" t="s">
        <v>96</v>
      </c>
      <c r="H4" s="6" t="s">
        <v>105</v>
      </c>
      <c r="I4" s="231" t="s">
        <v>13</v>
      </c>
      <c r="J4" s="5" t="s">
        <v>12</v>
      </c>
      <c r="K4" s="127" t="s">
        <v>78</v>
      </c>
      <c r="L4" s="4" t="s">
        <v>15</v>
      </c>
      <c r="M4" s="5" t="s">
        <v>12</v>
      </c>
      <c r="N4" s="4" t="s">
        <v>255</v>
      </c>
      <c r="O4" s="5" t="s">
        <v>12</v>
      </c>
      <c r="P4" s="126" t="s">
        <v>112</v>
      </c>
      <c r="Q4" s="7" t="s">
        <v>80</v>
      </c>
      <c r="R4" s="7" t="s">
        <v>106</v>
      </c>
      <c r="S4" s="113" t="s">
        <v>104</v>
      </c>
      <c r="T4" s="434" t="s">
        <v>250</v>
      </c>
      <c r="U4" s="157" t="s">
        <v>181</v>
      </c>
      <c r="V4" s="154" t="s">
        <v>180</v>
      </c>
      <c r="W4" s="154" t="s">
        <v>179</v>
      </c>
      <c r="X4" s="154" t="s">
        <v>178</v>
      </c>
      <c r="Y4" s="258" t="s">
        <v>209</v>
      </c>
      <c r="Z4" s="256" t="s">
        <v>16</v>
      </c>
      <c r="AA4" s="101" t="s">
        <v>110</v>
      </c>
      <c r="AB4" s="108" t="s">
        <v>17</v>
      </c>
      <c r="AC4" s="86"/>
      <c r="AD4" s="86"/>
      <c r="AE4" s="86"/>
      <c r="AF4" s="86"/>
      <c r="AG4" s="86"/>
      <c r="AH4" s="86"/>
      <c r="AI4" s="86"/>
    </row>
    <row r="5" spans="1:35" ht="15" customHeight="1" thickTop="1" thickBot="1" x14ac:dyDescent="0.25">
      <c r="A5" s="94">
        <v>43615</v>
      </c>
      <c r="B5" s="67" t="e">
        <f>GEOMEAN('Raw Data'!B3:F3)</f>
        <v>#NUM!</v>
      </c>
      <c r="C5" s="5"/>
      <c r="D5" s="127">
        <v>0.2</v>
      </c>
      <c r="E5" s="71" t="e">
        <f>GEOMEAN('Raw Data'!G3:K3)</f>
        <v>#NUM!</v>
      </c>
      <c r="F5" s="5"/>
      <c r="G5" s="127">
        <v>1</v>
      </c>
      <c r="H5" s="6"/>
      <c r="I5" s="232">
        <f>GEOMEAN('Raw Data'!L3:P3)</f>
        <v>10</v>
      </c>
      <c r="J5" s="5"/>
      <c r="K5" s="128">
        <v>0.6</v>
      </c>
      <c r="L5" s="71" t="e">
        <f>GEOMEAN('Raw Data'!Q3:U3)</f>
        <v>#NUM!</v>
      </c>
      <c r="M5" s="5"/>
      <c r="N5" s="71" t="e">
        <f>GEOMEAN('Raw Data'!V3:Z3)</f>
        <v>#NUM!</v>
      </c>
      <c r="O5" s="5"/>
      <c r="P5" s="126">
        <v>3</v>
      </c>
      <c r="Q5" s="7"/>
      <c r="R5" s="433"/>
      <c r="S5" s="113">
        <v>0</v>
      </c>
      <c r="T5" s="434">
        <v>0</v>
      </c>
      <c r="U5" s="157"/>
      <c r="V5" s="154"/>
      <c r="W5" s="154"/>
      <c r="X5" s="154"/>
      <c r="Y5" s="258"/>
      <c r="Z5" s="256"/>
      <c r="AA5" s="435"/>
      <c r="AB5" s="108"/>
      <c r="AC5" s="86"/>
      <c r="AD5" s="86"/>
      <c r="AE5" s="86"/>
      <c r="AF5" s="86"/>
      <c r="AG5" s="86"/>
      <c r="AH5" s="86"/>
      <c r="AI5" s="86"/>
    </row>
    <row r="6" spans="1:35" ht="16.149999999999999" customHeight="1" thickTop="1" thickBot="1" x14ac:dyDescent="0.25">
      <c r="A6" s="94">
        <v>43616</v>
      </c>
      <c r="B6" s="67" t="e">
        <f>GEOMEAN('Raw Data'!B4:F4)</f>
        <v>#NUM!</v>
      </c>
      <c r="C6" s="5"/>
      <c r="D6" s="127">
        <v>0</v>
      </c>
      <c r="E6" s="71" t="e">
        <f>GEOMEAN('Raw Data'!G4:K4)</f>
        <v>#NUM!</v>
      </c>
      <c r="F6" s="5"/>
      <c r="G6" s="127">
        <v>0</v>
      </c>
      <c r="H6" s="6"/>
      <c r="I6" s="232">
        <f>GEOMEAN('Raw Data'!L4:P4)</f>
        <v>12.457309396155173</v>
      </c>
      <c r="J6" s="5" t="s">
        <v>256</v>
      </c>
      <c r="K6" s="128">
        <v>0.6</v>
      </c>
      <c r="L6" s="71" t="e">
        <f>GEOMEAN('Raw Data'!Q4:U4)</f>
        <v>#NUM!</v>
      </c>
      <c r="M6" s="5" t="s">
        <v>256</v>
      </c>
      <c r="N6" s="71" t="e">
        <f>GEOMEAN('Raw Data'!V4:Z4)</f>
        <v>#NUM!</v>
      </c>
      <c r="O6" s="5" t="s">
        <v>256</v>
      </c>
      <c r="P6" s="126">
        <v>0</v>
      </c>
      <c r="Q6" s="7"/>
      <c r="R6" s="433"/>
      <c r="S6" s="113"/>
      <c r="T6" s="434"/>
      <c r="U6" s="157"/>
      <c r="V6" s="154"/>
      <c r="W6" s="154"/>
      <c r="X6" s="154"/>
      <c r="Y6" s="258"/>
      <c r="Z6" s="256"/>
      <c r="AA6" s="435"/>
      <c r="AB6" s="108"/>
      <c r="AC6" s="86"/>
      <c r="AD6" s="86"/>
      <c r="AE6" s="86"/>
      <c r="AF6" s="86"/>
      <c r="AG6" s="86"/>
      <c r="AH6" s="86"/>
      <c r="AI6" s="86"/>
    </row>
    <row r="7" spans="1:35" ht="10.15" customHeight="1" thickTop="1" thickBot="1" x14ac:dyDescent="0.25">
      <c r="A7" s="94">
        <v>43617</v>
      </c>
      <c r="B7" s="67" t="e">
        <f>GEOMEAN('Raw Data'!B5:F5)</f>
        <v>#NUM!</v>
      </c>
      <c r="C7" s="5"/>
      <c r="D7" s="127">
        <v>0</v>
      </c>
      <c r="E7" s="71" t="e">
        <f>GEOMEAN('Raw Data'!G5:K5)</f>
        <v>#NUM!</v>
      </c>
      <c r="F7" s="5"/>
      <c r="G7" s="127">
        <v>0</v>
      </c>
      <c r="H7" s="6"/>
      <c r="I7" s="232">
        <f>GEOMEAN('Raw Data'!L5:P5)</f>
        <v>15.157165665103982</v>
      </c>
      <c r="J7" s="5" t="s">
        <v>256</v>
      </c>
      <c r="K7" s="128">
        <v>0</v>
      </c>
      <c r="L7" s="71" t="e">
        <f>GEOMEAN('Raw Data'!Q5:U5)</f>
        <v>#NUM!</v>
      </c>
      <c r="M7" s="5" t="s">
        <v>256</v>
      </c>
      <c r="N7" s="71" t="e">
        <f>GEOMEAN('Raw Data'!V5:Z5)</f>
        <v>#NUM!</v>
      </c>
      <c r="O7" s="5" t="s">
        <v>256</v>
      </c>
      <c r="P7" s="126">
        <v>0</v>
      </c>
      <c r="Q7" s="7"/>
      <c r="R7" s="433" t="str">
        <f ca="1">IF(AND(ISNUMBER(N6),ISNUMBER(N5)),+IF(A7&lt;=NOW(),+'Model Parameters Petrie'!$B$4*MAX(AVERAGE('In Town'!P6,'In Town'!S6:T6)-MAX('Model Parameters Petrie'!$B$5-AVERAGE('In Town'!P5,'In Town'!S5:T5),0),0)+'Model Parameters Petrie'!$B$2+'Model Parameters Petrie'!$B$3*('In Town'!N6-'Model Parameters Petrie'!$B$2),"N/A"),"N/A")</f>
        <v>N/A</v>
      </c>
      <c r="S7" s="113"/>
      <c r="T7" s="434"/>
      <c r="U7" s="157"/>
      <c r="V7" s="154"/>
      <c r="W7" s="154"/>
      <c r="X7" s="154"/>
      <c r="Y7" s="258"/>
      <c r="Z7" s="256"/>
      <c r="AA7" s="435"/>
      <c r="AB7" s="108"/>
      <c r="AC7" s="86"/>
      <c r="AD7" s="86"/>
      <c r="AE7" s="86"/>
      <c r="AF7" s="86"/>
      <c r="AG7" s="86"/>
      <c r="AH7" s="86"/>
      <c r="AI7" s="86"/>
    </row>
    <row r="8" spans="1:35" ht="14.45" customHeight="1" thickTop="1" thickBot="1" x14ac:dyDescent="0.25">
      <c r="A8" s="94">
        <v>43618</v>
      </c>
      <c r="B8" s="67" t="e">
        <f>GEOMEAN('Raw Data'!B6:F6)</f>
        <v>#NUM!</v>
      </c>
      <c r="C8" s="5"/>
      <c r="D8" s="127">
        <v>3.4</v>
      </c>
      <c r="E8" s="71" t="e">
        <f>GEOMEAN('Raw Data'!G6:K6)</f>
        <v>#NUM!</v>
      </c>
      <c r="F8" s="5"/>
      <c r="G8" s="127">
        <v>3.6</v>
      </c>
      <c r="H8" s="6"/>
      <c r="I8" s="232" t="e">
        <f>GEOMEAN('Raw Data'!L6:P6)</f>
        <v>#NUM!</v>
      </c>
      <c r="J8" s="5" t="s">
        <v>256</v>
      </c>
      <c r="K8" s="128">
        <v>3.8</v>
      </c>
      <c r="L8" s="71" t="e">
        <f>GEOMEAN('Raw Data'!Q6:U6)</f>
        <v>#NUM!</v>
      </c>
      <c r="M8" s="5" t="s">
        <v>256</v>
      </c>
      <c r="N8" s="71" t="e">
        <f>GEOMEAN('Raw Data'!V6:Z6)</f>
        <v>#NUM!</v>
      </c>
      <c r="O8" s="5" t="s">
        <v>256</v>
      </c>
      <c r="P8" s="126">
        <v>4</v>
      </c>
      <c r="Q8" s="7"/>
      <c r="R8" s="433" t="str">
        <f ca="1">IF(AND(ISNUMBER(N7),ISNUMBER(N6)),+IF(A8&lt;=NOW(),+'Model Parameters Petrie'!$B$4*MAX(AVERAGE('In Town'!P7,'In Town'!S7:T7)-MAX('Model Parameters Petrie'!$B$5-AVERAGE('In Town'!P6,'In Town'!S6:T6),0),0)+'Model Parameters Petrie'!$B$2+'Model Parameters Petrie'!$B$3*('In Town'!N7-'Model Parameters Petrie'!$B$2),"N/A"),"N/A")</f>
        <v>N/A</v>
      </c>
      <c r="S8" s="113"/>
      <c r="T8" s="434"/>
      <c r="U8" s="157"/>
      <c r="V8" s="154"/>
      <c r="W8" s="154"/>
      <c r="X8" s="154"/>
      <c r="Y8" s="258"/>
      <c r="Z8" s="256"/>
      <c r="AA8" s="435"/>
      <c r="AB8" s="108"/>
      <c r="AC8" s="86"/>
      <c r="AD8" s="86"/>
      <c r="AE8" s="86"/>
      <c r="AF8" s="86"/>
      <c r="AG8" s="86"/>
      <c r="AH8" s="86"/>
      <c r="AI8" s="86"/>
    </row>
    <row r="9" spans="1:35" ht="12" customHeight="1" thickTop="1" thickBot="1" x14ac:dyDescent="0.25">
      <c r="A9" s="94">
        <v>43619</v>
      </c>
      <c r="B9" s="67" t="e">
        <f>GEOMEAN('Raw Data'!B7:F7)</f>
        <v>#NUM!</v>
      </c>
      <c r="C9" s="5"/>
      <c r="D9" s="127">
        <v>1.6</v>
      </c>
      <c r="E9" s="71" t="e">
        <f>GEOMEAN('Raw Data'!G7:K7)</f>
        <v>#NUM!</v>
      </c>
      <c r="F9" s="5"/>
      <c r="G9" s="127">
        <v>1.2</v>
      </c>
      <c r="H9" s="6"/>
      <c r="I9" s="232">
        <f>GEOMEAN('Raw Data'!L7:P7)</f>
        <v>11.486983549970351</v>
      </c>
      <c r="J9" s="5" t="s">
        <v>256</v>
      </c>
      <c r="K9" s="128">
        <v>0.8</v>
      </c>
      <c r="L9" s="71" t="e">
        <f>GEOMEAN('Raw Data'!Q7:U7)</f>
        <v>#NUM!</v>
      </c>
      <c r="M9" s="5" t="s">
        <v>256</v>
      </c>
      <c r="N9" s="71" t="e">
        <f>GEOMEAN('Raw Data'!V7:Z7)</f>
        <v>#NUM!</v>
      </c>
      <c r="O9" s="5" t="s">
        <v>256</v>
      </c>
      <c r="P9" s="126">
        <v>0.6</v>
      </c>
      <c r="Q9" s="7"/>
      <c r="R9" s="433" t="str">
        <f ca="1">IF(AND(ISNUMBER(N8),ISNUMBER(N7)),+IF(A9&lt;=NOW(),+'Model Parameters Petrie'!$B$4*MAX(AVERAGE('In Town'!P8,'In Town'!S8:T8)-MAX('Model Parameters Petrie'!$B$5-AVERAGE('In Town'!P7,'In Town'!S7:T7),0),0)+'Model Parameters Petrie'!$B$2+'Model Parameters Petrie'!$B$3*('In Town'!N8-'Model Parameters Petrie'!$B$2),"N/A"),"N/A")</f>
        <v>N/A</v>
      </c>
      <c r="S9" s="113"/>
      <c r="T9" s="434"/>
      <c r="U9" s="157"/>
      <c r="V9" s="154"/>
      <c r="W9" s="154"/>
      <c r="X9" s="154"/>
      <c r="Y9" s="258"/>
      <c r="Z9" s="256"/>
      <c r="AA9" s="435"/>
      <c r="AB9" s="108"/>
      <c r="AC9" s="86"/>
      <c r="AD9" s="86"/>
      <c r="AE9" s="86"/>
      <c r="AF9" s="86"/>
      <c r="AG9" s="86"/>
      <c r="AH9" s="86"/>
      <c r="AI9" s="86"/>
    </row>
    <row r="10" spans="1:35" thickTop="1" thickBot="1" x14ac:dyDescent="0.25">
      <c r="A10" s="94">
        <v>43620</v>
      </c>
      <c r="B10" s="67" t="e">
        <f>GEOMEAN('Raw Data'!B8:F8)</f>
        <v>#NUM!</v>
      </c>
      <c r="C10" s="65"/>
      <c r="D10" s="128">
        <v>1.2</v>
      </c>
      <c r="E10" s="71" t="e">
        <f>GEOMEAN('Raw Data'!G8:K8)</f>
        <v>#NUM!</v>
      </c>
      <c r="F10" s="65"/>
      <c r="G10" s="166">
        <v>0.8</v>
      </c>
      <c r="H10" s="68"/>
      <c r="I10" s="232">
        <f>GEOMEAN('Raw Data'!L8:P8)</f>
        <v>10</v>
      </c>
      <c r="J10" s="5" t="s">
        <v>256</v>
      </c>
      <c r="K10" s="128">
        <v>0.8</v>
      </c>
      <c r="L10" s="71" t="e">
        <f>GEOMEAN('Raw Data'!Q8:U8)</f>
        <v>#NUM!</v>
      </c>
      <c r="M10" s="5" t="s">
        <v>256</v>
      </c>
      <c r="N10" s="71" t="e">
        <f>GEOMEAN('Raw Data'!V8:Z8)</f>
        <v>#NUM!</v>
      </c>
      <c r="O10" s="5" t="s">
        <v>256</v>
      </c>
      <c r="P10" s="432">
        <v>0</v>
      </c>
      <c r="Q10" s="70"/>
      <c r="R10" s="433" t="str">
        <f ca="1">IF(AND(ISNUMBER(N9),ISNUMBER(N8)),+IF(A10&lt;=NOW(),+'Model Parameters Petrie'!$B$4*MAX(AVERAGE('In Town'!P9,'In Town'!S9:T9)-MAX('Model Parameters Petrie'!$B$5-AVERAGE('In Town'!P8,'In Town'!S8:T8),0),0)+'Model Parameters Petrie'!$B$2+'Model Parameters Petrie'!$B$3*('In Town'!N9-'Model Parameters Petrie'!$B$2),"N/A"),"N/A")</f>
        <v>N/A</v>
      </c>
      <c r="S10" s="104"/>
      <c r="T10" s="9"/>
      <c r="U10" s="154"/>
      <c r="V10" s="154"/>
      <c r="W10" s="154"/>
      <c r="X10" s="154"/>
      <c r="Y10" s="258"/>
      <c r="Z10" s="103"/>
      <c r="AA10" s="141"/>
      <c r="AB10" s="109"/>
      <c r="AC10" s="86"/>
      <c r="AD10" s="86"/>
      <c r="AE10" s="86"/>
      <c r="AF10" s="86"/>
      <c r="AG10" s="86"/>
      <c r="AH10" s="86"/>
      <c r="AI10" s="86"/>
    </row>
    <row r="11" spans="1:35" thickTop="1" thickBot="1" x14ac:dyDescent="0.25">
      <c r="A11" s="94">
        <v>43621</v>
      </c>
      <c r="B11" s="67" t="e">
        <f>GEOMEAN('Raw Data'!B9:F9)</f>
        <v>#NUM!</v>
      </c>
      <c r="C11" s="65"/>
      <c r="D11" s="128">
        <v>0.4</v>
      </c>
      <c r="E11" s="71" t="e">
        <f>GEOMEAN('Raw Data'!G9:K9)</f>
        <v>#NUM!</v>
      </c>
      <c r="F11" s="65"/>
      <c r="G11" s="166">
        <v>0.2</v>
      </c>
      <c r="H11" s="68"/>
      <c r="I11" s="232">
        <f>GEOMEAN('Raw Data'!L9:P9)</f>
        <v>10</v>
      </c>
      <c r="J11" s="5" t="s">
        <v>256</v>
      </c>
      <c r="K11" s="128">
        <v>0.2</v>
      </c>
      <c r="L11" s="71" t="e">
        <f>GEOMEAN('Raw Data'!Q9:U9)</f>
        <v>#NUM!</v>
      </c>
      <c r="M11" s="5" t="s">
        <v>256</v>
      </c>
      <c r="N11" s="71" t="e">
        <f>GEOMEAN('Raw Data'!V9:Z9)</f>
        <v>#NUM!</v>
      </c>
      <c r="O11" s="5" t="s">
        <v>256</v>
      </c>
      <c r="P11" s="432">
        <v>0.2</v>
      </c>
      <c r="Q11" s="70"/>
      <c r="R11" s="433" t="str">
        <f ca="1">IF(AND(ISNUMBER(N10),ISNUMBER(N9)),+IF(A11&lt;=NOW(),+'Model Parameters Petrie'!$B$4*MAX(AVERAGE('In Town'!P10,'In Town'!S10:T10)-MAX('Model Parameters Petrie'!$B$5-AVERAGE('In Town'!P9,'In Town'!S9:T9),0),0)+'Model Parameters Petrie'!$B$2+'Model Parameters Petrie'!$B$3*('In Town'!N10-'Model Parameters Petrie'!$B$2),"N/A"),"N/A")</f>
        <v>N/A</v>
      </c>
      <c r="S11" s="104"/>
      <c r="T11" s="9"/>
      <c r="U11" s="154"/>
      <c r="V11" s="154"/>
      <c r="W11" s="154"/>
      <c r="X11" s="154"/>
      <c r="Y11" s="258"/>
      <c r="AA11" s="142"/>
      <c r="AB11" s="109"/>
      <c r="AC11" s="86"/>
      <c r="AD11" s="86"/>
      <c r="AE11" s="86"/>
      <c r="AF11" s="86"/>
      <c r="AG11" s="86"/>
      <c r="AH11" s="86"/>
      <c r="AI11" s="86"/>
    </row>
    <row r="12" spans="1:35" thickTop="1" thickBot="1" x14ac:dyDescent="0.25">
      <c r="A12" s="94">
        <v>43622</v>
      </c>
      <c r="B12" s="67">
        <f>GEOMEAN('Raw Data'!B10:F10)</f>
        <v>32.008686688809426</v>
      </c>
      <c r="C12" s="65"/>
      <c r="D12" s="128">
        <v>0</v>
      </c>
      <c r="E12" s="71">
        <f>GEOMEAN('Raw Data'!G10:K10)</f>
        <v>12.457309396155173</v>
      </c>
      <c r="F12" s="65"/>
      <c r="G12" s="166">
        <v>0.2</v>
      </c>
      <c r="H12" s="68"/>
      <c r="I12" s="232">
        <f>GEOMEAN('Raw Data'!L10:P10)</f>
        <v>10</v>
      </c>
      <c r="J12" s="5" t="s">
        <v>256</v>
      </c>
      <c r="K12" s="128">
        <v>0.2</v>
      </c>
      <c r="L12" s="71" t="e">
        <f>GEOMEAN('Raw Data'!Q10:U10)</f>
        <v>#NUM!</v>
      </c>
      <c r="M12" s="5" t="s">
        <v>256</v>
      </c>
      <c r="N12" s="71" t="e">
        <f>GEOMEAN('Raw Data'!V10:Z10)</f>
        <v>#NUM!</v>
      </c>
      <c r="O12" s="5" t="s">
        <v>256</v>
      </c>
      <c r="P12" s="432">
        <v>0.2</v>
      </c>
      <c r="Q12" s="70"/>
      <c r="R12" s="433" t="str">
        <f ca="1">IF(AND(ISNUMBER(N11),ISNUMBER(N10)),+IF(A12&lt;=NOW(),+'Model Parameters Petrie'!$B$4*MAX(AVERAGE('In Town'!P11,'In Town'!S11:T11)-MAX('Model Parameters Petrie'!$B$5-AVERAGE('In Town'!P10,'In Town'!S10:T10),0),0)+'Model Parameters Petrie'!$B$2+'Model Parameters Petrie'!$B$3*('In Town'!N11-'Model Parameters Petrie'!$B$2),"N/A"),"N/A")</f>
        <v>N/A</v>
      </c>
      <c r="S12" s="104"/>
      <c r="T12" s="9"/>
      <c r="U12" s="154"/>
      <c r="V12" s="154"/>
      <c r="W12" s="154"/>
      <c r="X12" s="154"/>
      <c r="Y12" s="258"/>
      <c r="Z12" s="103"/>
      <c r="AA12" s="141"/>
      <c r="AB12" s="109"/>
      <c r="AC12" s="86"/>
      <c r="AD12" s="86"/>
      <c r="AE12" s="86"/>
      <c r="AF12" s="86"/>
      <c r="AG12" s="86"/>
      <c r="AH12" s="86"/>
      <c r="AI12" s="86"/>
    </row>
    <row r="13" spans="1:35" ht="15.6" customHeight="1" thickTop="1" thickBot="1" x14ac:dyDescent="0.25">
      <c r="A13" s="94">
        <v>43623</v>
      </c>
      <c r="B13" s="71">
        <f>GEOMEAN('Raw Data'!B11:F11)</f>
        <v>13.195079107728942</v>
      </c>
      <c r="C13" s="9" t="s">
        <v>256</v>
      </c>
      <c r="D13" s="129">
        <v>0</v>
      </c>
      <c r="E13" s="71">
        <f>GEOMEAN('Raw Data'!G11:K11)</f>
        <v>16.437518295172257</v>
      </c>
      <c r="F13" s="65" t="s">
        <v>256</v>
      </c>
      <c r="G13" s="166">
        <v>0</v>
      </c>
      <c r="H13" s="69"/>
      <c r="I13" s="232">
        <f>GEOMEAN('Raw Data'!L11:P11)</f>
        <v>11.486983549970351</v>
      </c>
      <c r="J13" s="5" t="s">
        <v>256</v>
      </c>
      <c r="K13" s="129">
        <v>0</v>
      </c>
      <c r="L13" s="71" t="e">
        <f>GEOMEAN('Raw Data'!Q11:U11)</f>
        <v>#NUM!</v>
      </c>
      <c r="M13" s="5" t="s">
        <v>256</v>
      </c>
      <c r="N13" s="71" t="e">
        <f>GEOMEAN('Raw Data'!V11:Z11)</f>
        <v>#NUM!</v>
      </c>
      <c r="O13" s="5" t="s">
        <v>256</v>
      </c>
      <c r="P13" s="432">
        <v>0</v>
      </c>
      <c r="Q13" s="70"/>
      <c r="R13" s="433" t="str">
        <f ca="1">IF(AND(ISNUMBER(N12),ISNUMBER(N11)),+IF(A13&lt;=NOW(),+'Model Parameters Petrie'!$B$4*MAX(AVERAGE('In Town'!P12,'In Town'!S12:T12)-MAX('Model Parameters Petrie'!$B$5-AVERAGE('In Town'!P11,'In Town'!S11:T11),0),0)+'Model Parameters Petrie'!$B$2+'Model Parameters Petrie'!$B$3*('In Town'!N12-'Model Parameters Petrie'!$B$2),"N/A"),"N/A")</f>
        <v>N/A</v>
      </c>
      <c r="S13" s="104"/>
      <c r="T13" s="9"/>
      <c r="U13" s="154"/>
      <c r="V13" s="154"/>
      <c r="W13" s="154"/>
      <c r="X13" s="154"/>
      <c r="Y13" s="258"/>
      <c r="Z13" s="102"/>
      <c r="AA13" s="143"/>
      <c r="AB13" s="110"/>
      <c r="AC13" s="86"/>
      <c r="AD13" s="86"/>
      <c r="AE13" s="86"/>
      <c r="AF13" s="86"/>
      <c r="AG13" s="86"/>
      <c r="AH13" s="86"/>
      <c r="AI13" s="86"/>
    </row>
    <row r="14" spans="1:35" thickTop="1" thickBot="1" x14ac:dyDescent="0.25">
      <c r="A14" s="94">
        <v>43624</v>
      </c>
      <c r="B14" s="71" t="e">
        <f>GEOMEAN('Raw Data'!B12:F12)</f>
        <v>#NUM!</v>
      </c>
      <c r="C14" s="9" t="s">
        <v>256</v>
      </c>
      <c r="D14" s="129">
        <v>0</v>
      </c>
      <c r="E14" s="71" t="e">
        <f>GEOMEAN('Raw Data'!G12:K12)</f>
        <v>#NUM!</v>
      </c>
      <c r="F14" s="65" t="s">
        <v>256</v>
      </c>
      <c r="G14" s="166">
        <v>0</v>
      </c>
      <c r="H14" s="69"/>
      <c r="I14" s="232">
        <f>GEOMEAN('Raw Data'!L12:P12)</f>
        <v>11.486983549970351</v>
      </c>
      <c r="J14" s="5" t="s">
        <v>256</v>
      </c>
      <c r="K14" s="129">
        <v>0</v>
      </c>
      <c r="L14" s="71" t="e">
        <f>GEOMEAN('Raw Data'!Q12:U12)</f>
        <v>#NUM!</v>
      </c>
      <c r="M14" s="5" t="s">
        <v>256</v>
      </c>
      <c r="N14" s="71" t="e">
        <f>GEOMEAN('Raw Data'!V12:Z12)</f>
        <v>#NUM!</v>
      </c>
      <c r="O14" s="5" t="s">
        <v>256</v>
      </c>
      <c r="P14" s="432">
        <v>0</v>
      </c>
      <c r="Q14" s="70"/>
      <c r="R14" s="433" t="str">
        <f ca="1">IF(AND(ISNUMBER(N13),ISNUMBER(N12)),+IF(A14&lt;=NOW(),+'Model Parameters Petrie'!$B$4*MAX(AVERAGE('In Town'!P13,'In Town'!S13:T13)-MAX('Model Parameters Petrie'!$B$5-AVERAGE('In Town'!P12,'In Town'!S12:T12),0),0)+'Model Parameters Petrie'!$B$2+'Model Parameters Petrie'!$B$3*('In Town'!N13-'Model Parameters Petrie'!$B$2),"N/A"),"N/A")</f>
        <v>N/A</v>
      </c>
      <c r="S14" s="104"/>
      <c r="T14" s="9"/>
      <c r="U14" s="154"/>
      <c r="V14" s="154"/>
      <c r="W14" s="154"/>
      <c r="X14" s="154"/>
      <c r="Y14" s="258"/>
      <c r="Z14" s="103"/>
      <c r="AA14" s="141"/>
      <c r="AB14" s="110"/>
      <c r="AC14" s="86"/>
      <c r="AD14" s="86"/>
      <c r="AE14" s="86"/>
      <c r="AF14" s="86"/>
      <c r="AG14" s="86"/>
      <c r="AH14" s="86"/>
      <c r="AI14" s="86"/>
    </row>
    <row r="15" spans="1:35" thickTop="1" thickBot="1" x14ac:dyDescent="0.25">
      <c r="A15" s="94">
        <v>43625</v>
      </c>
      <c r="B15" s="71" t="e">
        <f>GEOMEAN('Raw Data'!B13:F13)</f>
        <v>#NUM!</v>
      </c>
      <c r="C15" s="9" t="s">
        <v>256</v>
      </c>
      <c r="D15" s="129">
        <v>0</v>
      </c>
      <c r="E15" s="71" t="e">
        <f>GEOMEAN('Raw Data'!G13:K13)</f>
        <v>#NUM!</v>
      </c>
      <c r="F15" s="65" t="s">
        <v>256</v>
      </c>
      <c r="G15" s="166">
        <v>0</v>
      </c>
      <c r="H15" s="69"/>
      <c r="I15" s="232" t="e">
        <f>GEOMEAN('Raw Data'!L13:P13)</f>
        <v>#NUM!</v>
      </c>
      <c r="J15" s="5" t="s">
        <v>256</v>
      </c>
      <c r="K15" s="129">
        <v>0</v>
      </c>
      <c r="L15" s="71" t="e">
        <f>GEOMEAN('Raw Data'!Q13:U13)</f>
        <v>#NUM!</v>
      </c>
      <c r="M15" s="5" t="s">
        <v>256</v>
      </c>
      <c r="N15" s="71" t="e">
        <f>GEOMEAN('Raw Data'!V13:Z13)</f>
        <v>#NUM!</v>
      </c>
      <c r="O15" s="5" t="s">
        <v>256</v>
      </c>
      <c r="P15" s="432">
        <v>0</v>
      </c>
      <c r="Q15" s="70"/>
      <c r="R15" s="433" t="str">
        <f ca="1">IF(AND(ISNUMBER(N14),ISNUMBER(N13)),+IF(A15&lt;=NOW(),+'Model Parameters Petrie'!$B$4*MAX(AVERAGE('In Town'!P14,'In Town'!S14:T14)-MAX('Model Parameters Petrie'!$B$5-AVERAGE('In Town'!P13,'In Town'!S13:T13),0),0)+'Model Parameters Petrie'!$B$2+'Model Parameters Petrie'!$B$3*('In Town'!N14-'Model Parameters Petrie'!$B$2),"N/A"),"N/A")</f>
        <v>N/A</v>
      </c>
      <c r="S15" s="104"/>
      <c r="T15" s="9"/>
      <c r="U15" s="154"/>
      <c r="V15" s="154"/>
      <c r="W15" s="154"/>
      <c r="X15" s="154"/>
      <c r="Y15" s="258"/>
      <c r="Z15" s="103"/>
      <c r="AA15" s="141"/>
      <c r="AB15" s="107"/>
      <c r="AC15" s="86"/>
      <c r="AD15" s="86"/>
      <c r="AE15" s="86"/>
      <c r="AF15" s="86"/>
      <c r="AG15" s="86"/>
      <c r="AH15" s="86"/>
      <c r="AI15" s="86"/>
    </row>
    <row r="16" spans="1:35" thickTop="1" thickBot="1" x14ac:dyDescent="0.25">
      <c r="A16" s="94">
        <v>43626</v>
      </c>
      <c r="B16" s="71">
        <f>GEOMEAN('Raw Data'!B14:F14)</f>
        <v>10</v>
      </c>
      <c r="C16" s="9" t="s">
        <v>256</v>
      </c>
      <c r="D16" s="129">
        <v>11.8</v>
      </c>
      <c r="E16" s="71">
        <f>GEOMEAN('Raw Data'!G14:K14)</f>
        <v>16.437518295172257</v>
      </c>
      <c r="F16" s="65" t="s">
        <v>256</v>
      </c>
      <c r="G16" s="166">
        <v>13.8</v>
      </c>
      <c r="H16" s="69"/>
      <c r="I16" s="232">
        <f>GEOMEAN('Raw Data'!L14:P14)</f>
        <v>11.486983549970351</v>
      </c>
      <c r="J16" s="5" t="s">
        <v>256</v>
      </c>
      <c r="K16" s="129">
        <v>15</v>
      </c>
      <c r="L16" s="71" t="e">
        <f>GEOMEAN('Raw Data'!Q14:U14)</f>
        <v>#NUM!</v>
      </c>
      <c r="M16" s="5" t="s">
        <v>256</v>
      </c>
      <c r="N16" s="71" t="e">
        <f>GEOMEAN('Raw Data'!V14:Z14)</f>
        <v>#NUM!</v>
      </c>
      <c r="O16" s="5" t="s">
        <v>256</v>
      </c>
      <c r="P16" s="432">
        <v>14</v>
      </c>
      <c r="Q16" s="70"/>
      <c r="R16" s="433" t="str">
        <f ca="1">IF(AND(ISNUMBER(N15),ISNUMBER(N14)),+IF(A16&lt;=NOW(),+'Model Parameters Petrie'!$B$4*MAX(AVERAGE('In Town'!P15,'In Town'!S15:T15)-MAX('Model Parameters Petrie'!$B$5-AVERAGE('In Town'!P14,'In Town'!S14:T14),0),0)+'Model Parameters Petrie'!$B$2+'Model Parameters Petrie'!$B$3*('In Town'!N15-'Model Parameters Petrie'!$B$2),"N/A"),"N/A")</f>
        <v>N/A</v>
      </c>
      <c r="S16" s="104"/>
      <c r="T16" s="9"/>
      <c r="U16" s="154"/>
      <c r="V16" s="154"/>
      <c r="W16" s="154"/>
      <c r="X16" s="154"/>
      <c r="Y16" s="258"/>
      <c r="Z16" s="103"/>
      <c r="AA16" s="141"/>
      <c r="AB16" s="110"/>
      <c r="AC16" s="86"/>
      <c r="AD16" s="86"/>
      <c r="AE16" s="86"/>
      <c r="AF16" s="86"/>
      <c r="AG16" s="86"/>
      <c r="AH16" s="86"/>
      <c r="AI16" s="86"/>
    </row>
    <row r="17" spans="1:35" thickTop="1" thickBot="1" x14ac:dyDescent="0.25">
      <c r="A17" s="94">
        <v>43627</v>
      </c>
      <c r="B17" s="71">
        <f>GEOMEAN('Raw Data'!B15:F15)</f>
        <v>991.86883928256634</v>
      </c>
      <c r="C17" s="9" t="s">
        <v>256</v>
      </c>
      <c r="D17" s="129">
        <v>11</v>
      </c>
      <c r="E17" s="71">
        <f>GEOMEAN('Raw Data'!G15:K15)</f>
        <v>292.78258043018906</v>
      </c>
      <c r="F17" s="65" t="s">
        <v>256</v>
      </c>
      <c r="G17" s="166">
        <v>0.2</v>
      </c>
      <c r="H17" s="69"/>
      <c r="I17" s="232">
        <f>GEOMEAN('Raw Data'!L15:P15)</f>
        <v>32.875036590344514</v>
      </c>
      <c r="J17" s="5" t="s">
        <v>256</v>
      </c>
      <c r="K17" s="129">
        <v>0</v>
      </c>
      <c r="L17" s="71" t="e">
        <f>GEOMEAN('Raw Data'!Q15:U15)</f>
        <v>#NUM!</v>
      </c>
      <c r="M17" s="5" t="s">
        <v>256</v>
      </c>
      <c r="N17" s="71" t="e">
        <f>GEOMEAN('Raw Data'!V15:Z15)</f>
        <v>#NUM!</v>
      </c>
      <c r="O17" s="5" t="s">
        <v>256</v>
      </c>
      <c r="P17" s="432">
        <v>0.2</v>
      </c>
      <c r="Q17" s="70"/>
      <c r="R17" s="433" t="str">
        <f ca="1">IF(AND(ISNUMBER(N16),ISNUMBER(N15)),+IF(A17&lt;=NOW(),+'Model Parameters Petrie'!$B$4*MAX(AVERAGE('In Town'!P16,'In Town'!S16:T16)-MAX('Model Parameters Petrie'!$B$5-AVERAGE('In Town'!P15,'In Town'!S15:T15),0),0)+'Model Parameters Petrie'!$B$2+'Model Parameters Petrie'!$B$3*('In Town'!N16-'Model Parameters Petrie'!$B$2),"N/A"),"N/A")</f>
        <v>N/A</v>
      </c>
      <c r="S17" s="104"/>
      <c r="T17" s="9"/>
      <c r="U17" s="154"/>
      <c r="V17" s="154"/>
      <c r="W17" s="154"/>
      <c r="X17" s="154"/>
      <c r="Y17" s="258"/>
      <c r="Z17" s="103"/>
      <c r="AA17" s="141"/>
      <c r="AB17" s="110"/>
      <c r="AC17" s="86"/>
      <c r="AD17" s="86"/>
      <c r="AE17" s="86"/>
      <c r="AF17" s="86"/>
      <c r="AG17" s="86"/>
      <c r="AH17" s="86"/>
      <c r="AI17" s="86"/>
    </row>
    <row r="18" spans="1:35" thickTop="1" thickBot="1" x14ac:dyDescent="0.25">
      <c r="A18" s="94">
        <v>43628</v>
      </c>
      <c r="B18" s="71">
        <f>GEOMEAN('Raw Data'!B16:F16)</f>
        <v>115.18423158064763</v>
      </c>
      <c r="C18" s="9" t="s">
        <v>256</v>
      </c>
      <c r="D18" s="129">
        <v>0</v>
      </c>
      <c r="E18" s="71">
        <f>GEOMEAN('Raw Data'!G16:K16)</f>
        <v>40.953450221584383</v>
      </c>
      <c r="F18" s="65" t="s">
        <v>256</v>
      </c>
      <c r="G18" s="166">
        <v>0</v>
      </c>
      <c r="H18" s="69"/>
      <c r="I18" s="232">
        <f>GEOMEAN('Raw Data'!L16:P16)</f>
        <v>20.476725110792191</v>
      </c>
      <c r="J18" s="5" t="s">
        <v>256</v>
      </c>
      <c r="K18" s="129">
        <v>0</v>
      </c>
      <c r="L18" s="71" t="e">
        <f>GEOMEAN('Raw Data'!Q16:U16)</f>
        <v>#NUM!</v>
      </c>
      <c r="M18" s="5" t="s">
        <v>256</v>
      </c>
      <c r="N18" s="71" t="e">
        <f>GEOMEAN('Raw Data'!V16:Z16)</f>
        <v>#NUM!</v>
      </c>
      <c r="O18" s="5" t="s">
        <v>256</v>
      </c>
      <c r="P18" s="432">
        <v>0</v>
      </c>
      <c r="Q18" s="70"/>
      <c r="R18" s="433" t="str">
        <f ca="1">IF(AND(ISNUMBER(N17),ISNUMBER(N16)),+IF(A18&lt;=NOW(),+'Model Parameters Petrie'!$B$4*MAX(AVERAGE('In Town'!P17,'In Town'!S17:T17)-MAX('Model Parameters Petrie'!$B$5-AVERAGE('In Town'!P16,'In Town'!S16:T16),0),0)+'Model Parameters Petrie'!$B$2+'Model Parameters Petrie'!$B$3*('In Town'!N17-'Model Parameters Petrie'!$B$2),"N/A"),"N/A")</f>
        <v>N/A</v>
      </c>
      <c r="S18" s="104"/>
      <c r="T18" s="9"/>
      <c r="U18" s="154"/>
      <c r="V18" s="154"/>
      <c r="W18" s="154"/>
      <c r="X18" s="154"/>
      <c r="Y18" s="258"/>
      <c r="Z18" s="103"/>
      <c r="AA18" s="141"/>
      <c r="AB18" s="110"/>
      <c r="AC18" s="86"/>
      <c r="AD18" s="86"/>
      <c r="AE18" s="86"/>
      <c r="AF18" s="86"/>
      <c r="AG18" s="86"/>
      <c r="AH18" s="86"/>
      <c r="AI18" s="86"/>
    </row>
    <row r="19" spans="1:35" thickTop="1" thickBot="1" x14ac:dyDescent="0.25">
      <c r="A19" s="94">
        <v>43629</v>
      </c>
      <c r="B19" s="71">
        <f>GEOMEAN('Raw Data'!B17:F17)</f>
        <v>22.973967099940701</v>
      </c>
      <c r="C19" s="9" t="s">
        <v>256</v>
      </c>
      <c r="D19" s="129">
        <v>19.8</v>
      </c>
      <c r="E19" s="71">
        <f>GEOMEAN('Raw Data'!G17:K17)</f>
        <v>176.98332765171344</v>
      </c>
      <c r="F19" s="65" t="s">
        <v>256</v>
      </c>
      <c r="G19" s="166">
        <v>16.2</v>
      </c>
      <c r="H19" s="69"/>
      <c r="I19" s="232">
        <f>GEOMEAN('Raw Data'!L17:P17)</f>
        <v>11.486983549970351</v>
      </c>
      <c r="J19" s="5" t="s">
        <v>256</v>
      </c>
      <c r="K19" s="129">
        <v>13.6</v>
      </c>
      <c r="L19" s="71" t="e">
        <f>GEOMEAN('Raw Data'!Q17:U17)</f>
        <v>#NUM!</v>
      </c>
      <c r="M19" s="5" t="s">
        <v>256</v>
      </c>
      <c r="N19" s="71" t="e">
        <f>GEOMEAN('Raw Data'!V17:Z17)</f>
        <v>#NUM!</v>
      </c>
      <c r="O19" s="5" t="s">
        <v>256</v>
      </c>
      <c r="P19" s="432">
        <v>9.6</v>
      </c>
      <c r="Q19" s="70"/>
      <c r="R19" s="433" t="str">
        <f ca="1">IF(AND(ISNUMBER(N18),ISNUMBER(N17)),+IF(A19&lt;=NOW(),+'Model Parameters Petrie'!$B$4*MAX(AVERAGE('In Town'!P18,'In Town'!S18:T18)-MAX('Model Parameters Petrie'!$B$5-AVERAGE('In Town'!P17,'In Town'!S17:T17),0),0)+'Model Parameters Petrie'!$B$2+'Model Parameters Petrie'!$B$3*('In Town'!N18-'Model Parameters Petrie'!$B$2),"N/A"),"N/A")</f>
        <v>N/A</v>
      </c>
      <c r="S19" s="104"/>
      <c r="T19" s="9"/>
      <c r="U19" s="154"/>
      <c r="V19" s="154"/>
      <c r="W19" s="154"/>
      <c r="X19" s="154"/>
      <c r="Y19" s="258"/>
      <c r="Z19" s="103"/>
      <c r="AA19" s="141"/>
      <c r="AB19" s="110"/>
      <c r="AC19" s="86"/>
      <c r="AD19" s="86"/>
      <c r="AE19" s="86"/>
      <c r="AF19" s="86"/>
      <c r="AG19" s="86"/>
      <c r="AH19" s="86"/>
      <c r="AI19" s="86"/>
    </row>
    <row r="20" spans="1:35" thickTop="1" thickBot="1" x14ac:dyDescent="0.25">
      <c r="A20" s="94">
        <v>43630</v>
      </c>
      <c r="B20" s="71">
        <f>GEOMEAN('Raw Data'!B18:F18)</f>
        <v>15.157165665103982</v>
      </c>
      <c r="C20" s="9" t="s">
        <v>256</v>
      </c>
      <c r="D20" s="129">
        <v>2.8</v>
      </c>
      <c r="E20" s="71">
        <f>GEOMEAN('Raw Data'!G18:K18)</f>
        <v>85.858144866315328</v>
      </c>
      <c r="F20" s="65" t="s">
        <v>256</v>
      </c>
      <c r="G20" s="166">
        <v>4.8</v>
      </c>
      <c r="H20" s="69"/>
      <c r="I20" s="232">
        <f>GEOMEAN('Raw Data'!L18:P18)</f>
        <v>18.881750225898038</v>
      </c>
      <c r="J20" s="5" t="s">
        <v>256</v>
      </c>
      <c r="K20" s="129">
        <v>4.2</v>
      </c>
      <c r="L20" s="71" t="e">
        <f>GEOMEAN('Raw Data'!Q18:U18)</f>
        <v>#NUM!</v>
      </c>
      <c r="M20" s="5" t="s">
        <v>256</v>
      </c>
      <c r="N20" s="71" t="e">
        <f>GEOMEAN('Raw Data'!V18:Z18)</f>
        <v>#NUM!</v>
      </c>
      <c r="O20" s="5" t="s">
        <v>256</v>
      </c>
      <c r="P20" s="432">
        <v>3.6</v>
      </c>
      <c r="Q20" s="70"/>
      <c r="R20" s="433" t="str">
        <f ca="1">IF(AND(ISNUMBER(N19),ISNUMBER(N18)),+IF(A20&lt;=NOW(),+'Model Parameters Petrie'!$B$4*MAX(AVERAGE('In Town'!P19,'In Town'!S19:T19)-MAX('Model Parameters Petrie'!$B$5-AVERAGE('In Town'!P18,'In Town'!S18:T18),0),0)+'Model Parameters Petrie'!$B$2+'Model Parameters Petrie'!$B$3*('In Town'!N19-'Model Parameters Petrie'!$B$2),"N/A"),"N/A")</f>
        <v>N/A</v>
      </c>
      <c r="S20" s="104"/>
      <c r="T20" s="9"/>
      <c r="U20" s="154"/>
      <c r="V20" s="154"/>
      <c r="W20" s="154"/>
      <c r="X20" s="154"/>
      <c r="Y20" s="258"/>
      <c r="Z20" s="103"/>
      <c r="AA20" s="141"/>
      <c r="AB20" s="110"/>
      <c r="AC20" s="86"/>
      <c r="AD20" s="86"/>
      <c r="AE20" s="86"/>
      <c r="AF20" s="86"/>
      <c r="AG20" s="86"/>
      <c r="AH20" s="86"/>
      <c r="AI20" s="86"/>
    </row>
    <row r="21" spans="1:35" thickTop="1" thickBot="1" x14ac:dyDescent="0.25">
      <c r="A21" s="94">
        <v>43631</v>
      </c>
      <c r="B21" s="71">
        <f>GEOMEAN('Raw Data'!B19:F19)</f>
        <v>79.748422689418547</v>
      </c>
      <c r="C21" s="9" t="s">
        <v>257</v>
      </c>
      <c r="D21" s="129">
        <v>12.8</v>
      </c>
      <c r="E21" s="71">
        <f>GEOMEAN('Raw Data'!G19:K19)</f>
        <v>88.552245163896245</v>
      </c>
      <c r="F21" s="65" t="s">
        <v>257</v>
      </c>
      <c r="G21" s="166">
        <v>13.8</v>
      </c>
      <c r="H21" s="69"/>
      <c r="I21" s="232">
        <f>GEOMEAN('Raw Data'!L19:P19)</f>
        <v>27.019200770412269</v>
      </c>
      <c r="J21" s="65" t="s">
        <v>257</v>
      </c>
      <c r="K21" s="129">
        <v>11.2</v>
      </c>
      <c r="L21" s="71" t="e">
        <f>GEOMEAN('Raw Data'!Q19:U19)</f>
        <v>#NUM!</v>
      </c>
      <c r="M21" s="5" t="s">
        <v>256</v>
      </c>
      <c r="N21" s="71" t="e">
        <f>GEOMEAN('Raw Data'!V19:Z19)</f>
        <v>#NUM!</v>
      </c>
      <c r="O21" s="5" t="s">
        <v>256</v>
      </c>
      <c r="P21" s="432">
        <v>16.600000000000001</v>
      </c>
      <c r="Q21" s="70"/>
      <c r="R21" s="433" t="str">
        <f ca="1">IF(AND(ISNUMBER(N20),ISNUMBER(N19)),+IF(A21&lt;=NOW(),+'Model Parameters Petrie'!$B$4*MAX(AVERAGE('In Town'!P20,'In Town'!S20:T20)-MAX('Model Parameters Petrie'!$B$5-AVERAGE('In Town'!P19,'In Town'!S19:T19),0),0)+'Model Parameters Petrie'!$B$2+'Model Parameters Petrie'!$B$3*('In Town'!N20-'Model Parameters Petrie'!$B$2),"N/A"),"N/A")</f>
        <v>N/A</v>
      </c>
      <c r="S21" s="104"/>
      <c r="T21" s="9"/>
      <c r="Z21" s="103"/>
      <c r="AA21" s="144"/>
      <c r="AC21" s="86"/>
      <c r="AD21" s="86"/>
      <c r="AE21" s="86"/>
      <c r="AF21" s="86"/>
      <c r="AG21" s="86"/>
      <c r="AH21" s="86"/>
      <c r="AI21" s="86"/>
    </row>
    <row r="22" spans="1:35" thickTop="1" thickBot="1" x14ac:dyDescent="0.25">
      <c r="A22" s="94">
        <v>43632</v>
      </c>
      <c r="B22" s="71">
        <f>GEOMEAN('Raw Data'!B20:F20)</f>
        <v>127.5016103327613</v>
      </c>
      <c r="C22" s="9" t="s">
        <v>257</v>
      </c>
      <c r="D22" s="129">
        <v>0.4</v>
      </c>
      <c r="E22" s="71">
        <f>GEOMEAN('Raw Data'!G20:K20)</f>
        <v>88.048906575263729</v>
      </c>
      <c r="F22" s="65" t="s">
        <v>257</v>
      </c>
      <c r="G22" s="166">
        <v>0.2</v>
      </c>
      <c r="H22" s="69"/>
      <c r="I22" s="232">
        <f>GEOMEAN('Raw Data'!L20:P20)</f>
        <v>18.881750225898038</v>
      </c>
      <c r="J22" s="65" t="s">
        <v>257</v>
      </c>
      <c r="K22" s="129">
        <v>0.2</v>
      </c>
      <c r="L22" s="71" t="e">
        <f>GEOMEAN('Raw Data'!Q20:U20)</f>
        <v>#NUM!</v>
      </c>
      <c r="M22" s="5" t="s">
        <v>256</v>
      </c>
      <c r="N22" s="71" t="e">
        <f>GEOMEAN('Raw Data'!V20:Z20)</f>
        <v>#NUM!</v>
      </c>
      <c r="O22" s="5" t="s">
        <v>256</v>
      </c>
      <c r="P22" s="432">
        <v>0.2</v>
      </c>
      <c r="Q22" s="70"/>
      <c r="R22" s="433" t="str">
        <f ca="1">IF(AND(ISNUMBER(N21),ISNUMBER(N20)),+IF(A22&lt;=NOW(),+'Model Parameters Petrie'!$B$4*MAX(AVERAGE('In Town'!P21,'In Town'!S21:T21)-MAX('Model Parameters Petrie'!$B$5-AVERAGE('In Town'!P20,'In Town'!S20:T20),0),0)+'Model Parameters Petrie'!$B$2+'Model Parameters Petrie'!$B$3*('In Town'!N21-'Model Parameters Petrie'!$B$2),"N/A"),"N/A")</f>
        <v>N/A</v>
      </c>
      <c r="S22" s="104"/>
      <c r="T22" s="9"/>
      <c r="AA22" s="142"/>
      <c r="AB22" s="110"/>
      <c r="AC22" s="86"/>
      <c r="AD22" s="86"/>
      <c r="AE22" s="86"/>
      <c r="AF22" s="86"/>
      <c r="AG22" s="86"/>
      <c r="AH22" s="86"/>
      <c r="AI22" s="86"/>
    </row>
    <row r="23" spans="1:35" thickTop="1" thickBot="1" x14ac:dyDescent="0.25">
      <c r="A23" s="94">
        <v>43633</v>
      </c>
      <c r="B23" s="71">
        <f>GEOMEAN('Raw Data'!B21:F21)</f>
        <v>17.826024579660032</v>
      </c>
      <c r="C23" s="9" t="s">
        <v>257</v>
      </c>
      <c r="D23" s="129">
        <v>0</v>
      </c>
      <c r="E23" s="71">
        <f>GEOMEAN('Raw Data'!G21:K21)</f>
        <v>16.437518295172257</v>
      </c>
      <c r="F23" s="65" t="s">
        <v>257</v>
      </c>
      <c r="G23" s="166">
        <v>0</v>
      </c>
      <c r="H23" s="69"/>
      <c r="I23" s="232">
        <f>GEOMEAN('Raw Data'!L21:P21)</f>
        <v>16.437518295172257</v>
      </c>
      <c r="J23" s="65" t="s">
        <v>257</v>
      </c>
      <c r="K23" s="129">
        <v>0</v>
      </c>
      <c r="L23" s="71" t="e">
        <f>GEOMEAN('Raw Data'!Q21:U21)</f>
        <v>#NUM!</v>
      </c>
      <c r="M23" s="5" t="s">
        <v>256</v>
      </c>
      <c r="N23" s="71" t="e">
        <f>GEOMEAN('Raw Data'!V21:Z21)</f>
        <v>#NUM!</v>
      </c>
      <c r="O23" s="5" t="s">
        <v>256</v>
      </c>
      <c r="P23" s="432">
        <v>0</v>
      </c>
      <c r="Q23" s="70"/>
      <c r="R23" s="433" t="str">
        <f ca="1">IF(AND(ISNUMBER(N22),ISNUMBER(N21)),+IF(A23&lt;=NOW(),+'Model Parameters Petrie'!$B$4*MAX(AVERAGE('In Town'!P22,'In Town'!S22:T22)-MAX('Model Parameters Petrie'!$B$5-AVERAGE('In Town'!P21,'In Town'!S21:T21),0),0)+'Model Parameters Petrie'!$B$2+'Model Parameters Petrie'!$B$3*('In Town'!N22-'Model Parameters Petrie'!$B$2),"N/A"),"N/A")</f>
        <v>N/A</v>
      </c>
      <c r="S23" s="104"/>
      <c r="T23" s="9"/>
      <c r="Z23" s="103"/>
      <c r="AA23" s="141"/>
      <c r="AB23" s="107"/>
      <c r="AC23" s="86"/>
      <c r="AD23" s="86"/>
      <c r="AE23" s="86"/>
      <c r="AF23" s="86"/>
      <c r="AG23" s="86"/>
      <c r="AH23" s="86"/>
      <c r="AI23" s="86"/>
    </row>
    <row r="24" spans="1:35" thickTop="1" thickBot="1" x14ac:dyDescent="0.25">
      <c r="A24" s="94">
        <v>43634</v>
      </c>
      <c r="B24" s="71">
        <f>GEOMEAN('Raw Data'!B22:F22)</f>
        <v>87.5031068181016</v>
      </c>
      <c r="C24" s="9" t="s">
        <v>257</v>
      </c>
      <c r="D24" s="129">
        <v>0</v>
      </c>
      <c r="E24" s="71">
        <f>GEOMEAN('Raw Data'!G22:K22)</f>
        <v>19.743504858348199</v>
      </c>
      <c r="F24" s="65" t="s">
        <v>257</v>
      </c>
      <c r="G24" s="166">
        <v>0</v>
      </c>
      <c r="H24" s="69"/>
      <c r="I24" s="232">
        <f>GEOMEAN('Raw Data'!L22:P22)</f>
        <v>10</v>
      </c>
      <c r="J24" s="65" t="s">
        <v>257</v>
      </c>
      <c r="K24" s="129">
        <v>0</v>
      </c>
      <c r="L24" s="71" t="e">
        <f>GEOMEAN('Raw Data'!Q22:U22)</f>
        <v>#NUM!</v>
      </c>
      <c r="M24" s="5" t="s">
        <v>256</v>
      </c>
      <c r="N24" s="71" t="e">
        <f>GEOMEAN('Raw Data'!V22:Z22)</f>
        <v>#NUM!</v>
      </c>
      <c r="O24" s="5" t="s">
        <v>256</v>
      </c>
      <c r="P24" s="9">
        <v>0</v>
      </c>
      <c r="Q24" s="70"/>
      <c r="R24" s="433" t="str">
        <f ca="1">IF(AND(ISNUMBER(N23),ISNUMBER(N22)),+IF(A24&lt;=NOW(),+'Model Parameters Petrie'!$B$4*MAX(AVERAGE('In Town'!P23,'In Town'!S23:T23)-MAX('Model Parameters Petrie'!$B$5-AVERAGE('In Town'!P22,'In Town'!S22:T22),0),0)+'Model Parameters Petrie'!$B$2+'Model Parameters Petrie'!$B$3*('In Town'!N23-'Model Parameters Petrie'!$B$2),"N/A"),"N/A")</f>
        <v>N/A</v>
      </c>
      <c r="S24" s="104"/>
      <c r="T24" s="9"/>
      <c r="Z24" s="103"/>
      <c r="AA24" s="141"/>
      <c r="AB24" s="107"/>
      <c r="AC24" s="86"/>
      <c r="AD24" s="86"/>
      <c r="AE24" s="86"/>
      <c r="AF24" s="86"/>
      <c r="AG24" s="86"/>
      <c r="AH24" s="86"/>
      <c r="AI24" s="86"/>
    </row>
    <row r="25" spans="1:35" thickTop="1" thickBot="1" x14ac:dyDescent="0.25">
      <c r="A25" s="94">
        <v>43635</v>
      </c>
      <c r="B25" s="71">
        <f>GEOMEAN('Raw Data'!B23:F23)</f>
        <v>21.411273683383239</v>
      </c>
      <c r="C25" s="9" t="s">
        <v>257</v>
      </c>
      <c r="D25" s="129">
        <v>2</v>
      </c>
      <c r="E25" s="71">
        <f>GEOMEAN('Raw Data'!G23:K23)</f>
        <v>63.196366114985423</v>
      </c>
      <c r="F25" s="9" t="s">
        <v>257</v>
      </c>
      <c r="G25" s="166">
        <v>4</v>
      </c>
      <c r="H25" s="69"/>
      <c r="I25" s="232">
        <f>GEOMEAN('Raw Data'!L23:P23)</f>
        <v>15.518455739153596</v>
      </c>
      <c r="J25" s="9" t="s">
        <v>257</v>
      </c>
      <c r="K25" s="129">
        <v>10.4</v>
      </c>
      <c r="L25" s="71">
        <f>GEOMEAN('Raw Data'!Q23:U23)</f>
        <v>34.11366616174675</v>
      </c>
      <c r="M25" s="5" t="s">
        <v>256</v>
      </c>
      <c r="N25" s="71">
        <f>GEOMEAN('Raw Data'!V23:Z23)</f>
        <v>73.003721027184696</v>
      </c>
      <c r="O25" s="5" t="s">
        <v>256</v>
      </c>
      <c r="P25" s="9">
        <v>0</v>
      </c>
      <c r="Q25" s="70"/>
      <c r="R25" s="433" t="str">
        <f ca="1">IF(AND(ISNUMBER(N24),ISNUMBER(N23)),+IF(A25&lt;=NOW(),+'Model Parameters Petrie'!$B$4*MAX(AVERAGE('In Town'!P24,'In Town'!S24:T24)-MAX('Model Parameters Petrie'!$B$5-AVERAGE('In Town'!P23,'In Town'!S23:T23),0),0)+'Model Parameters Petrie'!$B$2+'Model Parameters Petrie'!$B$3*('In Town'!N24-'Model Parameters Petrie'!$B$2),"N/A"),"N/A")</f>
        <v>N/A</v>
      </c>
      <c r="S25" s="104"/>
      <c r="T25" s="9"/>
      <c r="Z25" s="103"/>
      <c r="AA25" s="145"/>
      <c r="AB25" s="107"/>
      <c r="AC25" s="86"/>
      <c r="AD25" s="86"/>
      <c r="AE25" s="86"/>
      <c r="AF25" s="86"/>
      <c r="AG25" s="86"/>
      <c r="AH25" s="86"/>
      <c r="AI25" s="86"/>
    </row>
    <row r="26" spans="1:35" thickTop="1" thickBot="1" x14ac:dyDescent="0.25">
      <c r="A26" s="94">
        <v>43636</v>
      </c>
      <c r="B26" s="71">
        <f>GEOMEAN('Raw Data'!B24:F24)</f>
        <v>48.559337483020379</v>
      </c>
      <c r="C26" s="9" t="s">
        <v>257</v>
      </c>
      <c r="D26" s="129">
        <v>2.4</v>
      </c>
      <c r="E26" s="71">
        <f>GEOMEAN('Raw Data'!G24:K24)</f>
        <v>132.16123997973531</v>
      </c>
      <c r="F26" s="9" t="s">
        <v>257</v>
      </c>
      <c r="G26" s="166">
        <v>2.6</v>
      </c>
      <c r="H26" s="69"/>
      <c r="I26" s="232">
        <f>GEOMEAN('Raw Data'!L24:P24)</f>
        <v>32.453422231992086</v>
      </c>
      <c r="J26" s="9" t="s">
        <v>257</v>
      </c>
      <c r="K26" s="129">
        <v>2.2000000000000002</v>
      </c>
      <c r="L26" s="71">
        <f>GEOMEAN('Raw Data'!Q24:U24)</f>
        <v>38.980598409161892</v>
      </c>
      <c r="M26" s="5" t="s">
        <v>256</v>
      </c>
      <c r="N26" s="71">
        <f>GEOMEAN('Raw Data'!V24:Z24)</f>
        <v>69.425034294250722</v>
      </c>
      <c r="O26" s="5" t="s">
        <v>256</v>
      </c>
      <c r="P26" s="9">
        <v>2.4</v>
      </c>
      <c r="Q26" s="70"/>
      <c r="R26" s="433" t="str">
        <f ca="1">IF(AND(ISNUMBER(N25),ISNUMBER(N24)),+IF(A26&lt;=NOW(),+'Model Parameters Petrie'!$B$4*MAX(AVERAGE('In Town'!P25,'In Town'!S25:T25)-MAX('Model Parameters Petrie'!$B$5-AVERAGE('In Town'!P24,'In Town'!S24:T24),0),0)+'Model Parameters Petrie'!$B$2+'Model Parameters Petrie'!$B$3*('In Town'!N25-'Model Parameters Petrie'!$B$2),"N/A"),"N/A")</f>
        <v>N/A</v>
      </c>
      <c r="S26" s="104"/>
      <c r="T26" s="9"/>
      <c r="Z26" s="103"/>
      <c r="AA26" s="141"/>
      <c r="AB26" s="110"/>
      <c r="AC26" s="86"/>
      <c r="AD26" s="86"/>
      <c r="AE26" s="86"/>
      <c r="AF26" s="86"/>
      <c r="AG26" s="86"/>
      <c r="AH26" s="86"/>
      <c r="AI26" s="86"/>
    </row>
    <row r="27" spans="1:35" thickTop="1" thickBot="1" x14ac:dyDescent="0.25">
      <c r="A27" s="94">
        <v>43637</v>
      </c>
      <c r="B27" s="71">
        <f>GEOMEAN('Raw Data'!B25:F25)</f>
        <v>162.37082943653914</v>
      </c>
      <c r="C27" s="9" t="s">
        <v>257</v>
      </c>
      <c r="D27" s="166">
        <v>0</v>
      </c>
      <c r="E27" s="71">
        <f>GEOMEAN('Raw Data'!G25:K25)</f>
        <v>83.08814003169752</v>
      </c>
      <c r="F27" s="9" t="s">
        <v>257</v>
      </c>
      <c r="G27" s="166">
        <v>0</v>
      </c>
      <c r="H27" s="99"/>
      <c r="I27" s="232">
        <f>GEOMEAN('Raw Data'!L25:P25)</f>
        <v>32.525222540806205</v>
      </c>
      <c r="J27" s="9" t="s">
        <v>257</v>
      </c>
      <c r="K27" s="129">
        <v>0</v>
      </c>
      <c r="L27" s="71">
        <f>GEOMEAN('Raw Data'!Q25:U25)</f>
        <v>28.619381622105109</v>
      </c>
      <c r="M27" s="5" t="s">
        <v>256</v>
      </c>
      <c r="N27" s="71">
        <f>GEOMEAN('Raw Data'!V25:Z25)</f>
        <v>61.085040139211941</v>
      </c>
      <c r="O27" s="5" t="s">
        <v>256</v>
      </c>
      <c r="P27" s="9">
        <v>0</v>
      </c>
      <c r="Q27" s="70"/>
      <c r="R27" s="433">
        <f ca="1">IF(AND(ISNUMBER(N26),ISNUMBER(N25)),+IF(A27&lt;=NOW(),+'Model Parameters Petrie'!$B$4*MAX(AVERAGE('In Town'!P26,'In Town'!S26:T26)-MAX('Model Parameters Petrie'!$B$5-AVERAGE('In Town'!P25,'In Town'!S25:T25),0),0)+'Model Parameters Petrie'!$B$2+'Model Parameters Petrie'!$B$3*('In Town'!N26-'Model Parameters Petrie'!$B$2),"N/A"),"N/A")</f>
        <v>57.29876200298775</v>
      </c>
      <c r="S27" s="104"/>
      <c r="T27" s="9"/>
      <c r="Z27" s="103"/>
      <c r="AA27" s="145"/>
      <c r="AB27" s="110"/>
      <c r="AC27" s="86"/>
      <c r="AD27" s="86"/>
      <c r="AE27" s="86"/>
      <c r="AF27" s="86"/>
      <c r="AG27" s="86"/>
      <c r="AH27" s="86"/>
      <c r="AI27" s="86"/>
    </row>
    <row r="28" spans="1:35" thickTop="1" thickBot="1" x14ac:dyDescent="0.25">
      <c r="A28" s="94">
        <v>43638</v>
      </c>
      <c r="B28" s="71">
        <f>GEOMEAN('Raw Data'!B26:F26)</f>
        <v>243.87932258869677</v>
      </c>
      <c r="C28" s="9" t="s">
        <v>257</v>
      </c>
      <c r="D28" s="166">
        <v>0</v>
      </c>
      <c r="E28" s="71">
        <f>GEOMEAN('Raw Data'!G26:K26)</f>
        <v>92.440174060985342</v>
      </c>
      <c r="F28" s="9" t="s">
        <v>257</v>
      </c>
      <c r="G28" s="235">
        <v>0</v>
      </c>
      <c r="H28" s="122">
        <f>+'Model Parameters Westboro'!$A$3+'Model Parameters Westboro'!$B$3*('In Town'!E27-'Model Parameters Westboro'!$A$3)+'Model Parameters Westboro'!$C$3*MAX('In Town'!G27-MAX('Model Parameters Westboro'!$D$3-'In Town'!G26,0))</f>
        <v>-20.591185996830241</v>
      </c>
      <c r="I28" s="233">
        <f>GEOMEAN('Raw Data'!L26:P26)</f>
        <v>18.205642030260801</v>
      </c>
      <c r="J28" s="9" t="s">
        <v>257</v>
      </c>
      <c r="K28" s="130">
        <v>0</v>
      </c>
      <c r="L28" s="71">
        <f>GEOMEAN('Raw Data'!Q26:U26)</f>
        <v>33.90436406144871</v>
      </c>
      <c r="M28" s="9" t="s">
        <v>256</v>
      </c>
      <c r="N28" s="71">
        <f>GEOMEAN('Raw Data'!V26:Z26)</f>
        <v>35.194820289355228</v>
      </c>
      <c r="O28" s="9" t="s">
        <v>256</v>
      </c>
      <c r="P28" s="11">
        <v>0</v>
      </c>
      <c r="Q28" s="70"/>
      <c r="R28" s="433">
        <f ca="1">IF(AND(ISNUMBER(N27),ISNUMBER(N26)),+IF(A28&lt;=NOW(),+'Model Parameters Petrie'!$B$4*MAX(AVERAGE('In Town'!P27,'In Town'!S27:T27)-MAX('Model Parameters Petrie'!$B$5-AVERAGE('In Town'!P26,'In Town'!S26:T26),0),0)+'Model Parameters Petrie'!$B$2+'Model Parameters Petrie'!$B$3*('In Town'!N27-'Model Parameters Petrie'!$B$2),"N/A"),"N/A")</f>
        <v>40.879764048724176</v>
      </c>
      <c r="S28" s="104"/>
      <c r="T28" s="11"/>
      <c r="Z28" s="103"/>
      <c r="AA28" s="141"/>
      <c r="AB28" s="110"/>
      <c r="AC28" s="86"/>
      <c r="AD28" s="86"/>
      <c r="AE28" s="86"/>
      <c r="AF28" s="86"/>
      <c r="AG28" s="86"/>
      <c r="AH28" s="86"/>
      <c r="AI28" s="86"/>
    </row>
    <row r="29" spans="1:35" thickTop="1" thickBot="1" x14ac:dyDescent="0.25">
      <c r="A29" s="94">
        <v>43639</v>
      </c>
      <c r="B29" s="71">
        <f>GEOMEAN('Raw Data'!B27:F27)</f>
        <v>191.76547389937085</v>
      </c>
      <c r="C29" s="9" t="s">
        <v>260</v>
      </c>
      <c r="D29" s="166">
        <v>0</v>
      </c>
      <c r="E29" s="71">
        <f>GEOMEAN('Raw Data'!G27:K27)</f>
        <v>164.63734566070755</v>
      </c>
      <c r="F29" s="9" t="s">
        <v>257</v>
      </c>
      <c r="G29" s="235">
        <v>0</v>
      </c>
      <c r="H29" s="123">
        <f>+'Model Parameters Westboro'!$A$3+'Model Parameters Westboro'!$B$3*('In Town'!E28-'Model Parameters Westboro'!$A$3)+'Model Parameters Westboro'!$C$3*MAX('In Town'!G28-MAX('Model Parameters Westboro'!$D$3-'In Town'!G27,0))</f>
        <v>-95.055982593901462</v>
      </c>
      <c r="I29" s="233">
        <f>GEOMEAN('Raw Data'!L27:P27)</f>
        <v>13.195079107728942</v>
      </c>
      <c r="J29" s="9" t="s">
        <v>257</v>
      </c>
      <c r="K29" s="129">
        <v>0</v>
      </c>
      <c r="L29" s="71">
        <f>GEOMEAN('Raw Data'!Q27:U27)</f>
        <v>40.953450221584383</v>
      </c>
      <c r="M29" s="9" t="s">
        <v>256</v>
      </c>
      <c r="N29" s="71">
        <f>GEOMEAN('Raw Data'!V27:Z27)</f>
        <v>20.476725110792191</v>
      </c>
      <c r="O29" s="9" t="s">
        <v>258</v>
      </c>
      <c r="P29" s="11">
        <v>0</v>
      </c>
      <c r="Q29" s="70"/>
      <c r="R29" s="433">
        <f ca="1">IF(AND(ISNUMBER(N28),ISNUMBER(N27)),+IF(A29&lt;=NOW(),+'Model Parameters Petrie'!$B$4*MAX(AVERAGE('In Town'!P28,'In Town'!S28:T28)-MAX('Model Parameters Petrie'!$B$5-AVERAGE('In Town'!P27,'In Town'!S27:T27),0),0)+'Model Parameters Petrie'!$B$2+'Model Parameters Petrie'!$B$3*('In Town'!N28-'Model Parameters Petrie'!$B$2),"N/A"),"N/A")</f>
        <v>31.818187101274329</v>
      </c>
      <c r="S29" s="104"/>
      <c r="T29" s="11"/>
      <c r="Z29" s="103"/>
      <c r="AA29" s="145"/>
      <c r="AB29" s="110"/>
      <c r="AC29" s="86"/>
      <c r="AD29" s="86"/>
      <c r="AE29" s="86"/>
      <c r="AF29" s="86"/>
      <c r="AG29" s="86"/>
      <c r="AH29" s="86"/>
      <c r="AI29" s="86"/>
    </row>
    <row r="30" spans="1:35" thickTop="1" thickBot="1" x14ac:dyDescent="0.25">
      <c r="A30" s="94">
        <v>43640</v>
      </c>
      <c r="B30" s="71">
        <f>GEOMEAN('Raw Data'!B28:F28)</f>
        <v>15.157165665103982</v>
      </c>
      <c r="C30" s="9" t="s">
        <v>257</v>
      </c>
      <c r="D30" s="166">
        <v>8.8000000000000007</v>
      </c>
      <c r="E30" s="71">
        <f>GEOMEAN('Raw Data'!G28:K28)</f>
        <v>11.486983549970351</v>
      </c>
      <c r="F30" s="9" t="s">
        <v>257</v>
      </c>
      <c r="G30" s="235">
        <v>8</v>
      </c>
      <c r="H30" s="123">
        <f>+'Model Parameters Westboro'!$A$3+'Model Parameters Westboro'!$B$3*('In Town'!E29-'Model Parameters Westboro'!$A$3)+'Model Parameters Westboro'!$C$3*MAX('In Town'!G29-MAX('Model Parameters Westboro'!$D$3-'In Town'!G28,0))</f>
        <v>-87.836265433929242</v>
      </c>
      <c r="I30" s="233">
        <f>GEOMEAN('Raw Data'!L28:P28)</f>
        <v>13.195079107728942</v>
      </c>
      <c r="J30" s="9" t="s">
        <v>259</v>
      </c>
      <c r="K30" s="129">
        <v>6.4</v>
      </c>
      <c r="L30" s="71">
        <f>GEOMEAN('Raw Data'!Q28:U28)</f>
        <v>10</v>
      </c>
      <c r="M30" s="9" t="s">
        <v>256</v>
      </c>
      <c r="N30" s="71">
        <f>GEOMEAN('Raw Data'!V28:Z28)</f>
        <v>13.797296614612149</v>
      </c>
      <c r="O30" s="9" t="s">
        <v>258</v>
      </c>
      <c r="P30" s="9">
        <v>0</v>
      </c>
      <c r="Q30" s="70"/>
      <c r="R30" s="433">
        <f ca="1">IF(AND(ISNUMBER(N29),ISNUMBER(N28)),+IF(A30&lt;=NOW(),+'Model Parameters Petrie'!$B$4*MAX(AVERAGE('In Town'!P29,'In Town'!S29:T29)-MAX('Model Parameters Petrie'!$B$5-AVERAGE('In Town'!P28,'In Town'!S28:T28),0),0)+'Model Parameters Petrie'!$B$2+'Model Parameters Petrie'!$B$3*('In Town'!N29-'Model Parameters Petrie'!$B$2),"N/A"),"N/A")</f>
        <v>26.666853788777267</v>
      </c>
      <c r="S30" s="104"/>
      <c r="T30" s="9"/>
      <c r="Z30" s="103"/>
      <c r="AA30" s="145"/>
      <c r="AB30" s="110"/>
      <c r="AC30" s="86"/>
      <c r="AD30" s="86"/>
      <c r="AE30" s="86"/>
      <c r="AF30" s="86"/>
      <c r="AG30" s="86"/>
      <c r="AH30" s="86"/>
      <c r="AI30" s="86"/>
    </row>
    <row r="31" spans="1:35" ht="16.5" thickTop="1" thickBot="1" x14ac:dyDescent="0.3">
      <c r="A31" s="94">
        <v>43641</v>
      </c>
      <c r="B31" s="71">
        <f>GEOMEAN('Raw Data'!B29:F29)</f>
        <v>17.826024579660032</v>
      </c>
      <c r="C31" s="9" t="s">
        <v>257</v>
      </c>
      <c r="D31" s="166">
        <v>9</v>
      </c>
      <c r="E31" s="71">
        <f>GEOMEAN('Raw Data'!G29:K29)</f>
        <v>32.771653924211193</v>
      </c>
      <c r="F31" s="9" t="s">
        <v>257</v>
      </c>
      <c r="G31" s="235">
        <v>8.6</v>
      </c>
      <c r="H31" s="100">
        <f>+'Model Parameters Westboro'!$A$3+'Model Parameters Westboro'!$B$3*('In Town'!E30-'Model Parameters Westboro'!$A$3)+'Model Parameters Westboro'!$C$3*MAX('In Town'!G30-MAX('Model Parameters Westboro'!$D$3-'In Town'!G29,0))</f>
        <v>128.84869835499703</v>
      </c>
      <c r="I31" s="233">
        <f>GEOMEAN('Raw Data'!L29:P29)</f>
        <v>125.27520155487161</v>
      </c>
      <c r="J31" s="9" t="s">
        <v>257</v>
      </c>
      <c r="K31" s="129">
        <v>8</v>
      </c>
      <c r="L31" s="71">
        <f>GEOMEAN('Raw Data'!Q29:U29)</f>
        <v>31.036911478307193</v>
      </c>
      <c r="M31" s="9" t="s">
        <v>256</v>
      </c>
      <c r="N31" s="71">
        <f>GEOMEAN('Raw Data'!V29:Z29)</f>
        <v>44.163334448969124</v>
      </c>
      <c r="O31" s="9" t="s">
        <v>258</v>
      </c>
      <c r="P31" s="9">
        <v>8.1999999999999993</v>
      </c>
      <c r="Q31" s="70"/>
      <c r="R31" s="433">
        <f ca="1">IF(AND(ISNUMBER(N30),ISNUMBER(N29)),+IF(A31&lt;=NOW(),+'Model Parameters Petrie'!$B$4*MAX(AVERAGE('In Town'!P30,'In Town'!S30:T30)-MAX('Model Parameters Petrie'!$B$5-AVERAGE('In Town'!P29,'In Town'!S29:T29),0),0)+'Model Parameters Petrie'!$B$2+'Model Parameters Petrie'!$B$3*('In Town'!N30-'Model Parameters Petrie'!$B$2),"N/A"),"N/A")</f>
        <v>24.329053815114253</v>
      </c>
      <c r="S31" s="104"/>
      <c r="T31" s="9"/>
      <c r="Z31" s="436">
        <v>440</v>
      </c>
      <c r="AA31" s="142"/>
      <c r="AB31" s="110"/>
      <c r="AC31" s="86"/>
      <c r="AD31" s="86"/>
      <c r="AE31" s="86"/>
      <c r="AF31" s="86"/>
      <c r="AG31" s="86"/>
      <c r="AH31" s="86"/>
      <c r="AI31" s="86"/>
    </row>
    <row r="32" spans="1:35" thickTop="1" thickBot="1" x14ac:dyDescent="0.25">
      <c r="A32" s="94">
        <v>43642</v>
      </c>
      <c r="B32" s="71">
        <f>GEOMEAN('Raw Data'!B30:F30)</f>
        <v>19.743504858348199</v>
      </c>
      <c r="C32" s="9" t="s">
        <v>257</v>
      </c>
      <c r="D32" s="166">
        <v>0</v>
      </c>
      <c r="E32" s="71">
        <f>GEOMEAN('Raw Data'!G30:K30)</f>
        <v>72.454758560778629</v>
      </c>
      <c r="F32" s="9" t="s">
        <v>257</v>
      </c>
      <c r="G32" s="235">
        <v>0</v>
      </c>
      <c r="H32" s="123">
        <f>+'Model Parameters Westboro'!$A$3+'Model Parameters Westboro'!$B$3*('In Town'!E31-'Model Parameters Westboro'!$A$3)+'Model Parameters Westboro'!$C$3*MAX('In Town'!G31-MAX('Model Parameters Westboro'!$D$3-'In Town'!G30,0))</f>
        <v>264.37716539242109</v>
      </c>
      <c r="I32" s="233">
        <f>GEOMEAN('Raw Data'!L30:P30)</f>
        <v>20.476725110792191</v>
      </c>
      <c r="J32" s="9" t="s">
        <v>257</v>
      </c>
      <c r="K32" s="129">
        <v>0</v>
      </c>
      <c r="L32" s="71">
        <f>GEOMEAN('Raw Data'!Q30:U30)</f>
        <v>21.689435423953974</v>
      </c>
      <c r="M32" s="9" t="s">
        <v>256</v>
      </c>
      <c r="N32" s="71">
        <f>GEOMEAN('Raw Data'!V30:Z30)</f>
        <v>47.624805702537628</v>
      </c>
      <c r="O32" s="9" t="s">
        <v>258</v>
      </c>
      <c r="P32" s="9">
        <v>1</v>
      </c>
      <c r="Q32" s="70"/>
      <c r="R32" s="433">
        <f ca="1">IF(AND(ISNUMBER(N31),ISNUMBER(N30)),+IF(A32&lt;=NOW(),+'Model Parameters Petrie'!$B$4*MAX(AVERAGE('In Town'!P31,'In Town'!S31:T31)-MAX('Model Parameters Petrie'!$B$5-AVERAGE('In Town'!P30,'In Town'!S30:T30),0),0)+'Model Parameters Petrie'!$B$2+'Model Parameters Petrie'!$B$3*('In Town'!N31-'Model Parameters Petrie'!$B$2),"N/A"),"N/A")</f>
        <v>135.4571670571392</v>
      </c>
      <c r="S32" s="104"/>
      <c r="T32" s="9"/>
      <c r="AA32" s="142"/>
      <c r="AB32" s="110"/>
      <c r="AC32" s="86"/>
      <c r="AD32" s="86"/>
      <c r="AE32" s="86"/>
      <c r="AF32" s="86"/>
      <c r="AG32" s="86"/>
      <c r="AH32" s="86"/>
      <c r="AI32" s="86"/>
    </row>
    <row r="33" spans="1:35" thickTop="1" thickBot="1" x14ac:dyDescent="0.25">
      <c r="A33" s="94">
        <v>43643</v>
      </c>
      <c r="B33" s="71">
        <f>GEOMEAN('Raw Data'!B31:F31)</f>
        <v>24.595094858493635</v>
      </c>
      <c r="C33" s="9" t="s">
        <v>257</v>
      </c>
      <c r="D33" s="166">
        <v>15.8</v>
      </c>
      <c r="E33" s="71">
        <f>GEOMEAN('Raw Data'!G31:K31)</f>
        <v>113.87878544696052</v>
      </c>
      <c r="F33" s="9" t="s">
        <v>257</v>
      </c>
      <c r="G33" s="235">
        <v>2.8</v>
      </c>
      <c r="H33" s="100">
        <f>+'Model Parameters Westboro'!$A$3+'Model Parameters Westboro'!$B$3*('In Town'!E32-'Model Parameters Westboro'!$A$3)+'Model Parameters Westboro'!$C$3*MAX('In Town'!G32-MAX('Model Parameters Westboro'!$D$3-'In Town'!G31,0))</f>
        <v>18.945475856077863</v>
      </c>
      <c r="I33" s="233">
        <f>GEOMEAN('Raw Data'!L31:P31)</f>
        <v>19.036539387158786</v>
      </c>
      <c r="J33" s="9" t="s">
        <v>257</v>
      </c>
      <c r="K33" s="129">
        <v>2.6</v>
      </c>
      <c r="L33" s="71">
        <f>GEOMEAN('Raw Data'!Q31:U31)</f>
        <v>29.925557394776895</v>
      </c>
      <c r="M33" s="9" t="s">
        <v>256</v>
      </c>
      <c r="N33" s="71">
        <f>GEOMEAN('Raw Data'!V31:Z31)</f>
        <v>39.487009716696399</v>
      </c>
      <c r="O33" s="9" t="s">
        <v>258</v>
      </c>
      <c r="P33" s="9">
        <v>1</v>
      </c>
      <c r="Q33" s="70"/>
      <c r="R33" s="433">
        <f ca="1">IF(AND(ISNUMBER(N32),ISNUMBER(N31)),+IF(A33&lt;=NOW(),+'Model Parameters Petrie'!$B$4*MAX(AVERAGE('In Town'!P32,'In Town'!S32:T32)-MAX('Model Parameters Petrie'!$B$5-AVERAGE('In Town'!P31,'In Town'!S31:T31),0),0)+'Model Parameters Petrie'!$B$2+'Model Parameters Petrie'!$B$3*('In Town'!N32-'Model Parameters Petrie'!$B$2),"N/A"),"N/A")</f>
        <v>51.168681995888171</v>
      </c>
      <c r="S33" s="104"/>
      <c r="T33" s="9"/>
      <c r="Z33" s="103"/>
      <c r="AA33" s="145"/>
      <c r="AB33" s="110"/>
      <c r="AC33" s="86"/>
      <c r="AD33" s="86"/>
      <c r="AE33" s="86"/>
      <c r="AF33" s="86"/>
      <c r="AG33" s="86"/>
      <c r="AH33" s="86"/>
      <c r="AI33" s="86"/>
    </row>
    <row r="34" spans="1:35" ht="16.5" thickTop="1" thickBot="1" x14ac:dyDescent="0.3">
      <c r="A34" s="94">
        <v>43644</v>
      </c>
      <c r="B34" s="71">
        <f>GEOMEAN('Raw Data'!B32:F32)</f>
        <v>18.205642030260801</v>
      </c>
      <c r="C34" s="9" t="s">
        <v>257</v>
      </c>
      <c r="D34" s="166">
        <v>21</v>
      </c>
      <c r="E34" s="71">
        <f>GEOMEAN('Raw Data'!G32:K32)</f>
        <v>64.56521051522094</v>
      </c>
      <c r="F34" s="9" t="s">
        <v>257</v>
      </c>
      <c r="G34" s="235">
        <v>24.2</v>
      </c>
      <c r="H34" s="100">
        <f>+'Model Parameters Westboro'!$A$3+'Model Parameters Westboro'!$B$3*('In Town'!E33-'Model Parameters Westboro'!$A$3)+'Model Parameters Westboro'!$C$3*MAX('In Town'!G33-MAX('Model Parameters Westboro'!$D$3-'In Town'!G32,0))</f>
        <v>-11.712121455303951</v>
      </c>
      <c r="I34" s="233">
        <f>GEOMEAN('Raw Data'!L32:P32)</f>
        <v>18.205642030260801</v>
      </c>
      <c r="J34" s="9" t="s">
        <v>257</v>
      </c>
      <c r="K34" s="129">
        <v>19.8</v>
      </c>
      <c r="L34" s="71">
        <f>GEOMEAN('Raw Data'!Q32:U32)</f>
        <v>15.157165665103982</v>
      </c>
      <c r="M34" s="9" t="s">
        <v>256</v>
      </c>
      <c r="N34" s="71">
        <f>GEOMEAN('Raw Data'!V32:Z32)</f>
        <v>40.124225995049656</v>
      </c>
      <c r="O34" s="9" t="s">
        <v>258</v>
      </c>
      <c r="P34" s="432">
        <v>6</v>
      </c>
      <c r="Q34" s="70"/>
      <c r="R34" s="433">
        <f ca="1">IF(AND(ISNUMBER(N33),ISNUMBER(N32)),+IF(A34&lt;=NOW(),+'Model Parameters Petrie'!$B$4*MAX(AVERAGE('In Town'!P33,'In Town'!S33:T33)-MAX('Model Parameters Petrie'!$B$5-AVERAGE('In Town'!P32,'In Town'!S32:T32),0),0)+'Model Parameters Petrie'!$B$2+'Model Parameters Petrie'!$B$3*('In Town'!N33-'Model Parameters Petrie'!$B$2),"N/A"),"N/A")</f>
        <v>40.820453400843739</v>
      </c>
      <c r="S34" s="104"/>
      <c r="T34" s="9"/>
      <c r="Z34" s="437">
        <v>35060</v>
      </c>
      <c r="AA34" s="145"/>
      <c r="AB34" s="110"/>
      <c r="AC34" s="86"/>
      <c r="AD34" s="86"/>
      <c r="AE34" s="86"/>
      <c r="AF34" s="86"/>
      <c r="AG34" s="86"/>
      <c r="AH34" s="86"/>
      <c r="AI34" s="86"/>
    </row>
    <row r="35" spans="1:35" thickTop="1" thickBot="1" x14ac:dyDescent="0.25">
      <c r="A35" s="94">
        <v>43645</v>
      </c>
      <c r="B35" s="71">
        <f>GEOMEAN('Raw Data'!B33:F33)</f>
        <v>43.242456602108234</v>
      </c>
      <c r="C35" s="9" t="s">
        <v>263</v>
      </c>
      <c r="D35" s="166">
        <v>7.6</v>
      </c>
      <c r="E35" s="71">
        <f>GEOMEAN('Raw Data'!G33:K33)</f>
        <v>432.92693180892053</v>
      </c>
      <c r="F35" s="9" t="s">
        <v>263</v>
      </c>
      <c r="G35" s="235">
        <v>4.4000000000000004</v>
      </c>
      <c r="H35" s="100">
        <f>+'Model Parameters Westboro'!$A$3+'Model Parameters Westboro'!$B$3*('In Town'!E34-'Model Parameters Westboro'!$A$3)+'Model Parameters Westboro'!$C$3*MAX('In Town'!G34-MAX('Model Parameters Westboro'!$D$3-'In Town'!G33,0))</f>
        <v>685.15652105152208</v>
      </c>
      <c r="I35" s="233">
        <f>GEOMEAN('Raw Data'!L33:P33)</f>
        <v>94.634252308844239</v>
      </c>
      <c r="J35" s="9" t="s">
        <v>263</v>
      </c>
      <c r="K35" s="129">
        <v>4</v>
      </c>
      <c r="L35" s="71">
        <f>GEOMEAN('Raw Data'!Q33:U33)</f>
        <v>11.486983549970351</v>
      </c>
      <c r="M35" s="9" t="s">
        <v>263</v>
      </c>
      <c r="N35" s="71">
        <f>GEOMEAN('Raw Data'!V33:Z33)</f>
        <v>556.41275748315036</v>
      </c>
      <c r="O35" s="9" t="s">
        <v>263</v>
      </c>
      <c r="P35" s="9">
        <v>2</v>
      </c>
      <c r="Q35" s="70"/>
      <c r="R35" s="433">
        <f ca="1">IF(AND(ISNUMBER(N34),ISNUMBER(N33)),+IF(A35&lt;=NOW(),+'Model Parameters Petrie'!$B$4*MAX(AVERAGE('In Town'!P34,'In Town'!S34:T34)-MAX('Model Parameters Petrie'!$B$5-AVERAGE('In Town'!P33,'In Town'!S33:T33),0),0)+'Model Parameters Petrie'!$B$2+'Model Parameters Petrie'!$B$3*('In Town'!N34-'Model Parameters Petrie'!$B$2),"N/A"),"N/A")</f>
        <v>116.04347909826738</v>
      </c>
      <c r="S35" s="104"/>
      <c r="T35" s="9"/>
      <c r="Z35" s="103"/>
      <c r="AA35" s="145"/>
      <c r="AB35" s="110"/>
      <c r="AC35" s="86"/>
      <c r="AD35" s="86"/>
      <c r="AE35" s="86"/>
      <c r="AF35" s="86"/>
      <c r="AG35" s="86"/>
      <c r="AH35" s="86"/>
      <c r="AI35" s="86"/>
    </row>
    <row r="36" spans="1:35" ht="12.75" customHeight="1" thickTop="1" thickBot="1" x14ac:dyDescent="0.25">
      <c r="A36" s="94">
        <v>43646</v>
      </c>
      <c r="B36" s="71">
        <f>GEOMEAN('Raw Data'!B34:F34)</f>
        <v>129.99908965497914</v>
      </c>
      <c r="C36" s="9" t="s">
        <v>257</v>
      </c>
      <c r="D36" s="166">
        <v>0.4</v>
      </c>
      <c r="E36" s="71">
        <f>GEOMEAN('Raw Data'!G34:K34)</f>
        <v>110.84200673309465</v>
      </c>
      <c r="F36" s="9" t="s">
        <v>260</v>
      </c>
      <c r="G36" s="235">
        <v>0</v>
      </c>
      <c r="H36" s="123">
        <f>+'Model Parameters Westboro'!$A$3+'Model Parameters Westboro'!$B$3*('In Town'!E35-'Model Parameters Westboro'!$A$3)+'Model Parameters Westboro'!$C$3*MAX('In Town'!G35-MAX('Model Parameters Westboro'!$D$3-'In Town'!G34,0))</f>
        <v>182.59269318089207</v>
      </c>
      <c r="I36" s="233">
        <f>GEOMEAN('Raw Data'!L34:P34)</f>
        <v>106.74625463871725</v>
      </c>
      <c r="J36" s="9" t="s">
        <v>261</v>
      </c>
      <c r="K36" s="129">
        <v>0</v>
      </c>
      <c r="L36" s="71">
        <f>GEOMEAN('Raw Data'!Q34:U34)</f>
        <v>96.194823955256638</v>
      </c>
      <c r="M36" s="9" t="s">
        <v>262</v>
      </c>
      <c r="N36" s="71">
        <f>GEOMEAN('Raw Data'!V34:Z34)</f>
        <v>124.77177614211662</v>
      </c>
      <c r="O36" s="9" t="s">
        <v>260</v>
      </c>
      <c r="P36" s="9">
        <v>0</v>
      </c>
      <c r="Q36" s="70"/>
      <c r="R36" s="433">
        <f ca="1">IF(AND(ISNUMBER(N35),ISNUMBER(N34)),+IF(A36&lt;=NOW(),+'Model Parameters Petrie'!$B$4*MAX(AVERAGE('In Town'!P35,'In Town'!S35:T35)-MAX('Model Parameters Petrie'!$B$5-AVERAGE('In Town'!P34,'In Town'!S34:T34),0),0)+'Model Parameters Petrie'!$B$2+'Model Parameters Petrie'!$B$3*('In Town'!N35-'Model Parameters Petrie'!$B$2),"N/A"),"N/A")</f>
        <v>244.24446511910261</v>
      </c>
      <c r="S36" s="104"/>
      <c r="T36" s="9"/>
      <c r="Z36" s="103"/>
      <c r="AA36" s="145"/>
      <c r="AB36" s="110"/>
      <c r="AC36" s="86"/>
      <c r="AD36" s="86"/>
      <c r="AE36" s="86"/>
      <c r="AF36" s="86"/>
      <c r="AG36" s="86"/>
      <c r="AH36" s="86"/>
      <c r="AI36" s="86"/>
    </row>
    <row r="37" spans="1:35" thickTop="1" thickBot="1" x14ac:dyDescent="0.25">
      <c r="A37" s="94">
        <v>43647</v>
      </c>
      <c r="B37" s="71">
        <f>GEOMEAN('Raw Data'!B35:F35)</f>
        <v>44.093335205247946</v>
      </c>
      <c r="C37" s="9" t="s">
        <v>257</v>
      </c>
      <c r="D37" s="170">
        <v>0</v>
      </c>
      <c r="E37" s="71">
        <f>GEOMEAN('Raw Data'!G35:K35)</f>
        <v>27.019200770412269</v>
      </c>
      <c r="F37" s="9" t="s">
        <v>257</v>
      </c>
      <c r="G37" s="236">
        <v>0</v>
      </c>
      <c r="H37" s="123">
        <f>+'Model Parameters Westboro'!$A$3+'Model Parameters Westboro'!$B$3*('In Town'!E36-'Model Parameters Westboro'!$A$3)+'Model Parameters Westboro'!$C$3*MAX('In Town'!G36-MAX('Model Parameters Westboro'!$D$3-'In Town'!G35,0))</f>
        <v>22.784200673309464</v>
      </c>
      <c r="I37" s="233">
        <f>GEOMEAN('Raw Data'!L35:P35)</f>
        <v>33.097509196468728</v>
      </c>
      <c r="J37" s="9" t="s">
        <v>257</v>
      </c>
      <c r="K37" s="131">
        <v>0</v>
      </c>
      <c r="L37" s="71">
        <f>GEOMEAN('Raw Data'!Q35:U35)</f>
        <v>34.641016151377549</v>
      </c>
      <c r="M37" s="9" t="s">
        <v>28</v>
      </c>
      <c r="N37" s="71">
        <f>GEOMEAN('Raw Data'!V35:Z35)</f>
        <v>21.147425268811283</v>
      </c>
      <c r="O37" s="9" t="s">
        <v>257</v>
      </c>
      <c r="P37" s="9">
        <v>0</v>
      </c>
      <c r="Q37" s="70"/>
      <c r="R37" s="433">
        <f ca="1">IF(AND(ISNUMBER(N36),ISNUMBER(N35)),+IF(A37&lt;=NOW(),+'Model Parameters Petrie'!$B$4*MAX(AVERAGE('In Town'!P36,'In Town'!S36:T36)-MAX('Model Parameters Petrie'!$B$5-AVERAGE('In Town'!P35,'In Town'!S35:T35),0),0)+'Model Parameters Petrie'!$B$2+'Model Parameters Petrie'!$B$3*('In Town'!N36-'Model Parameters Petrie'!$B$2),"N/A"),"N/A")</f>
        <v>63.170121649740814</v>
      </c>
      <c r="S37" s="104"/>
      <c r="T37" s="9"/>
      <c r="AA37" s="146"/>
      <c r="AB37" s="110"/>
      <c r="AC37" s="86"/>
      <c r="AD37" s="86"/>
      <c r="AE37" s="86"/>
      <c r="AF37" s="86"/>
      <c r="AG37" s="86"/>
      <c r="AH37" s="86"/>
      <c r="AI37" s="86"/>
    </row>
    <row r="38" spans="1:35" ht="12" customHeight="1" thickTop="1" thickBot="1" x14ac:dyDescent="0.25">
      <c r="A38" s="94">
        <v>43648</v>
      </c>
      <c r="B38" s="71">
        <f>GEOMEAN('Raw Data'!B36:F36)</f>
        <v>12.457309396155173</v>
      </c>
      <c r="C38" s="9" t="s">
        <v>257</v>
      </c>
      <c r="D38" s="166">
        <v>0</v>
      </c>
      <c r="E38" s="71">
        <f>GEOMEAN('Raw Data'!G36:K36)</f>
        <v>54.481398548533221</v>
      </c>
      <c r="F38" s="9" t="s">
        <v>257</v>
      </c>
      <c r="G38" s="236">
        <v>0</v>
      </c>
      <c r="H38" s="123">
        <f>+'Model Parameters Westboro'!$A$3+'Model Parameters Westboro'!$B$3*('In Town'!E37-'Model Parameters Westboro'!$A$3)+'Model Parameters Westboro'!$C$3*MAX('In Town'!G37-MAX('Model Parameters Westboro'!$D$3-'In Town'!G36,0))</f>
        <v>-101.59807992295877</v>
      </c>
      <c r="I38" s="233">
        <f>GEOMEAN('Raw Data'!L36:P36)</f>
        <v>17.411011265922482</v>
      </c>
      <c r="J38" s="9" t="s">
        <v>259</v>
      </c>
      <c r="K38" s="129">
        <v>0</v>
      </c>
      <c r="L38" s="71">
        <f>GEOMEAN('Raw Data'!Q36:U36)</f>
        <v>12.457309396155173</v>
      </c>
      <c r="M38" s="9" t="s">
        <v>257</v>
      </c>
      <c r="N38" s="71">
        <f>GEOMEAN('Raw Data'!V36:Z36)</f>
        <v>17.826024579660032</v>
      </c>
      <c r="O38" s="9" t="s">
        <v>257</v>
      </c>
      <c r="P38" s="9">
        <v>0</v>
      </c>
      <c r="Q38" s="70"/>
      <c r="R38" s="433">
        <f ca="1">IF(AND(ISNUMBER(N37),ISNUMBER(N36)),+IF(A38&lt;=NOW(),+'Model Parameters Petrie'!$B$4*MAX(AVERAGE('In Town'!P37,'In Town'!S37:T37)-MAX('Model Parameters Petrie'!$B$5-AVERAGE('In Town'!P36,'In Town'!S36:T36),0),0)+'Model Parameters Petrie'!$B$2+'Model Parameters Petrie'!$B$3*('In Town'!N37-'Model Parameters Petrie'!$B$2),"N/A"),"N/A")</f>
        <v>26.901598844083949</v>
      </c>
      <c r="S38" s="104"/>
      <c r="T38" s="9"/>
      <c r="AA38" s="146"/>
      <c r="AB38" s="110"/>
      <c r="AC38" s="86"/>
      <c r="AD38" s="86"/>
      <c r="AE38" s="86"/>
      <c r="AF38" s="86"/>
      <c r="AG38" s="86"/>
      <c r="AH38" s="86"/>
      <c r="AI38" s="86"/>
    </row>
    <row r="39" spans="1:35" thickTop="1" thickBot="1" x14ac:dyDescent="0.25">
      <c r="A39" s="94">
        <v>43649</v>
      </c>
      <c r="B39" s="71">
        <f>GEOMEAN('Raw Data'!B37:F37)</f>
        <v>128.64572184741303</v>
      </c>
      <c r="C39" s="9" t="s">
        <v>257</v>
      </c>
      <c r="D39" s="166">
        <v>0</v>
      </c>
      <c r="E39" s="71">
        <f>GEOMEAN('Raw Data'!G37:K37)</f>
        <v>12.457309396155173</v>
      </c>
      <c r="F39" s="9" t="s">
        <v>257</v>
      </c>
      <c r="G39" s="235">
        <v>0</v>
      </c>
      <c r="H39" s="123">
        <f>+'Model Parameters Westboro'!$A$3+'Model Parameters Westboro'!$B$3*('In Town'!E38-'Model Parameters Westboro'!$A$3)+'Model Parameters Westboro'!$C$3*MAX('In Town'!G38-MAX('Model Parameters Westboro'!$D$3-'In Town'!G37,0))</f>
        <v>-98.851860145146674</v>
      </c>
      <c r="I39" s="233">
        <f>GEOMEAN('Raw Data'!L37:P37)</f>
        <v>12.457309396155173</v>
      </c>
      <c r="J39" s="9" t="s">
        <v>257</v>
      </c>
      <c r="K39" s="129">
        <v>0</v>
      </c>
      <c r="L39" s="71">
        <f>GEOMEAN('Raw Data'!Q37:U37)</f>
        <v>10</v>
      </c>
      <c r="M39" s="9" t="s">
        <v>257</v>
      </c>
      <c r="N39" s="71">
        <f>GEOMEAN('Raw Data'!V37:Z37)</f>
        <v>30.862535768318722</v>
      </c>
      <c r="O39" s="9" t="s">
        <v>257</v>
      </c>
      <c r="P39" s="9">
        <v>0</v>
      </c>
      <c r="Q39" s="70"/>
      <c r="R39" s="433">
        <f ca="1">IF(AND(ISNUMBER(N38),ISNUMBER(N37)),+IF(A39&lt;=NOW(),+'Model Parameters Petrie'!$B$4*MAX(AVERAGE('In Town'!P38,'In Town'!S38:T38)-MAX('Model Parameters Petrie'!$B$5-AVERAGE('In Town'!P37,'In Town'!S37:T37),0),0)+'Model Parameters Petrie'!$B$2+'Model Parameters Petrie'!$B$3*('In Town'!N38-'Model Parameters Petrie'!$B$2),"N/A"),"N/A")</f>
        <v>25.739108602881011</v>
      </c>
      <c r="S39" s="104"/>
      <c r="T39" s="9"/>
      <c r="Z39" s="103"/>
      <c r="AA39" s="145"/>
      <c r="AB39" s="110"/>
      <c r="AC39" s="86"/>
      <c r="AD39" s="86"/>
      <c r="AE39" s="86"/>
      <c r="AF39" s="86"/>
      <c r="AG39" s="86"/>
      <c r="AH39" s="86"/>
      <c r="AI39" s="86"/>
    </row>
    <row r="40" spans="1:35" thickTop="1" thickBot="1" x14ac:dyDescent="0.25">
      <c r="A40" s="94">
        <v>43650</v>
      </c>
      <c r="B40" s="71">
        <f>GEOMEAN('Raw Data'!B38:F38)</f>
        <v>17.411011265922482</v>
      </c>
      <c r="C40" s="9" t="s">
        <v>257</v>
      </c>
      <c r="D40" s="166">
        <v>0</v>
      </c>
      <c r="E40" s="71">
        <f>GEOMEAN('Raw Data'!G38:K38)</f>
        <v>38.073078774317572</v>
      </c>
      <c r="F40" s="9" t="s">
        <v>257</v>
      </c>
      <c r="G40" s="235">
        <v>0</v>
      </c>
      <c r="H40" s="100">
        <f>+'Model Parameters Westboro'!$A$3+'Model Parameters Westboro'!$B$3*('In Town'!E39-'Model Parameters Westboro'!$A$3)+'Model Parameters Westboro'!$C$3*MAX('In Town'!G39-MAX('Model Parameters Westboro'!$D$3-'In Town'!G38,0))</f>
        <v>-103.05426906038448</v>
      </c>
      <c r="I40" s="233">
        <f>GEOMEAN('Raw Data'!L38:P38)</f>
        <v>13.195079107728942</v>
      </c>
      <c r="J40" s="9" t="s">
        <v>257</v>
      </c>
      <c r="K40" s="129">
        <v>0</v>
      </c>
      <c r="L40" s="71">
        <f>GEOMEAN('Raw Data'!Q38:U38)</f>
        <v>17.411011265922482</v>
      </c>
      <c r="M40" s="9" t="s">
        <v>257</v>
      </c>
      <c r="N40" s="71">
        <f>GEOMEAN('Raw Data'!V38:Z38)</f>
        <v>24.595094858493635</v>
      </c>
      <c r="O40" s="9" t="s">
        <v>259</v>
      </c>
      <c r="P40" s="9">
        <v>0</v>
      </c>
      <c r="Q40" s="70"/>
      <c r="R40" s="433">
        <f ca="1">IF(AND(ISNUMBER(N39),ISNUMBER(N38)),+IF(A40&lt;=NOW(),+'Model Parameters Petrie'!$B$4*MAX(AVERAGE('In Town'!P39,'In Town'!S39:T39)-MAX('Model Parameters Petrie'!$B$5-AVERAGE('In Town'!P38,'In Town'!S38:T38),0),0)+'Model Parameters Petrie'!$B$2+'Model Parameters Petrie'!$B$3*('In Town'!N39-'Model Parameters Petrie'!$B$2),"N/A"),"N/A")</f>
        <v>30.301887518911553</v>
      </c>
      <c r="S40" s="104"/>
      <c r="T40" s="9"/>
      <c r="Z40" s="103"/>
      <c r="AA40" s="145"/>
      <c r="AB40" s="110"/>
      <c r="AC40" s="86"/>
      <c r="AD40" s="86"/>
      <c r="AE40" s="86"/>
      <c r="AF40" s="86"/>
      <c r="AG40" s="86"/>
      <c r="AH40" s="86"/>
      <c r="AI40" s="86"/>
    </row>
    <row r="41" spans="1:35" thickTop="1" thickBot="1" x14ac:dyDescent="0.25">
      <c r="A41" s="94">
        <v>43651</v>
      </c>
      <c r="B41" s="71">
        <f>GEOMEAN('Raw Data'!B39:F39)</f>
        <v>10</v>
      </c>
      <c r="C41" s="9" t="s">
        <v>257</v>
      </c>
      <c r="D41" s="166">
        <v>25.2</v>
      </c>
      <c r="E41" s="71">
        <f>GEOMEAN('Raw Data'!G39:K39)</f>
        <v>21.689435423953974</v>
      </c>
      <c r="F41" s="9" t="s">
        <v>257</v>
      </c>
      <c r="G41" s="235">
        <v>19.8</v>
      </c>
      <c r="H41" s="100">
        <f>+'Model Parameters Westboro'!$A$3+'Model Parameters Westboro'!$B$3*('In Town'!E40-'Model Parameters Westboro'!$A$3)+'Model Parameters Westboro'!$C$3*MAX('In Town'!G40-MAX('Model Parameters Westboro'!$D$3-'In Town'!G39,0))</f>
        <v>-100.49269212256824</v>
      </c>
      <c r="I41" s="233">
        <f>GEOMEAN('Raw Data'!L39:P39)</f>
        <v>116.34541996010748</v>
      </c>
      <c r="J41" s="9" t="s">
        <v>257</v>
      </c>
      <c r="K41" s="129">
        <v>15.4</v>
      </c>
      <c r="L41" s="71">
        <f>GEOMEAN('Raw Data'!Q39:U39)</f>
        <v>121.37551007286754</v>
      </c>
      <c r="M41" s="9" t="s">
        <v>257</v>
      </c>
      <c r="N41" s="71">
        <f>GEOMEAN('Raw Data'!V39:Z39)</f>
        <v>46.439843790034587</v>
      </c>
      <c r="O41" s="9" t="s">
        <v>257</v>
      </c>
      <c r="P41" s="9">
        <v>0</v>
      </c>
      <c r="Q41" s="70"/>
      <c r="R41" s="433">
        <f ca="1">IF(AND(ISNUMBER(N40),ISNUMBER(N39)),+IF(A41&lt;=NOW(),+'Model Parameters Petrie'!$B$4*MAX(AVERAGE('In Town'!P40,'In Town'!S40:T40)-MAX('Model Parameters Petrie'!$B$5-AVERAGE('In Town'!P39,'In Town'!S39:T39),0),0)+'Model Parameters Petrie'!$B$2+'Model Parameters Petrie'!$B$3*('In Town'!N40-'Model Parameters Petrie'!$B$2),"N/A"),"N/A")</f>
        <v>28.108283200472773</v>
      </c>
      <c r="S41" s="104"/>
      <c r="T41" s="9"/>
      <c r="Z41" s="103"/>
      <c r="AA41" s="145"/>
      <c r="AB41" s="110"/>
      <c r="AC41" s="86"/>
      <c r="AD41" s="86"/>
      <c r="AE41" s="86"/>
      <c r="AF41" s="86"/>
      <c r="AG41" s="86"/>
      <c r="AH41" s="86"/>
      <c r="AI41" s="86"/>
    </row>
    <row r="42" spans="1:35" thickTop="1" thickBot="1" x14ac:dyDescent="0.25">
      <c r="A42" s="94">
        <v>43652</v>
      </c>
      <c r="B42" s="71">
        <f>GEOMEAN('Raw Data'!B40:F40)</f>
        <v>12.457309396155173</v>
      </c>
      <c r="C42" s="9" t="s">
        <v>263</v>
      </c>
      <c r="D42" s="166">
        <v>0</v>
      </c>
      <c r="E42" s="71">
        <f>GEOMEAN('Raw Data'!G40:K40)</f>
        <v>468.32196518595697</v>
      </c>
      <c r="F42" s="9" t="s">
        <v>263</v>
      </c>
      <c r="G42" s="235">
        <v>0</v>
      </c>
      <c r="H42" s="100">
        <f>+'Model Parameters Westboro'!$A$3+'Model Parameters Westboro'!$B$3*('In Town'!E41-'Model Parameters Westboro'!$A$3)+'Model Parameters Westboro'!$C$3*MAX('In Town'!G41-MAX('Model Parameters Westboro'!$D$3-'In Town'!G40,0))</f>
        <v>472.06894354239546</v>
      </c>
      <c r="I42" s="233">
        <f>GEOMEAN('Raw Data'!L40:P40)</f>
        <v>31.036911478307193</v>
      </c>
      <c r="J42" s="9" t="s">
        <v>257</v>
      </c>
      <c r="K42" s="129">
        <v>0</v>
      </c>
      <c r="L42" s="71">
        <f>GEOMEAN('Raw Data'!Q40:U40)</f>
        <v>15.157165665103982</v>
      </c>
      <c r="M42" s="9" t="s">
        <v>257</v>
      </c>
      <c r="N42" s="71">
        <f>GEOMEAN('Raw Data'!V40:Z40)</f>
        <v>55.326474688903666</v>
      </c>
      <c r="O42" s="9" t="s">
        <v>257</v>
      </c>
      <c r="P42" s="9">
        <v>0</v>
      </c>
      <c r="Q42" s="70"/>
      <c r="R42" s="433">
        <f ca="1">IF(AND(ISNUMBER(N41),ISNUMBER(N40)),+IF(A42&lt;=NOW(),+'Model Parameters Petrie'!$B$4*MAX(AVERAGE('In Town'!P41,'In Town'!S41:T41)-MAX('Model Parameters Petrie'!$B$5-AVERAGE('In Town'!P40,'In Town'!S40:T40),0),0)+'Model Parameters Petrie'!$B$2+'Model Parameters Petrie'!$B$3*('In Town'!N41-'Model Parameters Petrie'!$B$2),"N/A"),"N/A")</f>
        <v>35.753945326512103</v>
      </c>
      <c r="S42" s="104"/>
      <c r="T42" s="9"/>
      <c r="Z42" s="103"/>
      <c r="AA42" s="145"/>
      <c r="AB42" s="110"/>
      <c r="AC42" s="86"/>
      <c r="AD42" s="86"/>
      <c r="AE42" s="86"/>
      <c r="AF42" s="86"/>
      <c r="AG42" s="86"/>
      <c r="AH42" s="86"/>
      <c r="AI42" s="86"/>
    </row>
    <row r="43" spans="1:35" thickTop="1" thickBot="1" x14ac:dyDescent="0.25">
      <c r="A43" s="94">
        <v>43653</v>
      </c>
      <c r="B43" s="71">
        <f>GEOMEAN('Raw Data'!B41:F41)</f>
        <v>52.233033797767447</v>
      </c>
      <c r="C43" s="9" t="s">
        <v>257</v>
      </c>
      <c r="D43" s="166">
        <v>0</v>
      </c>
      <c r="E43" s="71">
        <f>GEOMEAN('Raw Data'!G41:K41)</f>
        <v>38.663640898635258</v>
      </c>
      <c r="F43" s="9" t="s">
        <v>260</v>
      </c>
      <c r="G43" s="235">
        <v>0</v>
      </c>
      <c r="H43" s="100">
        <f>+'Model Parameters Westboro'!$A$3+'Model Parameters Westboro'!$B$3*('In Town'!E42-'Model Parameters Westboro'!$A$3)+'Model Parameters Westboro'!$C$3*MAX('In Town'!G42-MAX('Model Parameters Westboro'!$D$3-'In Town'!G41,0))</f>
        <v>58.532196518595697</v>
      </c>
      <c r="I43" s="233">
        <f>GEOMEAN('Raw Data'!L41:P41)</f>
        <v>21.117857649667538</v>
      </c>
      <c r="J43" s="9" t="s">
        <v>257</v>
      </c>
      <c r="K43" s="129">
        <v>0</v>
      </c>
      <c r="L43" s="71">
        <f>GEOMEAN('Raw Data'!Q41:U41)</f>
        <v>18.881750225898038</v>
      </c>
      <c r="M43" s="9" t="s">
        <v>257</v>
      </c>
      <c r="N43" s="71">
        <f>GEOMEAN('Raw Data'!V41:Z41)</f>
        <v>39.874211344709273</v>
      </c>
      <c r="O43" s="9" t="s">
        <v>257</v>
      </c>
      <c r="P43" s="9">
        <v>0</v>
      </c>
      <c r="Q43" s="70"/>
      <c r="R43" s="433">
        <f ca="1">IF(AND(ISNUMBER(N42),ISNUMBER(N41)),+IF(A43&lt;=NOW(),+'Model Parameters Petrie'!$B$4*MAX(AVERAGE('In Town'!P42,'In Town'!S42:T42)-MAX('Model Parameters Petrie'!$B$5-AVERAGE('In Town'!P41,'In Town'!S41:T41),0),0)+'Model Parameters Petrie'!$B$2+'Model Parameters Petrie'!$B$3*('In Town'!N42-'Model Parameters Petrie'!$B$2),"N/A"),"N/A")</f>
        <v>38.864266141116282</v>
      </c>
      <c r="S43" s="104"/>
      <c r="T43" s="9"/>
      <c r="Z43" s="103"/>
      <c r="AA43" s="145"/>
      <c r="AB43" s="110"/>
      <c r="AC43" s="86"/>
      <c r="AD43" s="86"/>
      <c r="AE43" s="86"/>
      <c r="AF43" s="86"/>
      <c r="AG43" s="86"/>
      <c r="AH43" s="86"/>
      <c r="AI43" s="86"/>
    </row>
    <row r="44" spans="1:35" thickTop="1" thickBot="1" x14ac:dyDescent="0.25">
      <c r="A44" s="94">
        <v>43654</v>
      </c>
      <c r="B44" s="71">
        <f>GEOMEAN('Raw Data'!B42:F42)</f>
        <v>47.04316090098694</v>
      </c>
      <c r="C44" s="9" t="s">
        <v>257</v>
      </c>
      <c r="D44" s="170">
        <v>0</v>
      </c>
      <c r="E44" s="71">
        <f>GEOMEAN('Raw Data'!G42:K42)</f>
        <v>23.52158045049347</v>
      </c>
      <c r="F44" s="9" t="s">
        <v>257</v>
      </c>
      <c r="G44" s="235">
        <v>0</v>
      </c>
      <c r="H44" s="100">
        <f>+'Model Parameters Westboro'!$A$3+'Model Parameters Westboro'!$B$3*('In Town'!E43-'Model Parameters Westboro'!$A$3)+'Model Parameters Westboro'!$C$3*MAX('In Town'!G43-MAX('Model Parameters Westboro'!$D$3-'In Town'!G42,0))</f>
        <v>-100.43363591013647</v>
      </c>
      <c r="I44" s="233">
        <f>GEOMEAN('Raw Data'!L42:P42)</f>
        <v>27.019200770412269</v>
      </c>
      <c r="J44" s="9" t="s">
        <v>257</v>
      </c>
      <c r="K44" s="131">
        <v>0</v>
      </c>
      <c r="L44" s="71">
        <f>GEOMEAN('Raw Data'!Q42:U42)</f>
        <v>13.195079107728942</v>
      </c>
      <c r="M44" s="9" t="s">
        <v>257</v>
      </c>
      <c r="N44" s="71">
        <f>GEOMEAN('Raw Data'!V42:Z42)</f>
        <v>14.309690811052555</v>
      </c>
      <c r="O44" s="9" t="s">
        <v>257</v>
      </c>
      <c r="P44" s="9">
        <v>0</v>
      </c>
      <c r="Q44" s="70"/>
      <c r="R44" s="433">
        <f ca="1">IF(AND(ISNUMBER(N43),ISNUMBER(N42)),+IF(A44&lt;=NOW(),+'Model Parameters Petrie'!$B$4*MAX(AVERAGE('In Town'!P43,'In Town'!S43:T43)-MAX('Model Parameters Petrie'!$B$5-AVERAGE('In Town'!P42,'In Town'!S42:T42),0),0)+'Model Parameters Petrie'!$B$2+'Model Parameters Petrie'!$B$3*('In Town'!N43-'Model Parameters Petrie'!$B$2),"N/A"),"N/A")</f>
        <v>33.455973970648245</v>
      </c>
      <c r="S44" s="104"/>
      <c r="T44" s="9"/>
      <c r="AA44" s="142"/>
      <c r="AB44" s="110"/>
      <c r="AC44" s="86"/>
      <c r="AD44" s="86"/>
      <c r="AE44" s="86"/>
      <c r="AF44" s="86"/>
      <c r="AG44" s="86"/>
      <c r="AH44" s="86"/>
      <c r="AI44" s="86"/>
    </row>
    <row r="45" spans="1:35" thickTop="1" thickBot="1" x14ac:dyDescent="0.25">
      <c r="A45" s="94">
        <v>43655</v>
      </c>
      <c r="B45" s="71">
        <f>GEOMEAN('Raw Data'!B43:F43)</f>
        <v>231.46342158526747</v>
      </c>
      <c r="C45" s="9" t="s">
        <v>257</v>
      </c>
      <c r="D45" s="166">
        <v>0</v>
      </c>
      <c r="E45" s="71">
        <f>GEOMEAN('Raw Data'!G43:K43)</f>
        <v>17.826024579660032</v>
      </c>
      <c r="F45" s="9" t="s">
        <v>257</v>
      </c>
      <c r="G45" s="235">
        <v>3.6</v>
      </c>
      <c r="H45" s="123">
        <f>+'Model Parameters Westboro'!$A$3+'Model Parameters Westboro'!$B$3*('In Town'!E44-'Model Parameters Westboro'!$A$3)+'Model Parameters Westboro'!$C$3*MAX('In Town'!G44-MAX('Model Parameters Westboro'!$D$3-'In Town'!G43,0))</f>
        <v>-101.94784195495065</v>
      </c>
      <c r="I45" s="233">
        <f>GEOMEAN('Raw Data'!L43:P43)</f>
        <v>46.439843790034587</v>
      </c>
      <c r="J45" s="9" t="s">
        <v>257</v>
      </c>
      <c r="K45" s="129">
        <v>0</v>
      </c>
      <c r="L45" s="71">
        <f>GEOMEAN('Raw Data'!Q43:U43)</f>
        <v>15.848931924611135</v>
      </c>
      <c r="M45" s="9" t="s">
        <v>257</v>
      </c>
      <c r="N45" s="71">
        <f>GEOMEAN('Raw Data'!V43:Z43)</f>
        <v>46.439843790034587</v>
      </c>
      <c r="O45" s="9" t="s">
        <v>257</v>
      </c>
      <c r="P45" s="9">
        <v>0</v>
      </c>
      <c r="Q45" s="70"/>
      <c r="R45" s="433">
        <f ca="1">IF(AND(ISNUMBER(N44),ISNUMBER(N43)),+IF(A45&lt;=NOW(),+'Model Parameters Petrie'!$B$4*MAX(AVERAGE('In Town'!P44,'In Town'!S44:T44)-MAX('Model Parameters Petrie'!$B$5-AVERAGE('In Town'!P43,'In Town'!S43:T43),0),0)+'Model Parameters Petrie'!$B$2+'Model Parameters Petrie'!$B$3*('In Town'!N44-'Model Parameters Petrie'!$B$2),"N/A"),"N/A")</f>
        <v>24.508391783868394</v>
      </c>
      <c r="S45" s="104"/>
      <c r="T45" s="9"/>
      <c r="Z45" s="103"/>
      <c r="AA45" s="145"/>
      <c r="AB45" s="110"/>
      <c r="AC45" s="86"/>
      <c r="AD45" s="86"/>
      <c r="AE45" s="86"/>
      <c r="AF45" s="86"/>
      <c r="AG45" s="86"/>
      <c r="AH45" s="86"/>
      <c r="AI45" s="86"/>
    </row>
    <row r="46" spans="1:35" thickTop="1" thickBot="1" x14ac:dyDescent="0.25">
      <c r="A46" s="94">
        <v>43656</v>
      </c>
      <c r="B46" s="119">
        <f>GEOMEAN('Raw Data'!B44:F44)</f>
        <v>45.01325236589043</v>
      </c>
      <c r="C46" s="9" t="s">
        <v>260</v>
      </c>
      <c r="D46" s="167">
        <v>0</v>
      </c>
      <c r="E46" s="119">
        <f>GEOMEAN('Raw Data'!G44:K44)</f>
        <v>17.411011265922482</v>
      </c>
      <c r="F46" s="9" t="s">
        <v>257</v>
      </c>
      <c r="G46" s="237">
        <v>0</v>
      </c>
      <c r="H46" s="124">
        <f>+'Model Parameters Westboro'!$A$3+'Model Parameters Westboro'!$B$3*('In Town'!E45-'Model Parameters Westboro'!$A$3)+'Model Parameters Westboro'!$C$3*MAX('In Town'!G45-MAX('Model Parameters Westboro'!$D$3-'In Town'!G44,0))</f>
        <v>1.882602457966005</v>
      </c>
      <c r="I46" s="234">
        <f>GEOMEAN('Raw Data'!L44:P44)</f>
        <v>17.187719275874787</v>
      </c>
      <c r="J46" s="9" t="s">
        <v>257</v>
      </c>
      <c r="K46" s="132">
        <v>0</v>
      </c>
      <c r="L46" s="71">
        <f>GEOMEAN('Raw Data'!Q44:U44)</f>
        <v>17.826024579660032</v>
      </c>
      <c r="M46" s="9" t="s">
        <v>257</v>
      </c>
      <c r="N46" s="71">
        <f>GEOMEAN('Raw Data'!V44:Z44)</f>
        <v>51.227801177118295</v>
      </c>
      <c r="O46" s="9" t="s">
        <v>257</v>
      </c>
      <c r="P46" s="9">
        <v>0</v>
      </c>
      <c r="Q46" s="120"/>
      <c r="R46" s="433">
        <f ca="1">IF(AND(ISNUMBER(N45),ISNUMBER(N44)),+IF(A46&lt;=NOW(),+'Model Parameters Petrie'!$B$4*MAX(AVERAGE('In Town'!P45,'In Town'!S45:T45)-MAX('Model Parameters Petrie'!$B$5-AVERAGE('In Town'!P44,'In Town'!S44:T44),0),0)+'Model Parameters Petrie'!$B$2+'Model Parameters Petrie'!$B$3*('In Town'!N45-'Model Parameters Petrie'!$B$2),"N/A"),"N/A")</f>
        <v>35.753945326512103</v>
      </c>
      <c r="S46" s="121"/>
      <c r="T46" s="9"/>
      <c r="Z46" s="103"/>
      <c r="AA46" s="145"/>
      <c r="AB46" s="110"/>
      <c r="AC46" s="86"/>
      <c r="AD46" s="86"/>
      <c r="AE46" s="86"/>
      <c r="AF46" s="86"/>
      <c r="AG46" s="86"/>
      <c r="AH46" s="86"/>
      <c r="AI46" s="86"/>
    </row>
    <row r="47" spans="1:35" thickTop="1" thickBot="1" x14ac:dyDescent="0.25">
      <c r="A47" s="94">
        <v>43657</v>
      </c>
      <c r="B47" s="119">
        <f>GEOMEAN('Raw Data'!B45:F45)</f>
        <v>18.881750225898038</v>
      </c>
      <c r="C47" s="9" t="s">
        <v>257</v>
      </c>
      <c r="D47" s="129">
        <v>17.8</v>
      </c>
      <c r="E47" s="119">
        <f>GEOMEAN('Raw Data'!G45:K45)</f>
        <v>15.157165665103982</v>
      </c>
      <c r="F47" s="9" t="s">
        <v>257</v>
      </c>
      <c r="G47" s="131">
        <v>19</v>
      </c>
      <c r="H47" s="69"/>
      <c r="I47" s="234">
        <f>GEOMEAN('Raw Data'!L45:P45)</f>
        <v>22.973967099940701</v>
      </c>
      <c r="J47" s="9" t="s">
        <v>257</v>
      </c>
      <c r="K47" s="129">
        <v>16.8</v>
      </c>
      <c r="L47" s="71">
        <f>GEOMEAN('Raw Data'!Q45:U45)</f>
        <v>20.476725110792191</v>
      </c>
      <c r="M47" s="9" t="s">
        <v>257</v>
      </c>
      <c r="N47" s="71">
        <f>GEOMEAN('Raw Data'!V45:Z45)</f>
        <v>61.725071536637444</v>
      </c>
      <c r="O47" s="9" t="s">
        <v>257</v>
      </c>
      <c r="P47" s="9">
        <v>13.8</v>
      </c>
      <c r="Q47" s="70"/>
      <c r="R47" s="433">
        <f ca="1">IF(AND(ISNUMBER(N46),ISNUMBER(N45)),+IF(A47&lt;=NOW(),+'Model Parameters Petrie'!$B$4*MAX(AVERAGE('In Town'!P46,'In Town'!S46:T46)-MAX('Model Parameters Petrie'!$B$5-AVERAGE('In Town'!P45,'In Town'!S45:T45),0),0)+'Model Parameters Petrie'!$B$2+'Model Parameters Petrie'!$B$3*('In Town'!N46-'Model Parameters Petrie'!$B$2),"N/A"),"N/A")</f>
        <v>37.4297304119914</v>
      </c>
      <c r="S47" s="104"/>
      <c r="T47" s="9"/>
      <c r="Z47" s="112">
        <v>9310</v>
      </c>
      <c r="AA47" s="142"/>
      <c r="AB47" s="110"/>
      <c r="AC47" s="86"/>
      <c r="AD47" s="86"/>
      <c r="AE47" s="86"/>
      <c r="AF47" s="86"/>
      <c r="AG47" s="86"/>
      <c r="AH47" s="86"/>
      <c r="AI47" s="86"/>
    </row>
    <row r="48" spans="1:35" thickTop="1" thickBot="1" x14ac:dyDescent="0.25">
      <c r="A48" s="94">
        <v>43658</v>
      </c>
      <c r="B48" s="119">
        <f>GEOMEAN('Raw Data'!B46:F46)</f>
        <v>789.43146077811571</v>
      </c>
      <c r="C48" s="9" t="s">
        <v>257</v>
      </c>
      <c r="D48" s="129">
        <v>0</v>
      </c>
      <c r="E48" s="119">
        <f>GEOMEAN('Raw Data'!G46:K46)</f>
        <v>440.60707532071564</v>
      </c>
      <c r="F48" s="9" t="s">
        <v>263</v>
      </c>
      <c r="G48" s="129">
        <v>0</v>
      </c>
      <c r="H48" s="69"/>
      <c r="I48" s="234">
        <f>GEOMEAN('Raw Data'!L46:P46)</f>
        <v>96.411535625768011</v>
      </c>
      <c r="J48" s="9" t="s">
        <v>257</v>
      </c>
      <c r="K48" s="129">
        <v>0</v>
      </c>
      <c r="L48" s="71">
        <f>GEOMEAN('Raw Data'!Q46:U46)</f>
        <v>17.826024579660032</v>
      </c>
      <c r="M48" s="9" t="s">
        <v>263</v>
      </c>
      <c r="N48" s="71">
        <f>GEOMEAN('Raw Data'!V46:Z46)</f>
        <v>137.11826859805234</v>
      </c>
      <c r="O48" s="9" t="s">
        <v>263</v>
      </c>
      <c r="P48" s="9">
        <v>0</v>
      </c>
      <c r="Q48" s="70"/>
      <c r="R48" s="433">
        <f ca="1">IF(AND(ISNUMBER(N47),ISNUMBER(N46)),+IF(A48&lt;=NOW(),+'Model Parameters Petrie'!$B$4*MAX(AVERAGE('In Town'!P47,'In Town'!S47:T47)-MAX('Model Parameters Petrie'!$B$5-AVERAGE('In Town'!P46,'In Town'!S46:T46),0),0)+'Model Parameters Petrie'!$B$2+'Model Parameters Petrie'!$B$3*('In Town'!N47-'Model Parameters Petrie'!$B$2),"N/A"),"N/A")</f>
        <v>225.60377503782311</v>
      </c>
      <c r="S48" s="104"/>
      <c r="T48" s="9"/>
      <c r="U48" s="154"/>
      <c r="V48" s="154"/>
      <c r="W48" s="154"/>
      <c r="X48" s="154"/>
      <c r="Y48" s="258"/>
      <c r="AA48" s="142"/>
      <c r="AB48" s="110"/>
      <c r="AC48" s="86"/>
      <c r="AD48" s="86"/>
      <c r="AE48" s="86"/>
      <c r="AF48" s="86"/>
      <c r="AG48" s="86"/>
      <c r="AH48" s="86"/>
      <c r="AI48" s="86"/>
    </row>
    <row r="49" spans="1:35" thickTop="1" thickBot="1" x14ac:dyDescent="0.25">
      <c r="A49" s="94">
        <v>43659</v>
      </c>
      <c r="B49" s="119">
        <f>GEOMEAN('Raw Data'!B47:F47)</f>
        <v>168.14341114121345</v>
      </c>
      <c r="C49" s="9" t="s">
        <v>260</v>
      </c>
      <c r="D49" s="129">
        <v>0.6</v>
      </c>
      <c r="E49" s="119">
        <f>GEOMEAN('Raw Data'!G47:K47)</f>
        <v>51.389406284937571</v>
      </c>
      <c r="F49" s="9" t="s">
        <v>260</v>
      </c>
      <c r="G49" s="129">
        <v>0</v>
      </c>
      <c r="H49" s="69"/>
      <c r="I49" s="234">
        <f>GEOMEAN('Raw Data'!L47:P47)</f>
        <v>13.195079107728942</v>
      </c>
      <c r="J49" s="9" t="s">
        <v>257</v>
      </c>
      <c r="K49" s="129">
        <v>2.4</v>
      </c>
      <c r="L49" s="71">
        <f>GEOMEAN('Raw Data'!Q47:U47)</f>
        <v>57.526520955136412</v>
      </c>
      <c r="M49" s="9" t="s">
        <v>257</v>
      </c>
      <c r="N49" s="71">
        <f>GEOMEAN('Raw Data'!V47:Z47)</f>
        <v>462.12768820008631</v>
      </c>
      <c r="O49" s="9" t="s">
        <v>257</v>
      </c>
      <c r="P49" s="9">
        <v>4.8</v>
      </c>
      <c r="Q49" s="70"/>
      <c r="R49" s="433">
        <f ca="1">IF(AND(ISNUMBER(N48),ISNUMBER(N47)),+IF(A49&lt;=NOW(),+'Model Parameters Petrie'!$B$4*MAX(AVERAGE('In Town'!P48,'In Town'!S48:T48)-MAX('Model Parameters Petrie'!$B$5-AVERAGE('In Town'!P47,'In Town'!S47:T47),0),0)+'Model Parameters Petrie'!$B$2+'Model Parameters Petrie'!$B$3*('In Town'!N48-'Model Parameters Petrie'!$B$2),"N/A"),"N/A")</f>
        <v>67.491394009318313</v>
      </c>
      <c r="S49" s="104"/>
      <c r="T49" s="9"/>
      <c r="U49" s="154"/>
      <c r="V49" s="154"/>
      <c r="W49" s="154"/>
      <c r="X49" s="154"/>
      <c r="Y49" s="258"/>
      <c r="Z49" s="103"/>
      <c r="AA49" s="145"/>
      <c r="AB49" s="110"/>
      <c r="AC49" s="86"/>
      <c r="AD49" s="86"/>
      <c r="AE49" s="86"/>
      <c r="AF49" s="86"/>
      <c r="AG49" s="86"/>
      <c r="AH49" s="86"/>
      <c r="AI49" s="86"/>
    </row>
    <row r="50" spans="1:35" thickTop="1" thickBot="1" x14ac:dyDescent="0.25">
      <c r="A50" s="94">
        <v>43660</v>
      </c>
      <c r="B50" s="119">
        <f>GEOMEAN('Raw Data'!B48:F48)</f>
        <v>192.51666075237804</v>
      </c>
      <c r="C50" s="9" t="s">
        <v>257</v>
      </c>
      <c r="D50" s="129">
        <v>0</v>
      </c>
      <c r="E50" s="119">
        <f>GEOMEAN('Raw Data'!G48:K48)</f>
        <v>43.173598837665544</v>
      </c>
      <c r="F50" s="9" t="s">
        <v>257</v>
      </c>
      <c r="G50" s="129">
        <v>0</v>
      </c>
      <c r="H50" s="69"/>
      <c r="I50" s="234">
        <f>GEOMEAN('Raw Data'!L48:P48)</f>
        <v>21.689435423953974</v>
      </c>
      <c r="J50" s="9" t="s">
        <v>257</v>
      </c>
      <c r="K50" s="131">
        <v>0.2</v>
      </c>
      <c r="L50" s="71">
        <f>GEOMEAN('Raw Data'!Q48:U48)</f>
        <v>98.487748360641888</v>
      </c>
      <c r="M50" s="9" t="s">
        <v>257</v>
      </c>
      <c r="N50" s="71">
        <f>GEOMEAN('Raw Data'!V48:Z48)</f>
        <v>91.688528148947924</v>
      </c>
      <c r="O50" s="9" t="s">
        <v>260</v>
      </c>
      <c r="P50" s="9">
        <v>0</v>
      </c>
      <c r="Q50" s="70"/>
      <c r="R50" s="433">
        <f ca="1">IF(AND(ISNUMBER(N49),ISNUMBER(N48)),+IF(A50&lt;=NOW(),+'Model Parameters Petrie'!$B$4*MAX(AVERAGE('In Town'!P49,'In Town'!S49:T49)-MAX('Model Parameters Petrie'!$B$5-AVERAGE('In Town'!P48,'In Town'!S48:T48),0),0)+'Model Parameters Petrie'!$B$2+'Model Parameters Petrie'!$B$3*('In Town'!N49-'Model Parameters Petrie'!$B$2),"N/A"),"N/A")</f>
        <v>230.74469087003021</v>
      </c>
      <c r="S50" s="104"/>
      <c r="T50" s="9"/>
      <c r="U50" s="154"/>
      <c r="V50" s="154"/>
      <c r="W50" s="154"/>
      <c r="X50" s="154"/>
      <c r="Y50" s="258"/>
      <c r="Z50" s="103"/>
      <c r="AA50" s="145"/>
      <c r="AB50" s="110"/>
      <c r="AC50" s="86"/>
      <c r="AD50" s="86"/>
      <c r="AE50" s="86"/>
      <c r="AF50" s="86"/>
      <c r="AG50" s="86"/>
      <c r="AH50" s="86"/>
      <c r="AI50" s="86"/>
    </row>
    <row r="51" spans="1:35" thickTop="1" thickBot="1" x14ac:dyDescent="0.25">
      <c r="A51" s="94">
        <v>43661</v>
      </c>
      <c r="B51" s="119">
        <f>GEOMEAN('Raw Data'!B49:F49)</f>
        <v>41.122685122462521</v>
      </c>
      <c r="C51" s="9" t="s">
        <v>257</v>
      </c>
      <c r="D51" s="129">
        <v>0</v>
      </c>
      <c r="E51" s="119">
        <f>GEOMEAN('Raw Data'!G49:K49)</f>
        <v>40.953450221584383</v>
      </c>
      <c r="F51" s="9" t="s">
        <v>257</v>
      </c>
      <c r="G51" s="129">
        <v>0</v>
      </c>
      <c r="H51" s="69"/>
      <c r="I51" s="234">
        <f>GEOMEAN('Raw Data'!L49:P49)</f>
        <v>10</v>
      </c>
      <c r="J51" s="9" t="s">
        <v>257</v>
      </c>
      <c r="K51" s="129">
        <v>0</v>
      </c>
      <c r="L51" s="71">
        <f>GEOMEAN('Raw Data'!Q49:U49)</f>
        <v>44.576147680670374</v>
      </c>
      <c r="M51" s="9" t="s">
        <v>257</v>
      </c>
      <c r="N51" s="71">
        <f>GEOMEAN('Raw Data'!V49:Z49)</f>
        <v>37.279192731913511</v>
      </c>
      <c r="O51" s="9" t="s">
        <v>257</v>
      </c>
      <c r="P51" s="9">
        <v>0.2</v>
      </c>
      <c r="Q51" s="70"/>
      <c r="R51" s="433">
        <f ca="1">IF(AND(ISNUMBER(N50),ISNUMBER(N49)),+IF(A51&lt;=NOW(),+'Model Parameters Petrie'!$B$4*MAX(AVERAGE('In Town'!P50,'In Town'!S50:T50)-MAX('Model Parameters Petrie'!$B$5-AVERAGE('In Town'!P49,'In Town'!S49:T49),0),0)+'Model Parameters Petrie'!$B$2+'Model Parameters Petrie'!$B$3*('In Town'!N50-'Model Parameters Petrie'!$B$2),"N/A"),"N/A")</f>
        <v>51.590984852131768</v>
      </c>
      <c r="S51" s="104"/>
      <c r="T51" s="9"/>
      <c r="U51" s="154"/>
      <c r="V51" s="154"/>
      <c r="W51" s="154"/>
      <c r="X51" s="154"/>
      <c r="Y51" s="258"/>
      <c r="Z51" s="103"/>
      <c r="AA51" s="145"/>
      <c r="AC51" s="86"/>
      <c r="AD51" s="86"/>
      <c r="AE51" s="86"/>
      <c r="AF51" s="86"/>
      <c r="AG51" s="86"/>
      <c r="AH51" s="86"/>
      <c r="AI51" s="86"/>
    </row>
    <row r="52" spans="1:35" thickTop="1" thickBot="1" x14ac:dyDescent="0.25">
      <c r="A52" s="94">
        <v>43662</v>
      </c>
      <c r="B52" s="119">
        <f>GEOMEAN('Raw Data'!B50:F50)</f>
        <v>39.487009716696399</v>
      </c>
      <c r="C52" s="9" t="s">
        <v>257</v>
      </c>
      <c r="D52" s="129">
        <v>0</v>
      </c>
      <c r="E52" s="119">
        <f>GEOMEAN('Raw Data'!G50:K50)</f>
        <v>68.964393256467119</v>
      </c>
      <c r="F52" s="9" t="s">
        <v>257</v>
      </c>
      <c r="G52" s="129">
        <v>0</v>
      </c>
      <c r="H52" s="69"/>
      <c r="I52" s="234">
        <f>GEOMEAN('Raw Data'!L50:P50)</f>
        <v>17.187719275874787</v>
      </c>
      <c r="J52" s="9" t="s">
        <v>257</v>
      </c>
      <c r="K52" s="129">
        <v>0</v>
      </c>
      <c r="L52" s="71">
        <f>GEOMEAN('Raw Data'!Q50:U50)</f>
        <v>22.206430349229201</v>
      </c>
      <c r="M52" s="31" t="s">
        <v>257</v>
      </c>
      <c r="N52" s="71">
        <f>GEOMEAN('Raw Data'!V50:Z50)</f>
        <v>16.437518295172257</v>
      </c>
      <c r="O52" s="9" t="s">
        <v>257</v>
      </c>
      <c r="P52" s="9">
        <v>0</v>
      </c>
      <c r="Q52" s="70"/>
      <c r="R52" s="433">
        <f ca="1">IF(AND(ISNUMBER(N51),ISNUMBER(N50)),+IF(A52&lt;=NOW(),+'Model Parameters Petrie'!$B$4*MAX(AVERAGE('In Town'!P51,'In Town'!S51:T51)-MAX('Model Parameters Petrie'!$B$5-AVERAGE('In Town'!P50,'In Town'!S50:T50),0),0)+'Model Parameters Petrie'!$B$2+'Model Parameters Petrie'!$B$3*('In Town'!N51-'Model Parameters Petrie'!$B$2),"N/A"),"N/A")</f>
        <v>32.547717456169728</v>
      </c>
      <c r="S52" s="104"/>
      <c r="T52" s="9"/>
      <c r="U52" s="154"/>
      <c r="V52" s="154"/>
      <c r="W52" s="154"/>
      <c r="X52" s="154"/>
      <c r="Y52" s="258"/>
      <c r="Z52" s="103"/>
      <c r="AA52" s="145"/>
      <c r="AB52" s="110"/>
      <c r="AC52" s="86"/>
      <c r="AD52" s="86"/>
      <c r="AE52" s="86"/>
      <c r="AF52" s="86"/>
      <c r="AG52" s="86"/>
      <c r="AH52" s="86"/>
      <c r="AI52" s="86"/>
    </row>
    <row r="53" spans="1:35" thickTop="1" thickBot="1" x14ac:dyDescent="0.25">
      <c r="A53" s="94">
        <v>43663</v>
      </c>
      <c r="B53" s="119">
        <f>GEOMEAN('Raw Data'!B51:F51)</f>
        <v>32.008686688809426</v>
      </c>
      <c r="C53" s="9" t="s">
        <v>257</v>
      </c>
      <c r="D53" s="129">
        <v>0</v>
      </c>
      <c r="E53" s="119">
        <f>GEOMEAN('Raw Data'!G51:K51)</f>
        <v>125.71065738654528</v>
      </c>
      <c r="F53" s="9" t="s">
        <v>257</v>
      </c>
      <c r="G53" s="129">
        <v>0</v>
      </c>
      <c r="H53" s="69"/>
      <c r="I53" s="234">
        <f>GEOMEAN('Raw Data'!L51:P51)</f>
        <v>14.309690811052555</v>
      </c>
      <c r="J53" s="9" t="s">
        <v>257</v>
      </c>
      <c r="K53" s="129">
        <v>0</v>
      </c>
      <c r="L53" s="71">
        <f>GEOMEAN('Raw Data'!Q51:U51)</f>
        <v>17.411011265922482</v>
      </c>
      <c r="M53" s="31" t="s">
        <v>257</v>
      </c>
      <c r="N53" s="71">
        <f>GEOMEAN('Raw Data'!V51:Z51)</f>
        <v>43.843276548657762</v>
      </c>
      <c r="O53" s="9" t="s">
        <v>257</v>
      </c>
      <c r="P53" s="432">
        <v>0</v>
      </c>
      <c r="Q53" s="70"/>
      <c r="R53" s="433">
        <f ca="1">IF(AND(ISNUMBER(N52),ISNUMBER(N51)),+IF(A53&lt;=NOW(),+'Model Parameters Petrie'!$B$4*MAX(AVERAGE('In Town'!P52,'In Town'!S52:T52)-MAX('Model Parameters Petrie'!$B$5-AVERAGE('In Town'!P51,'In Town'!S51:T51),0),0)+'Model Parameters Petrie'!$B$2+'Model Parameters Petrie'!$B$3*('In Town'!N52-'Model Parameters Petrie'!$B$2),"N/A"),"N/A")</f>
        <v>25.253131403310292</v>
      </c>
      <c r="S53" s="104"/>
      <c r="T53" s="9"/>
      <c r="U53" s="154"/>
      <c r="V53" s="154"/>
      <c r="W53" s="154"/>
      <c r="X53" s="154"/>
      <c r="Y53" s="258"/>
      <c r="Z53" s="103"/>
      <c r="AA53" s="145"/>
      <c r="AB53" s="110"/>
      <c r="AC53" s="86"/>
      <c r="AD53" s="86"/>
      <c r="AE53" s="86"/>
      <c r="AF53" s="86"/>
      <c r="AG53" s="86"/>
      <c r="AH53" s="86"/>
      <c r="AI53" s="86"/>
    </row>
    <row r="54" spans="1:35" thickTop="1" thickBot="1" x14ac:dyDescent="0.25">
      <c r="A54" s="94">
        <v>43664</v>
      </c>
      <c r="B54" s="119">
        <f>GEOMEAN('Raw Data'!B52:F52)</f>
        <v>14.309690811052555</v>
      </c>
      <c r="C54" s="9" t="s">
        <v>257</v>
      </c>
      <c r="D54" s="129">
        <v>0</v>
      </c>
      <c r="E54" s="119">
        <f>GEOMEAN('Raw Data'!G52:K52)</f>
        <v>69.640644143414718</v>
      </c>
      <c r="F54" s="9" t="s">
        <v>257</v>
      </c>
      <c r="G54" s="129">
        <v>0</v>
      </c>
      <c r="H54" s="69"/>
      <c r="I54" s="234">
        <f>GEOMEAN('Raw Data'!L52:P52)</f>
        <v>63.816056894808476</v>
      </c>
      <c r="J54" s="9" t="s">
        <v>257</v>
      </c>
      <c r="K54" s="129">
        <v>0</v>
      </c>
      <c r="L54" s="71">
        <f>GEOMEAN('Raw Data'!Q52:U52)</f>
        <v>55.529886334681564</v>
      </c>
      <c r="M54" s="31" t="s">
        <v>257</v>
      </c>
      <c r="N54" s="71">
        <f>GEOMEAN('Raw Data'!V52:Z52)</f>
        <v>44.776949269404305</v>
      </c>
      <c r="O54" s="9" t="s">
        <v>257</v>
      </c>
      <c r="P54" s="9">
        <v>0</v>
      </c>
      <c r="Q54" s="70"/>
      <c r="R54" s="433">
        <f ca="1">IF(AND(ISNUMBER(N53),ISNUMBER(N52)),+IF(A54&lt;=NOW(),+'Model Parameters Petrie'!$B$4*MAX(AVERAGE('In Town'!P53,'In Town'!S53:T53)-MAX('Model Parameters Petrie'!$B$5-AVERAGE('In Town'!P52,'In Town'!S52:T52),0),0)+'Model Parameters Petrie'!$B$2+'Model Parameters Petrie'!$B$3*('In Town'!N53-'Model Parameters Petrie'!$B$2),"N/A"),"N/A")</f>
        <v>34.845146792030214</v>
      </c>
      <c r="S54" s="104"/>
      <c r="T54" s="9"/>
      <c r="U54" s="154"/>
      <c r="V54" s="154"/>
      <c r="W54" s="154"/>
      <c r="X54" s="154"/>
      <c r="Y54" s="258"/>
      <c r="Z54" s="103"/>
      <c r="AA54" s="145"/>
      <c r="AB54" s="110"/>
      <c r="AC54" s="86"/>
      <c r="AD54" s="86"/>
      <c r="AE54" s="86"/>
      <c r="AF54" s="86"/>
      <c r="AG54" s="86"/>
      <c r="AH54" s="86"/>
      <c r="AI54" s="86"/>
    </row>
    <row r="55" spans="1:35" thickTop="1" thickBot="1" x14ac:dyDescent="0.25">
      <c r="A55" s="94">
        <v>43665</v>
      </c>
      <c r="B55" s="119">
        <f>GEOMEAN('Raw Data'!B53:F53)</f>
        <v>15.157165665103982</v>
      </c>
      <c r="C55" s="9" t="s">
        <v>257</v>
      </c>
      <c r="D55" s="129">
        <v>0</v>
      </c>
      <c r="E55" s="119">
        <f>GEOMEAN('Raw Data'!G53:K53)</f>
        <v>13.195079107728942</v>
      </c>
      <c r="F55" s="9" t="s">
        <v>257</v>
      </c>
      <c r="G55" s="129">
        <v>0</v>
      </c>
      <c r="H55" s="69"/>
      <c r="I55" s="234">
        <f>GEOMEAN('Raw Data'!L53:P53)</f>
        <v>11.486983549970351</v>
      </c>
      <c r="J55" s="9" t="s">
        <v>257</v>
      </c>
      <c r="K55" s="129">
        <v>0</v>
      </c>
      <c r="L55" s="71">
        <f>GEOMEAN('Raw Data'!Q53:U53)</f>
        <v>46.439843790034587</v>
      </c>
      <c r="M55" s="31" t="s">
        <v>257</v>
      </c>
      <c r="N55" s="71">
        <f>GEOMEAN('Raw Data'!V53:Z53)</f>
        <v>27.019200770412269</v>
      </c>
      <c r="O55" s="9" t="s">
        <v>257</v>
      </c>
      <c r="P55" s="9">
        <v>0</v>
      </c>
      <c r="Q55" s="70"/>
      <c r="R55" s="433">
        <f ca="1">IF(AND(ISNUMBER(N54),ISNUMBER(N53)),+IF(A55&lt;=NOW(),+'Model Parameters Petrie'!$B$4*MAX(AVERAGE('In Town'!P54,'In Town'!S54:T54)-MAX('Model Parameters Petrie'!$B$5-AVERAGE('In Town'!P53,'In Town'!S53:T53),0),0)+'Model Parameters Petrie'!$B$2+'Model Parameters Petrie'!$B$3*('In Town'!N54-'Model Parameters Petrie'!$B$2),"N/A"),"N/A")</f>
        <v>35.171932244291504</v>
      </c>
      <c r="S55" s="104"/>
      <c r="T55" s="9"/>
      <c r="U55" s="154"/>
      <c r="V55" s="154"/>
      <c r="W55" s="154"/>
      <c r="X55" s="154"/>
      <c r="Y55" s="258"/>
      <c r="Z55" s="103"/>
      <c r="AA55" s="145"/>
      <c r="AB55" s="110"/>
      <c r="AC55" s="86"/>
      <c r="AD55" s="86"/>
      <c r="AE55" s="86"/>
      <c r="AF55" s="86"/>
      <c r="AG55" s="86"/>
      <c r="AH55" s="86"/>
      <c r="AI55" s="86"/>
    </row>
    <row r="56" spans="1:35" thickTop="1" thickBot="1" x14ac:dyDescent="0.25">
      <c r="A56" s="94">
        <v>43666</v>
      </c>
      <c r="B56" s="119">
        <f>GEOMEAN('Raw Data'!B54:F54)</f>
        <v>50.362699649123257</v>
      </c>
      <c r="C56" s="9" t="s">
        <v>257</v>
      </c>
      <c r="D56" s="129">
        <v>8.8000000000000007</v>
      </c>
      <c r="E56" s="119">
        <f>GEOMEAN('Raw Data'!G54:K54)</f>
        <v>38.663640898635258</v>
      </c>
      <c r="F56" s="9" t="s">
        <v>257</v>
      </c>
      <c r="G56" s="129">
        <v>1.8</v>
      </c>
      <c r="H56" s="69"/>
      <c r="I56" s="234">
        <f>GEOMEAN('Raw Data'!L54:P54)</f>
        <v>15.157165665103982</v>
      </c>
      <c r="J56" s="9" t="s">
        <v>257</v>
      </c>
      <c r="K56" s="129">
        <v>2.6</v>
      </c>
      <c r="L56" s="71">
        <f>GEOMEAN('Raw Data'!Q54:U54)</f>
        <v>15.157165665103982</v>
      </c>
      <c r="M56" s="9" t="s">
        <v>257</v>
      </c>
      <c r="N56" s="71">
        <f>GEOMEAN('Raw Data'!V54:Z54)</f>
        <v>23.52158045049347</v>
      </c>
      <c r="O56" s="9" t="s">
        <v>257</v>
      </c>
      <c r="P56" s="9">
        <v>4.5999999999999996</v>
      </c>
      <c r="Q56" s="70"/>
      <c r="R56" s="433">
        <f ca="1">IF(AND(ISNUMBER(N55),ISNUMBER(N54)),+IF(A56&lt;=NOW(),+'Model Parameters Petrie'!$B$4*MAX(AVERAGE('In Town'!P55,'In Town'!S55:T55)-MAX('Model Parameters Petrie'!$B$5-AVERAGE('In Town'!P54,'In Town'!S54:T54),0),0)+'Model Parameters Petrie'!$B$2+'Model Parameters Petrie'!$B$3*('In Town'!N55-'Model Parameters Petrie'!$B$2),"N/A"),"N/A")</f>
        <v>28.956720269644293</v>
      </c>
      <c r="S56" s="104"/>
      <c r="T56" s="9"/>
      <c r="U56" s="154"/>
      <c r="V56" s="154"/>
      <c r="W56" s="154"/>
      <c r="X56" s="154"/>
      <c r="Y56" s="258"/>
      <c r="Z56" s="103"/>
      <c r="AA56" s="145"/>
      <c r="AB56" s="110"/>
      <c r="AC56" s="86"/>
      <c r="AD56" s="86"/>
      <c r="AE56" s="86"/>
      <c r="AF56" s="86"/>
      <c r="AG56" s="86"/>
      <c r="AH56" s="86"/>
      <c r="AI56" s="86"/>
    </row>
    <row r="57" spans="1:35" thickTop="1" thickBot="1" x14ac:dyDescent="0.25">
      <c r="A57" s="94">
        <v>43667</v>
      </c>
      <c r="B57" s="119">
        <f>GEOMEAN('Raw Data'!B55:F55)</f>
        <v>206.53830087018414</v>
      </c>
      <c r="C57" s="9" t="s">
        <v>257</v>
      </c>
      <c r="D57" s="129">
        <v>0</v>
      </c>
      <c r="E57" s="119">
        <f>GEOMEAN('Raw Data'!G55:K55)</f>
        <v>72.59356179807412</v>
      </c>
      <c r="F57" s="9" t="s">
        <v>257</v>
      </c>
      <c r="G57" s="129">
        <v>0</v>
      </c>
      <c r="H57" s="69"/>
      <c r="I57" s="234">
        <f>GEOMEAN('Raw Data'!L55:P55)</f>
        <v>15.157165665103982</v>
      </c>
      <c r="J57" s="9" t="s">
        <v>257</v>
      </c>
      <c r="K57" s="129">
        <v>0</v>
      </c>
      <c r="L57" s="71">
        <f>GEOMEAN('Raw Data'!Q55:U55)</f>
        <v>200.92873437759599</v>
      </c>
      <c r="M57" s="9" t="s">
        <v>257</v>
      </c>
      <c r="N57" s="71">
        <f>GEOMEAN('Raw Data'!V55:Z55)</f>
        <v>535.2714557406938</v>
      </c>
      <c r="O57" s="9" t="s">
        <v>257</v>
      </c>
      <c r="P57" s="9">
        <v>0.2</v>
      </c>
      <c r="Q57" s="70"/>
      <c r="R57" s="433">
        <f ca="1">IF(AND(ISNUMBER(N56),ISNUMBER(N55)),+IF(A57&lt;=NOW(),+'Model Parameters Petrie'!$B$4*MAX(AVERAGE('In Town'!P56,'In Town'!S56:T56)-MAX('Model Parameters Petrie'!$B$5-AVERAGE('In Town'!P55,'In Town'!S55:T55),0),0)+'Model Parameters Petrie'!$B$2+'Model Parameters Petrie'!$B$3*('In Town'!N56-'Model Parameters Petrie'!$B$2),"N/A"),"N/A")</f>
        <v>74.232553157672712</v>
      </c>
      <c r="S57" s="104"/>
      <c r="T57" s="9"/>
      <c r="U57" s="154"/>
      <c r="V57" s="154"/>
      <c r="W57" s="154"/>
      <c r="X57" s="154"/>
      <c r="Y57" s="258"/>
      <c r="Z57" s="103"/>
      <c r="AA57" s="145"/>
      <c r="AB57" s="110"/>
      <c r="AC57" s="86"/>
      <c r="AD57" s="86"/>
      <c r="AE57" s="86"/>
      <c r="AF57" s="86"/>
      <c r="AG57" s="86"/>
      <c r="AH57" s="86"/>
      <c r="AI57" s="86"/>
    </row>
    <row r="58" spans="1:35" thickTop="1" thickBot="1" x14ac:dyDescent="0.25">
      <c r="A58" s="94">
        <v>43668</v>
      </c>
      <c r="B58" s="119">
        <f>GEOMEAN('Raw Data'!B56:F56)</f>
        <v>22.679331552660546</v>
      </c>
      <c r="C58" s="9" t="s">
        <v>260</v>
      </c>
      <c r="D58" s="129">
        <v>0</v>
      </c>
      <c r="E58" s="119">
        <f>GEOMEAN('Raw Data'!G56:K56)</f>
        <v>323.87223590451669</v>
      </c>
      <c r="F58" s="9" t="s">
        <v>257</v>
      </c>
      <c r="G58" s="129">
        <v>0</v>
      </c>
      <c r="H58" s="69"/>
      <c r="I58" s="234">
        <f>GEOMEAN('Raw Data'!L56:P56)</f>
        <v>11.486983549970351</v>
      </c>
      <c r="J58" s="9" t="s">
        <v>259</v>
      </c>
      <c r="K58" s="129">
        <v>0</v>
      </c>
      <c r="L58" s="71">
        <f>GEOMEAN('Raw Data'!Q56:U56)</f>
        <v>92.792449147191931</v>
      </c>
      <c r="M58" s="9" t="s">
        <v>260</v>
      </c>
      <c r="N58" s="71">
        <f>GEOMEAN('Raw Data'!V56:Z56)</f>
        <v>77.020561023243431</v>
      </c>
      <c r="O58" s="9" t="s">
        <v>260</v>
      </c>
      <c r="P58" s="9">
        <v>0</v>
      </c>
      <c r="Q58" s="70"/>
      <c r="R58" s="433">
        <f ca="1">IF(AND(ISNUMBER(N57),ISNUMBER(N56)),+IF(A58&lt;=NOW(),+'Model Parameters Petrie'!$B$4*MAX(AVERAGE('In Town'!P57,'In Town'!S57:T57)-MAX('Model Parameters Petrie'!$B$5-AVERAGE('In Town'!P56,'In Town'!S56:T56),0),0)+'Model Parameters Petrie'!$B$2+'Model Parameters Petrie'!$B$3*('In Town'!N57-'Model Parameters Petrie'!$B$2),"N/A"),"N/A")</f>
        <v>209.84500950924283</v>
      </c>
      <c r="S58" s="104"/>
      <c r="T58" s="9"/>
      <c r="U58" s="154"/>
      <c r="V58" s="154"/>
      <c r="W58" s="154"/>
      <c r="X58" s="154"/>
      <c r="Y58" s="258"/>
      <c r="Z58" s="103"/>
      <c r="AA58" s="145"/>
      <c r="AB58" s="110"/>
      <c r="AC58" s="86"/>
      <c r="AD58" s="86"/>
      <c r="AE58" s="86"/>
      <c r="AF58" s="86"/>
      <c r="AG58" s="86"/>
      <c r="AH58" s="86"/>
      <c r="AI58" s="86"/>
    </row>
    <row r="59" spans="1:35" thickTop="1" thickBot="1" x14ac:dyDescent="0.25">
      <c r="A59" s="94">
        <v>43669</v>
      </c>
      <c r="B59" s="119">
        <f>GEOMEAN('Raw Data'!B57:F57)</f>
        <v>42.63051026541897</v>
      </c>
      <c r="C59" s="9" t="s">
        <v>257</v>
      </c>
      <c r="D59" s="129">
        <v>0</v>
      </c>
      <c r="E59" s="119">
        <f>GEOMEAN('Raw Data'!G57:K57)</f>
        <v>31.036911478307193</v>
      </c>
      <c r="F59" s="9" t="s">
        <v>260</v>
      </c>
      <c r="G59" s="129">
        <v>0</v>
      </c>
      <c r="H59" s="69"/>
      <c r="I59" s="234">
        <f>GEOMEAN('Raw Data'!L57:P57)</f>
        <v>34.822022531844965</v>
      </c>
      <c r="J59" s="9" t="s">
        <v>257</v>
      </c>
      <c r="K59" s="129">
        <v>0</v>
      </c>
      <c r="L59" s="71">
        <f>GEOMEAN('Raw Data'!Q57:U57)</f>
        <v>36.411284060521602</v>
      </c>
      <c r="M59" s="9" t="s">
        <v>257</v>
      </c>
      <c r="N59" s="71">
        <f>GEOMEAN('Raw Data'!V57:Z57)</f>
        <v>56.738188422391353</v>
      </c>
      <c r="O59" s="9" t="s">
        <v>257</v>
      </c>
      <c r="P59" s="9">
        <v>0</v>
      </c>
      <c r="Q59" s="70"/>
      <c r="R59" s="433">
        <f ca="1">IF(AND(ISNUMBER(N58),ISNUMBER(N57)),+IF(A59&lt;=NOW(),+'Model Parameters Petrie'!$B$4*MAX(AVERAGE('In Town'!P58,'In Town'!S58:T58)-MAX('Model Parameters Petrie'!$B$5-AVERAGE('In Town'!P57,'In Town'!S57:T57),0),0)+'Model Parameters Petrie'!$B$2+'Model Parameters Petrie'!$B$3*('In Town'!N58-'Model Parameters Petrie'!$B$2),"N/A"),"N/A")</f>
        <v>46.457196358135199</v>
      </c>
      <c r="S59" s="104"/>
      <c r="T59" s="9"/>
      <c r="U59" s="154"/>
      <c r="V59" s="154"/>
      <c r="W59" s="154"/>
      <c r="X59" s="154"/>
      <c r="Y59" s="258"/>
      <c r="Z59" s="103"/>
      <c r="AA59" s="145"/>
      <c r="AB59" s="110"/>
      <c r="AC59" s="86"/>
      <c r="AD59" s="86"/>
      <c r="AE59" s="86"/>
      <c r="AF59" s="86"/>
      <c r="AG59" s="86"/>
      <c r="AH59" s="86"/>
      <c r="AI59" s="86"/>
    </row>
    <row r="60" spans="1:35" ht="13.5" customHeight="1" thickTop="1" thickBot="1" x14ac:dyDescent="0.25">
      <c r="A60" s="94">
        <v>43670</v>
      </c>
      <c r="B60" s="119">
        <f>GEOMEAN('Raw Data'!B58:F58)</f>
        <v>54.481398548533221</v>
      </c>
      <c r="C60" s="9" t="s">
        <v>257</v>
      </c>
      <c r="D60" s="131">
        <v>0</v>
      </c>
      <c r="E60" s="119">
        <f>GEOMEAN('Raw Data'!G58:K58)</f>
        <v>20</v>
      </c>
      <c r="F60" s="9" t="s">
        <v>257</v>
      </c>
      <c r="G60" s="131">
        <v>0</v>
      </c>
      <c r="H60" s="69"/>
      <c r="I60" s="234">
        <f>GEOMEAN('Raw Data'!L58:P58)</f>
        <v>18.881750225898038</v>
      </c>
      <c r="J60" s="9" t="s">
        <v>257</v>
      </c>
      <c r="K60" s="131">
        <v>0</v>
      </c>
      <c r="L60" s="71">
        <f>GEOMEAN('Raw Data'!Q58:U58)</f>
        <v>24.022488679628626</v>
      </c>
      <c r="M60" s="31" t="s">
        <v>257</v>
      </c>
      <c r="N60" s="71">
        <f>GEOMEAN('Raw Data'!V58:Z58)</f>
        <v>34.375438551749575</v>
      </c>
      <c r="O60" s="9" t="s">
        <v>257</v>
      </c>
      <c r="P60" s="9">
        <v>0</v>
      </c>
      <c r="Q60" s="70"/>
      <c r="R60" s="433">
        <f ca="1">IF(AND(ISNUMBER(N59),ISNUMBER(N58)),+IF(A60&lt;=NOW(),+'Model Parameters Petrie'!$B$4*MAX(AVERAGE('In Town'!P59,'In Town'!S59:T59)-MAX('Model Parameters Petrie'!$B$5-AVERAGE('In Town'!P58,'In Town'!S58:T58),0),0)+'Model Parameters Petrie'!$B$2+'Model Parameters Petrie'!$B$3*('In Town'!N59-'Model Parameters Petrie'!$B$2),"N/A"),"N/A")</f>
        <v>39.358365947836973</v>
      </c>
      <c r="S60" s="104"/>
      <c r="T60" s="9"/>
      <c r="U60" s="154"/>
      <c r="V60" s="154"/>
      <c r="W60" s="154"/>
      <c r="X60" s="154"/>
      <c r="Y60" s="258"/>
      <c r="AA60" s="145"/>
      <c r="AB60" s="110"/>
      <c r="AC60" s="86"/>
      <c r="AD60" s="86"/>
      <c r="AE60" s="86"/>
      <c r="AF60" s="86"/>
      <c r="AG60" s="86"/>
      <c r="AH60" s="86"/>
      <c r="AI60" s="86"/>
    </row>
    <row r="61" spans="1:35" thickTop="1" thickBot="1" x14ac:dyDescent="0.25">
      <c r="A61" s="94">
        <v>43671</v>
      </c>
      <c r="B61" s="119">
        <f>GEOMEAN('Raw Data'!B59:F59)</f>
        <v>34.375438551749575</v>
      </c>
      <c r="C61" s="9" t="s">
        <v>257</v>
      </c>
      <c r="D61" s="129">
        <v>0</v>
      </c>
      <c r="E61" s="119">
        <f>GEOMEAN('Raw Data'!G59:K59)</f>
        <v>101.16914070990298</v>
      </c>
      <c r="F61" s="9" t="s">
        <v>259</v>
      </c>
      <c r="G61" s="129">
        <v>0</v>
      </c>
      <c r="H61" s="69"/>
      <c r="I61" s="234">
        <f>GEOMEAN('Raw Data'!L59:P59)</f>
        <v>54.371997266694635</v>
      </c>
      <c r="J61" s="9" t="s">
        <v>257</v>
      </c>
      <c r="K61" s="129">
        <v>0</v>
      </c>
      <c r="L61" s="71">
        <f>GEOMEAN('Raw Data'!Q59:U59)</f>
        <v>40.246932341711165</v>
      </c>
      <c r="M61" s="31" t="s">
        <v>259</v>
      </c>
      <c r="N61" s="71">
        <f>GEOMEAN('Raw Data'!V59:Z59)</f>
        <v>59.85111478955379</v>
      </c>
      <c r="O61" s="9" t="s">
        <v>259</v>
      </c>
      <c r="P61" s="9">
        <v>0</v>
      </c>
      <c r="Q61" s="70"/>
      <c r="R61" s="433">
        <f ca="1">IF(AND(ISNUMBER(N60),ISNUMBER(N59)),+IF(A61&lt;=NOW(),+'Model Parameters Petrie'!$B$4*MAX(AVERAGE('In Town'!P60,'In Town'!S60:T60)-MAX('Model Parameters Petrie'!$B$5-AVERAGE('In Town'!P59,'In Town'!S59:T59),0),0)+'Model Parameters Petrie'!$B$2+'Model Parameters Petrie'!$B$3*('In Town'!N60-'Model Parameters Petrie'!$B$2),"N/A"),"N/A")</f>
        <v>31.53140349311235</v>
      </c>
      <c r="S61" s="104"/>
      <c r="T61" s="9"/>
      <c r="U61" s="154"/>
      <c r="V61" s="154"/>
      <c r="W61" s="154"/>
      <c r="X61" s="154"/>
      <c r="Y61" s="258"/>
      <c r="Z61" s="103"/>
      <c r="AA61" s="145"/>
      <c r="AB61" s="171"/>
      <c r="AC61" s="86"/>
      <c r="AD61" s="86"/>
      <c r="AE61" s="86"/>
      <c r="AF61" s="86"/>
      <c r="AG61" s="86"/>
      <c r="AH61" s="86"/>
      <c r="AI61" s="86"/>
    </row>
    <row r="62" spans="1:35" thickTop="1" thickBot="1" x14ac:dyDescent="0.25">
      <c r="A62" s="94">
        <v>43672</v>
      </c>
      <c r="B62" s="119">
        <f>GEOMEAN('Raw Data'!B60:F60)</f>
        <v>18.205642030260801</v>
      </c>
      <c r="C62" s="9" t="s">
        <v>257</v>
      </c>
      <c r="D62" s="129">
        <v>0</v>
      </c>
      <c r="E62" s="119">
        <f>GEOMEAN('Raw Data'!G60:K60)</f>
        <v>28.619381622105109</v>
      </c>
      <c r="F62" s="9" t="s">
        <v>257</v>
      </c>
      <c r="G62" s="129">
        <v>0</v>
      </c>
      <c r="H62" s="69"/>
      <c r="I62" s="234">
        <f>GEOMEAN('Raw Data'!L60:P60)</f>
        <v>18.205642030260801</v>
      </c>
      <c r="J62" s="9" t="s">
        <v>257</v>
      </c>
      <c r="K62" s="129">
        <v>0</v>
      </c>
      <c r="L62" s="71">
        <f>GEOMEAN('Raw Data'!Q60:U60)</f>
        <v>13.195079107728942</v>
      </c>
      <c r="M62" s="9" t="s">
        <v>257</v>
      </c>
      <c r="N62" s="71">
        <f>GEOMEAN('Raw Data'!V60:Z60)</f>
        <v>45.730505192732636</v>
      </c>
      <c r="O62" s="9" t="s">
        <v>257</v>
      </c>
      <c r="P62" s="9">
        <v>0</v>
      </c>
      <c r="Q62" s="70"/>
      <c r="R62" s="433">
        <f ca="1">IF(AND(ISNUMBER(N61),ISNUMBER(N60)),+IF(A62&lt;=NOW(),+'Model Parameters Petrie'!$B$4*MAX(AVERAGE('In Town'!P61,'In Town'!S61:T61)-MAX('Model Parameters Petrie'!$B$5-AVERAGE('In Town'!P60,'In Town'!S60:T60),0),0)+'Model Parameters Petrie'!$B$2+'Model Parameters Petrie'!$B$3*('In Town'!N61-'Model Parameters Petrie'!$B$2),"N/A"),"N/A")</f>
        <v>40.447890176343826</v>
      </c>
      <c r="S62" s="104"/>
      <c r="T62" s="70"/>
      <c r="U62" s="154"/>
      <c r="V62" s="154"/>
      <c r="W62" s="154"/>
      <c r="X62" s="154"/>
      <c r="Y62" s="258"/>
      <c r="Z62" s="103"/>
      <c r="AA62" s="145"/>
      <c r="AB62" s="110"/>
      <c r="AC62" s="86"/>
      <c r="AD62" s="86"/>
      <c r="AE62" s="86"/>
      <c r="AF62" s="86"/>
      <c r="AG62" s="86"/>
      <c r="AH62" s="86"/>
      <c r="AI62" s="86"/>
    </row>
    <row r="63" spans="1:35" thickTop="1" thickBot="1" x14ac:dyDescent="0.25">
      <c r="A63" s="94">
        <v>43673</v>
      </c>
      <c r="B63" s="119">
        <f>GEOMEAN('Raw Data'!B61:F61)</f>
        <v>15.157165665103982</v>
      </c>
      <c r="C63" s="9" t="s">
        <v>257</v>
      </c>
      <c r="D63" s="129">
        <v>0</v>
      </c>
      <c r="E63" s="119">
        <f>GEOMEAN('Raw Data'!G61:K61)</f>
        <v>31.036911478307193</v>
      </c>
      <c r="F63" s="9" t="s">
        <v>257</v>
      </c>
      <c r="G63" s="129">
        <v>0</v>
      </c>
      <c r="H63" s="69"/>
      <c r="I63" s="234">
        <f>GEOMEAN('Raw Data'!L61:P61)</f>
        <v>29.515463231891044</v>
      </c>
      <c r="J63" s="9" t="s">
        <v>257</v>
      </c>
      <c r="K63" s="129">
        <v>0</v>
      </c>
      <c r="L63" s="71">
        <f>GEOMEAN('Raw Data'!Q61:U61)</f>
        <v>17.411011265922482</v>
      </c>
      <c r="M63" s="9" t="s">
        <v>257</v>
      </c>
      <c r="N63" s="71">
        <f>GEOMEAN('Raw Data'!V61:Z61)</f>
        <v>36.76832574505088</v>
      </c>
      <c r="O63" s="9" t="s">
        <v>257</v>
      </c>
      <c r="P63" s="9">
        <v>0</v>
      </c>
      <c r="Q63" s="70"/>
      <c r="R63" s="433">
        <f ca="1">IF(AND(ISNUMBER(N62),ISNUMBER(N61)),+IF(A63&lt;=NOW(),+'Model Parameters Petrie'!$B$4*MAX(AVERAGE('In Town'!P62,'In Town'!S62:T62)-MAX('Model Parameters Petrie'!$B$5-AVERAGE('In Town'!P61,'In Town'!S61:T61),0),0)+'Model Parameters Petrie'!$B$2+'Model Parameters Petrie'!$B$3*('In Town'!N62-'Model Parameters Petrie'!$B$2),"N/A"),"N/A")</f>
        <v>35.505676817456418</v>
      </c>
      <c r="S63" s="104"/>
      <c r="T63" s="9"/>
      <c r="U63" s="154"/>
      <c r="V63" s="154"/>
      <c r="W63" s="154"/>
      <c r="X63" s="154"/>
      <c r="Y63" s="258"/>
      <c r="Z63" s="103"/>
      <c r="AA63" s="145"/>
      <c r="AB63" s="110"/>
      <c r="AC63" s="86"/>
      <c r="AD63" s="86"/>
      <c r="AE63" s="86"/>
      <c r="AF63" s="86"/>
      <c r="AG63" s="86"/>
      <c r="AH63" s="86"/>
      <c r="AI63" s="86"/>
    </row>
    <row r="64" spans="1:35" thickTop="1" thickBot="1" x14ac:dyDescent="0.25">
      <c r="A64" s="94">
        <v>43674</v>
      </c>
      <c r="B64" s="119">
        <f>GEOMEAN('Raw Data'!B62:F62)</f>
        <v>14.309690811052555</v>
      </c>
      <c r="C64" s="9" t="s">
        <v>257</v>
      </c>
      <c r="D64" s="129">
        <v>0</v>
      </c>
      <c r="E64" s="119">
        <f>GEOMEAN('Raw Data'!G62:K62)</f>
        <v>13.195079107728942</v>
      </c>
      <c r="F64" s="9" t="s">
        <v>257</v>
      </c>
      <c r="G64" s="129">
        <v>0</v>
      </c>
      <c r="H64" s="69"/>
      <c r="I64" s="234">
        <f>GEOMEAN('Raw Data'!L62:P62)</f>
        <v>19.743504858348199</v>
      </c>
      <c r="J64" s="9" t="s">
        <v>257</v>
      </c>
      <c r="K64" s="129">
        <v>11.4</v>
      </c>
      <c r="L64" s="71">
        <f>GEOMEAN('Raw Data'!Q62:U62)</f>
        <v>41.391889843836445</v>
      </c>
      <c r="M64" s="9" t="s">
        <v>257</v>
      </c>
      <c r="N64" s="71">
        <f>GEOMEAN('Raw Data'!V62:Z62)</f>
        <v>29.925557394776895</v>
      </c>
      <c r="O64" s="9" t="s">
        <v>257</v>
      </c>
      <c r="P64" s="9">
        <v>0</v>
      </c>
      <c r="Q64" s="70"/>
      <c r="R64" s="433">
        <f ca="1">IF(AND(ISNUMBER(N63),ISNUMBER(N62)),+IF(A64&lt;=NOW(),+'Model Parameters Petrie'!$B$4*MAX(AVERAGE('In Town'!P63,'In Town'!S63:T63)-MAX('Model Parameters Petrie'!$B$5-AVERAGE('In Town'!P62,'In Town'!S62:T62),0),0)+'Model Parameters Petrie'!$B$2+'Model Parameters Petrie'!$B$3*('In Town'!N63-'Model Parameters Petrie'!$B$2),"N/A"),"N/A")</f>
        <v>32.36891401076781</v>
      </c>
      <c r="S64" s="104"/>
      <c r="T64" s="9"/>
      <c r="U64" s="154"/>
      <c r="V64" s="154"/>
      <c r="W64" s="154"/>
      <c r="X64" s="154"/>
      <c r="Y64" s="258"/>
      <c r="Z64" s="103"/>
      <c r="AA64" s="145"/>
      <c r="AB64" s="110"/>
      <c r="AC64" s="86"/>
      <c r="AD64" s="86"/>
      <c r="AE64" s="86"/>
      <c r="AF64" s="86"/>
      <c r="AG64" s="86"/>
      <c r="AH64" s="86"/>
      <c r="AI64" s="86"/>
    </row>
    <row r="65" spans="1:35" thickTop="1" thickBot="1" x14ac:dyDescent="0.25">
      <c r="A65" s="94">
        <v>43675</v>
      </c>
      <c r="B65" s="119">
        <f>GEOMEAN('Raw Data'!B63:F63)</f>
        <v>75.688573172361529</v>
      </c>
      <c r="C65" s="9" t="s">
        <v>257</v>
      </c>
      <c r="D65" s="129">
        <v>0</v>
      </c>
      <c r="E65" s="119">
        <f>GEOMEAN('Raw Data'!G63:K63)</f>
        <v>67.732879243811851</v>
      </c>
      <c r="F65" s="9" t="s">
        <v>257</v>
      </c>
      <c r="G65" s="129">
        <v>0.2</v>
      </c>
      <c r="H65" s="69"/>
      <c r="I65" s="234">
        <f>GEOMEAN('Raw Data'!L63:P63)</f>
        <v>39.650184739538723</v>
      </c>
      <c r="J65" s="9" t="s">
        <v>257</v>
      </c>
      <c r="K65" s="129">
        <v>0</v>
      </c>
      <c r="L65" s="71">
        <f>GEOMEAN('Raw Data'!Q63:U63)</f>
        <v>11.486983549970351</v>
      </c>
      <c r="M65" s="9" t="s">
        <v>257</v>
      </c>
      <c r="N65" s="71">
        <f>GEOMEAN('Raw Data'!V63:Z63)</f>
        <v>13.195079107728942</v>
      </c>
      <c r="O65" s="9" t="s">
        <v>257</v>
      </c>
      <c r="P65" s="9">
        <v>0</v>
      </c>
      <c r="Q65" s="70"/>
      <c r="R65" s="433">
        <f ca="1">IF(AND(ISNUMBER(N64),ISNUMBER(N63)),+IF(A65&lt;=NOW(),+'Model Parameters Petrie'!$B$4*MAX(AVERAGE('In Town'!P64,'In Town'!S64:T64)-MAX('Model Parameters Petrie'!$B$5-AVERAGE('In Town'!P63,'In Town'!S63:T63),0),0)+'Model Parameters Petrie'!$B$2+'Model Parameters Petrie'!$B$3*('In Town'!N64-'Model Parameters Petrie'!$B$2),"N/A"),"N/A")</f>
        <v>29.973945088171913</v>
      </c>
      <c r="S65" s="104"/>
      <c r="T65" s="9"/>
      <c r="U65" s="154"/>
      <c r="V65" s="154"/>
      <c r="W65" s="154"/>
      <c r="X65" s="154"/>
      <c r="Y65" s="258"/>
      <c r="Z65" s="103"/>
      <c r="AA65" s="145"/>
      <c r="AB65" s="110"/>
      <c r="AC65" s="86"/>
      <c r="AD65" s="86"/>
      <c r="AE65" s="86"/>
      <c r="AF65" s="86"/>
      <c r="AG65" s="86"/>
      <c r="AH65" s="86"/>
      <c r="AI65" s="86"/>
    </row>
    <row r="66" spans="1:35" thickTop="1" thickBot="1" x14ac:dyDescent="0.25">
      <c r="A66" s="94">
        <v>43676</v>
      </c>
      <c r="B66" s="119">
        <f>GEOMEAN('Raw Data'!B64:F64)</f>
        <v>75.834269290832111</v>
      </c>
      <c r="C66" s="9" t="s">
        <v>257</v>
      </c>
      <c r="D66" s="129">
        <v>9.4</v>
      </c>
      <c r="E66" s="119">
        <f>GEOMEAN('Raw Data'!G64:K64)</f>
        <v>11.486983549970351</v>
      </c>
      <c r="F66" s="9" t="s">
        <v>257</v>
      </c>
      <c r="G66" s="129">
        <v>7.2</v>
      </c>
      <c r="H66" s="69"/>
      <c r="I66" s="234">
        <f>GEOMEAN('Raw Data'!L64:P64)</f>
        <v>27.019200770412269</v>
      </c>
      <c r="J66" s="9" t="s">
        <v>257</v>
      </c>
      <c r="K66" s="129">
        <v>1.2</v>
      </c>
      <c r="L66" s="71">
        <f>GEOMEAN('Raw Data'!Q64:U64)</f>
        <v>13.195079107728942</v>
      </c>
      <c r="M66" s="9" t="s">
        <v>257</v>
      </c>
      <c r="N66" s="71">
        <f>GEOMEAN('Raw Data'!V64:Z64)</f>
        <v>32.453422231992086</v>
      </c>
      <c r="O66" s="9" t="s">
        <v>257</v>
      </c>
      <c r="P66" s="9">
        <v>3.6</v>
      </c>
      <c r="Q66" s="70"/>
      <c r="R66" s="433">
        <f ca="1">IF(AND(ISNUMBER(N65),ISNUMBER(N64)),+IF(A66&lt;=NOW(),+'Model Parameters Petrie'!$B$4*MAX(AVERAGE('In Town'!P65,'In Town'!S65:T65)-MAX('Model Parameters Petrie'!$B$5-AVERAGE('In Town'!P64,'In Town'!S64:T64),0),0)+'Model Parameters Petrie'!$B$2+'Model Parameters Petrie'!$B$3*('In Town'!N65-'Model Parameters Petrie'!$B$2),"N/A"),"N/A")</f>
        <v>24.118277687705131</v>
      </c>
      <c r="S66" s="104"/>
      <c r="T66" s="9"/>
      <c r="U66" s="154"/>
      <c r="V66" s="154"/>
      <c r="W66" s="154"/>
      <c r="X66" s="154"/>
      <c r="Y66" s="258"/>
      <c r="Z66" s="103"/>
      <c r="AA66" s="145"/>
      <c r="AB66" s="110"/>
      <c r="AC66" s="86"/>
      <c r="AD66" s="86"/>
      <c r="AE66" s="86"/>
      <c r="AF66" s="86"/>
      <c r="AG66" s="86"/>
      <c r="AH66" s="86"/>
      <c r="AI66" s="86"/>
    </row>
    <row r="67" spans="1:35" thickTop="1" thickBot="1" x14ac:dyDescent="0.25">
      <c r="A67" s="94">
        <v>43677</v>
      </c>
      <c r="B67" s="119">
        <f>GEOMEAN('Raw Data'!B65:F65)</f>
        <v>638.81208061324924</v>
      </c>
      <c r="C67" s="9" t="s">
        <v>257</v>
      </c>
      <c r="D67" s="129">
        <v>0</v>
      </c>
      <c r="E67" s="119">
        <f>GEOMEAN('Raw Data'!G65:K65)</f>
        <v>261.98710955874168</v>
      </c>
      <c r="F67" s="9" t="s">
        <v>257</v>
      </c>
      <c r="G67" s="129">
        <v>0.2</v>
      </c>
      <c r="H67" s="69"/>
      <c r="I67" s="234">
        <f>GEOMEAN('Raw Data'!L65:P65)</f>
        <v>20.912791051825465</v>
      </c>
      <c r="J67" s="9" t="s">
        <v>257</v>
      </c>
      <c r="K67" s="129">
        <v>0.2</v>
      </c>
      <c r="L67" s="71">
        <f>GEOMEAN('Raw Data'!Q65:U65)</f>
        <v>12.457309396155173</v>
      </c>
      <c r="M67" s="9" t="s">
        <v>257</v>
      </c>
      <c r="N67" s="71">
        <f>GEOMEAN('Raw Data'!V65:Z65)</f>
        <v>38.980598409161892</v>
      </c>
      <c r="O67" s="9" t="s">
        <v>257</v>
      </c>
      <c r="P67" s="9">
        <v>0</v>
      </c>
      <c r="Q67" s="70"/>
      <c r="R67" s="433">
        <f ca="1">IF(AND(ISNUMBER(N66),ISNUMBER(N65)),+IF(A67&lt;=NOW(),+'Model Parameters Petrie'!$B$4*MAX(AVERAGE('In Town'!P66,'In Town'!S66:T66)-MAX('Model Parameters Petrie'!$B$5-AVERAGE('In Town'!P65,'In Town'!S65:T65),0),0)+'Model Parameters Petrie'!$B$2+'Model Parameters Petrie'!$B$3*('In Town'!N66-'Model Parameters Petrie'!$B$2),"N/A"),"N/A")</f>
        <v>62.358697781197229</v>
      </c>
      <c r="S67" s="104"/>
      <c r="T67" s="9"/>
      <c r="U67" s="154"/>
      <c r="V67" s="154"/>
      <c r="W67" s="154"/>
      <c r="X67" s="154"/>
      <c r="Y67" s="258"/>
      <c r="Z67" s="103"/>
      <c r="AA67" s="145"/>
      <c r="AB67" s="110"/>
      <c r="AC67" s="86"/>
      <c r="AD67" s="86"/>
      <c r="AE67" s="86"/>
      <c r="AF67" s="86"/>
      <c r="AG67" s="86"/>
      <c r="AH67" s="86"/>
      <c r="AI67" s="86"/>
    </row>
    <row r="68" spans="1:35" thickTop="1" thickBot="1" x14ac:dyDescent="0.25">
      <c r="A68" s="94">
        <v>43678</v>
      </c>
      <c r="B68" s="119">
        <f>GEOMEAN('Raw Data'!B66:F66)</f>
        <v>55.015632119668659</v>
      </c>
      <c r="C68" s="9" t="s">
        <v>260</v>
      </c>
      <c r="D68" s="129">
        <v>0</v>
      </c>
      <c r="E68" s="119">
        <f>GEOMEAN('Raw Data'!G66:K66)</f>
        <v>313.89811980266654</v>
      </c>
      <c r="F68" s="9" t="s">
        <v>260</v>
      </c>
      <c r="G68" s="129">
        <v>0</v>
      </c>
      <c r="H68" s="69"/>
      <c r="I68" s="234">
        <f>GEOMEAN('Raw Data'!L66:P66)</f>
        <v>19.743504858348199</v>
      </c>
      <c r="J68" s="9" t="s">
        <v>257</v>
      </c>
      <c r="K68" s="129">
        <v>0</v>
      </c>
      <c r="L68" s="71">
        <f>GEOMEAN('Raw Data'!Q66:U66)</f>
        <v>34.657242157757317</v>
      </c>
      <c r="M68" s="9" t="s">
        <v>257</v>
      </c>
      <c r="N68" s="71">
        <f>GEOMEAN('Raw Data'!V66:Z66)</f>
        <v>61.916767997416201</v>
      </c>
      <c r="O68" s="9" t="s">
        <v>257</v>
      </c>
      <c r="P68" s="9">
        <v>0</v>
      </c>
      <c r="Q68" s="70"/>
      <c r="R68" s="433">
        <f ca="1">IF(AND(ISNUMBER(N67),ISNUMBER(N66)),+IF(A68&lt;=NOW(),+'Model Parameters Petrie'!$B$4*MAX(AVERAGE('In Town'!P67,'In Town'!S67:T67)-MAX('Model Parameters Petrie'!$B$5-AVERAGE('In Town'!P66,'In Town'!S66:T66),0),0)+'Model Parameters Petrie'!$B$2+'Model Parameters Petrie'!$B$3*('In Town'!N67-'Model Parameters Petrie'!$B$2),"N/A"),"N/A")</f>
        <v>33.143209443206665</v>
      </c>
      <c r="S68" s="104"/>
      <c r="T68" s="9"/>
      <c r="U68" s="154"/>
      <c r="V68" s="154"/>
      <c r="W68" s="154"/>
      <c r="X68" s="154"/>
      <c r="Y68" s="258"/>
      <c r="Z68" s="103"/>
      <c r="AA68" s="145"/>
      <c r="AB68" s="110"/>
      <c r="AC68" s="86"/>
      <c r="AD68" s="86"/>
      <c r="AE68" s="86"/>
      <c r="AF68" s="86"/>
      <c r="AG68" s="86"/>
      <c r="AH68" s="86"/>
      <c r="AI68" s="86"/>
    </row>
    <row r="69" spans="1:35" thickTop="1" thickBot="1" x14ac:dyDescent="0.25">
      <c r="A69" s="94">
        <v>43679</v>
      </c>
      <c r="B69" s="119">
        <f>GEOMEAN('Raw Data'!B67:F67)</f>
        <v>23.52158045049347</v>
      </c>
      <c r="C69" s="9" t="s">
        <v>257</v>
      </c>
      <c r="D69" s="129">
        <v>0</v>
      </c>
      <c r="E69" s="119">
        <f>GEOMEAN('Raw Data'!G67:K67)</f>
        <v>131.96002633981857</v>
      </c>
      <c r="F69" s="9" t="s">
        <v>260</v>
      </c>
      <c r="G69" s="129">
        <v>0</v>
      </c>
      <c r="H69" s="69"/>
      <c r="I69" s="234">
        <f>GEOMEAN('Raw Data'!L67:P67)</f>
        <v>21.779064244827801</v>
      </c>
      <c r="J69" s="9" t="s">
        <v>257</v>
      </c>
      <c r="K69" s="129">
        <v>0</v>
      </c>
      <c r="L69" s="71">
        <f>GEOMEAN('Raw Data'!Q67:U67)</f>
        <v>22.679331552660546</v>
      </c>
      <c r="M69" s="9" t="s">
        <v>257</v>
      </c>
      <c r="N69" s="71">
        <f>GEOMEAN('Raw Data'!V67:Z67)</f>
        <v>41.391889843836445</v>
      </c>
      <c r="O69" s="9" t="s">
        <v>257</v>
      </c>
      <c r="P69" s="9">
        <v>0</v>
      </c>
      <c r="Q69" s="70"/>
      <c r="R69" s="433">
        <f ca="1">IF(AND(ISNUMBER(N68),ISNUMBER(N67)),+IF(A69&lt;=NOW(),+'Model Parameters Petrie'!$B$4*MAX(AVERAGE('In Town'!P68,'In Town'!S68:T68)-MAX('Model Parameters Petrie'!$B$5-AVERAGE('In Town'!P67,'In Town'!S67:T67),0),0)+'Model Parameters Petrie'!$B$2+'Model Parameters Petrie'!$B$3*('In Town'!N68-'Model Parameters Petrie'!$B$2),"N/A"),"N/A")</f>
        <v>41.170868799095672</v>
      </c>
      <c r="S69" s="104"/>
      <c r="T69" s="9"/>
      <c r="U69" s="154"/>
      <c r="V69" s="154"/>
      <c r="W69" s="154"/>
      <c r="X69" s="154"/>
      <c r="Y69" s="258"/>
      <c r="Z69" s="103"/>
      <c r="AA69" s="145"/>
      <c r="AB69" s="110"/>
      <c r="AC69" s="86"/>
      <c r="AD69" s="86"/>
      <c r="AE69" s="86"/>
      <c r="AF69" s="86"/>
      <c r="AG69" s="86"/>
      <c r="AH69" s="86"/>
      <c r="AI69" s="86"/>
    </row>
    <row r="70" spans="1:35" thickTop="1" thickBot="1" x14ac:dyDescent="0.25">
      <c r="A70" s="94">
        <v>43680</v>
      </c>
      <c r="B70" s="119">
        <f>GEOMEAN('Raw Data'!B68:F68)</f>
        <v>15.157165665103982</v>
      </c>
      <c r="C70" s="9" t="s">
        <v>257</v>
      </c>
      <c r="D70" s="129">
        <v>1.8</v>
      </c>
      <c r="E70" s="119">
        <f>GEOMEAN('Raw Data'!G68:K68)</f>
        <v>28.252345004947667</v>
      </c>
      <c r="F70" s="9" t="s">
        <v>257</v>
      </c>
      <c r="G70" s="129">
        <v>1.6</v>
      </c>
      <c r="H70" s="69"/>
      <c r="I70" s="234">
        <f>GEOMEAN('Raw Data'!L68:P68)</f>
        <v>17.411011265922482</v>
      </c>
      <c r="J70" s="9" t="s">
        <v>257</v>
      </c>
      <c r="K70" s="129">
        <v>0</v>
      </c>
      <c r="L70" s="71">
        <f>GEOMEAN('Raw Data'!Q68:U68)</f>
        <v>13.195079107728942</v>
      </c>
      <c r="M70" s="9" t="s">
        <v>257</v>
      </c>
      <c r="N70" s="71">
        <f>GEOMEAN('Raw Data'!V68:Z68)</f>
        <v>42.235715299335077</v>
      </c>
      <c r="O70" s="9" t="s">
        <v>257</v>
      </c>
      <c r="P70" s="9">
        <v>0</v>
      </c>
      <c r="Q70" s="70"/>
      <c r="R70" s="433">
        <f ca="1">IF(AND(ISNUMBER(N69),ISNUMBER(N68)),+IF(A70&lt;=NOW(),+'Model Parameters Petrie'!$B$4*MAX(AVERAGE('In Town'!P69,'In Town'!S69:T69)-MAX('Model Parameters Petrie'!$B$5-AVERAGE('In Town'!P68,'In Town'!S68:T68),0),0)+'Model Parameters Petrie'!$B$2+'Model Parameters Petrie'!$B$3*('In Town'!N69-'Model Parameters Petrie'!$B$2),"N/A"),"N/A")</f>
        <v>33.987161445342757</v>
      </c>
      <c r="S70" s="104"/>
      <c r="T70" s="9"/>
      <c r="U70" s="154"/>
      <c r="V70" s="154"/>
      <c r="W70" s="154"/>
      <c r="X70" s="154"/>
      <c r="Y70" s="258"/>
      <c r="Z70" s="103"/>
      <c r="AA70" s="145"/>
      <c r="AB70" s="110"/>
      <c r="AC70" s="86"/>
      <c r="AD70" s="86"/>
      <c r="AE70" s="86"/>
      <c r="AF70" s="86"/>
      <c r="AG70" s="86"/>
      <c r="AH70" s="86"/>
      <c r="AI70" s="86"/>
    </row>
    <row r="71" spans="1:35" thickTop="1" thickBot="1" x14ac:dyDescent="0.25">
      <c r="A71" s="94">
        <v>43681</v>
      </c>
      <c r="B71" s="119">
        <f>GEOMEAN('Raw Data'!B69:F69)</f>
        <v>16.437518295172257</v>
      </c>
      <c r="C71" s="9" t="s">
        <v>257</v>
      </c>
      <c r="D71" s="129">
        <v>0</v>
      </c>
      <c r="E71" s="119">
        <f>GEOMEAN('Raw Data'!G69:K69)</f>
        <v>28.619381622105109</v>
      </c>
      <c r="F71" s="9" t="s">
        <v>257</v>
      </c>
      <c r="G71" s="129">
        <v>0</v>
      </c>
      <c r="H71" s="69"/>
      <c r="I71" s="234">
        <f>GEOMEAN('Raw Data'!L69:P69)</f>
        <v>18.881750225898038</v>
      </c>
      <c r="J71" s="9" t="s">
        <v>257</v>
      </c>
      <c r="K71" s="129">
        <v>0</v>
      </c>
      <c r="L71" s="71">
        <f>GEOMEAN('Raw Data'!Q69:U69)</f>
        <v>20.476725110792191</v>
      </c>
      <c r="M71" s="9" t="s">
        <v>257</v>
      </c>
      <c r="N71" s="71">
        <f>GEOMEAN('Raw Data'!V69:Z69)</f>
        <v>18.881750225898038</v>
      </c>
      <c r="O71" s="9" t="s">
        <v>257</v>
      </c>
      <c r="P71" s="9">
        <v>0</v>
      </c>
      <c r="Q71" s="70"/>
      <c r="R71" s="433">
        <f ca="1">IF(AND(ISNUMBER(N70),ISNUMBER(N69)),+IF(A71&lt;=NOW(),+'Model Parameters Petrie'!$B$4*MAX(AVERAGE('In Town'!P70,'In Town'!S70:T70)-MAX('Model Parameters Petrie'!$B$5-AVERAGE('In Town'!P69,'In Town'!S69:T69),0),0)+'Model Parameters Petrie'!$B$2+'Model Parameters Petrie'!$B$3*('In Town'!N70-'Model Parameters Petrie'!$B$2),"N/A"),"N/A")</f>
        <v>34.282500354767279</v>
      </c>
      <c r="S71" s="104"/>
      <c r="T71" s="9"/>
      <c r="U71" s="154"/>
      <c r="V71" s="154"/>
      <c r="W71" s="154"/>
      <c r="X71" s="154"/>
      <c r="Y71" s="258"/>
      <c r="Z71" s="103"/>
      <c r="AA71" s="145"/>
      <c r="AB71" s="110"/>
      <c r="AC71" s="86"/>
      <c r="AD71" s="86"/>
      <c r="AE71" s="86"/>
      <c r="AF71" s="86"/>
      <c r="AG71" s="86"/>
      <c r="AH71" s="86"/>
      <c r="AI71" s="86"/>
    </row>
    <row r="72" spans="1:35" ht="12" customHeight="1" thickTop="1" thickBot="1" x14ac:dyDescent="0.25">
      <c r="A72" s="94">
        <v>43682</v>
      </c>
      <c r="B72" s="119">
        <f>GEOMEAN('Raw Data'!B70:F70)</f>
        <v>20.476725110792191</v>
      </c>
      <c r="C72" s="9" t="s">
        <v>257</v>
      </c>
      <c r="D72" s="129">
        <v>0</v>
      </c>
      <c r="E72" s="119">
        <f>GEOMEAN('Raw Data'!G70:K70)</f>
        <v>33.658654363385985</v>
      </c>
      <c r="F72" s="9" t="s">
        <v>257</v>
      </c>
      <c r="G72" s="129">
        <v>0</v>
      </c>
      <c r="H72" s="69"/>
      <c r="I72" s="234">
        <f>GEOMEAN('Raw Data'!L70:P70)</f>
        <v>19.743504858348199</v>
      </c>
      <c r="J72" s="9" t="s">
        <v>257</v>
      </c>
      <c r="K72" s="129">
        <v>0</v>
      </c>
      <c r="L72" s="71">
        <f>GEOMEAN('Raw Data'!Q70:U70)</f>
        <v>13.195079107728942</v>
      </c>
      <c r="M72" s="9" t="s">
        <v>257</v>
      </c>
      <c r="N72" s="71">
        <f>GEOMEAN('Raw Data'!V70:Z70)</f>
        <v>17.826024579660032</v>
      </c>
      <c r="O72" s="9" t="s">
        <v>257</v>
      </c>
      <c r="P72" s="9">
        <v>0</v>
      </c>
      <c r="Q72" s="70"/>
      <c r="R72" s="433">
        <f ca="1">IF(AND(ISNUMBER(N71),ISNUMBER(N70)),+IF(A72&lt;=NOW(),+'Model Parameters Petrie'!$B$4*MAX(AVERAGE('In Town'!P71,'In Town'!S71:T71)-MAX('Model Parameters Petrie'!$B$5-AVERAGE('In Town'!P70,'In Town'!S70:T70),0),0)+'Model Parameters Petrie'!$B$2+'Model Parameters Petrie'!$B$3*('In Town'!N71-'Model Parameters Petrie'!$B$2),"N/A"),"N/A")</f>
        <v>26.108612579064314</v>
      </c>
      <c r="S72" s="104"/>
      <c r="T72" s="9"/>
      <c r="U72" s="154"/>
      <c r="V72" s="154"/>
      <c r="W72" s="154"/>
      <c r="X72" s="154"/>
      <c r="Y72" s="258"/>
      <c r="Z72" s="103"/>
      <c r="AA72" s="145"/>
      <c r="AB72" s="110"/>
      <c r="AC72" s="86"/>
      <c r="AD72" s="86"/>
      <c r="AE72" s="86"/>
      <c r="AF72" s="86"/>
      <c r="AG72" s="86"/>
      <c r="AH72" s="86"/>
      <c r="AI72" s="86"/>
    </row>
    <row r="73" spans="1:35" thickTop="1" thickBot="1" x14ac:dyDescent="0.25">
      <c r="A73" s="94">
        <v>43683</v>
      </c>
      <c r="B73" s="119">
        <f>GEOMEAN('Raw Data'!B71:F71)</f>
        <v>12.457309396155173</v>
      </c>
      <c r="C73" s="9" t="s">
        <v>257</v>
      </c>
      <c r="D73" s="129">
        <v>19.2</v>
      </c>
      <c r="E73" s="119">
        <f>GEOMEAN('Raw Data'!G71:K71)</f>
        <v>23.52158045049347</v>
      </c>
      <c r="F73" s="9" t="s">
        <v>257</v>
      </c>
      <c r="G73" s="129">
        <v>12</v>
      </c>
      <c r="H73" s="69"/>
      <c r="I73" s="234">
        <f>GEOMEAN('Raw Data'!L71:P71)</f>
        <v>15.848931924611135</v>
      </c>
      <c r="J73" s="9" t="s">
        <v>257</v>
      </c>
      <c r="K73" s="129">
        <v>4.5999999999999996</v>
      </c>
      <c r="L73" s="71">
        <f>GEOMEAN('Raw Data'!Q71:U71)</f>
        <v>103.56290600369407</v>
      </c>
      <c r="M73" s="9" t="s">
        <v>257</v>
      </c>
      <c r="N73" s="71">
        <f>GEOMEAN('Raw Data'!V71:Z71)</f>
        <v>17.826024579660032</v>
      </c>
      <c r="O73" s="9" t="s">
        <v>257</v>
      </c>
      <c r="P73" s="9">
        <v>7.4</v>
      </c>
      <c r="Q73" s="70"/>
      <c r="R73" s="433">
        <f ca="1">IF(AND(ISNUMBER(N72),ISNUMBER(N71)),+IF(A73&lt;=NOW(),+'Model Parameters Petrie'!$B$4*MAX(AVERAGE('In Town'!P72,'In Town'!S72:T72)-MAX('Model Parameters Petrie'!$B$5-AVERAGE('In Town'!P71,'In Town'!S71:T71),0),0)+'Model Parameters Petrie'!$B$2+'Model Parameters Petrie'!$B$3*('In Town'!N72-'Model Parameters Petrie'!$B$2),"N/A"),"N/A")</f>
        <v>25.739108602881011</v>
      </c>
      <c r="S73" s="104"/>
      <c r="T73" s="9"/>
      <c r="U73" s="154"/>
      <c r="V73" s="154"/>
      <c r="W73" s="154"/>
      <c r="X73" s="154"/>
      <c r="Y73" s="258"/>
      <c r="Z73" s="103">
        <v>710</v>
      </c>
      <c r="AA73" s="145"/>
      <c r="AB73" s="110"/>
      <c r="AC73" s="86"/>
      <c r="AD73" s="86"/>
      <c r="AE73" s="86"/>
      <c r="AF73" s="86"/>
      <c r="AG73" s="86"/>
      <c r="AH73" s="86"/>
      <c r="AI73" s="86"/>
    </row>
    <row r="74" spans="1:35" thickTop="1" thickBot="1" x14ac:dyDescent="0.25">
      <c r="A74" s="94">
        <v>43684</v>
      </c>
      <c r="B74" s="119">
        <f>GEOMEAN('Raw Data'!B72:F72)</f>
        <v>66.453980594897402</v>
      </c>
      <c r="C74" s="9" t="s">
        <v>264</v>
      </c>
      <c r="D74" s="129">
        <v>0.2</v>
      </c>
      <c r="E74" s="119">
        <f>GEOMEAN('Raw Data'!G72:K72)</f>
        <v>72.187180097742612</v>
      </c>
      <c r="F74" s="9" t="s">
        <v>257</v>
      </c>
      <c r="G74" s="129">
        <v>0</v>
      </c>
      <c r="H74" s="69"/>
      <c r="I74" s="234">
        <f>GEOMEAN('Raw Data'!L72:P72)</f>
        <v>15.518455739153596</v>
      </c>
      <c r="J74" s="9" t="s">
        <v>259</v>
      </c>
      <c r="K74" s="129">
        <v>0.2</v>
      </c>
      <c r="L74" s="71">
        <f>GEOMEAN('Raw Data'!Q72:U72)</f>
        <v>16.437518295172257</v>
      </c>
      <c r="M74" s="9" t="s">
        <v>259</v>
      </c>
      <c r="N74" s="71">
        <f>GEOMEAN('Raw Data'!V72:Z72)</f>
        <v>85.42840134784764</v>
      </c>
      <c r="O74" s="9" t="s">
        <v>259</v>
      </c>
      <c r="P74" s="9">
        <v>7</v>
      </c>
      <c r="Q74" s="66"/>
      <c r="R74" s="433">
        <f ca="1">IF(AND(ISNUMBER(N73),ISNUMBER(N72)),+IF(A74&lt;=NOW(),+'Model Parameters Petrie'!$B$4*MAX(AVERAGE('In Town'!P73,'In Town'!S73:T73)-MAX('Model Parameters Petrie'!$B$5-AVERAGE('In Town'!P72,'In Town'!S72:T72),0),0)+'Model Parameters Petrie'!$B$2+'Model Parameters Petrie'!$B$3*('In Town'!N73-'Model Parameters Petrie'!$B$2),"N/A"),"N/A")</f>
        <v>114.23910860288102</v>
      </c>
      <c r="S74" s="105"/>
      <c r="T74" s="9"/>
      <c r="U74" s="156"/>
      <c r="V74" s="156"/>
      <c r="W74" s="156"/>
      <c r="X74" s="156"/>
      <c r="Z74" s="103">
        <v>5030</v>
      </c>
      <c r="AA74" s="145"/>
      <c r="AB74" s="110"/>
      <c r="AC74" s="86"/>
      <c r="AD74" s="86"/>
      <c r="AE74" s="86"/>
      <c r="AF74" s="86"/>
      <c r="AG74" s="86"/>
      <c r="AH74" s="86"/>
      <c r="AI74" s="86"/>
    </row>
    <row r="75" spans="1:35" thickTop="1" thickBot="1" x14ac:dyDescent="0.25">
      <c r="A75" s="94">
        <v>43685</v>
      </c>
      <c r="B75" s="119">
        <f>GEOMEAN('Raw Data'!B73:F73)</f>
        <v>13.195079107728942</v>
      </c>
      <c r="C75" s="9" t="s">
        <v>259</v>
      </c>
      <c r="D75" s="129">
        <v>4.5999999999999996</v>
      </c>
      <c r="E75" s="119">
        <f>GEOMEAN('Raw Data'!G73:K73)</f>
        <v>193.94816908102891</v>
      </c>
      <c r="F75" s="9" t="s">
        <v>259</v>
      </c>
      <c r="G75" s="129">
        <v>4.8</v>
      </c>
      <c r="H75" s="69"/>
      <c r="I75" s="234">
        <f>GEOMEAN('Raw Data'!L73:P73)</f>
        <v>13.797296614612149</v>
      </c>
      <c r="J75" s="9" t="s">
        <v>259</v>
      </c>
      <c r="K75" s="129">
        <v>4</v>
      </c>
      <c r="L75" s="71">
        <f>GEOMEAN('Raw Data'!Q73:U73)</f>
        <v>15.157165665103982</v>
      </c>
      <c r="M75" s="9" t="s">
        <v>265</v>
      </c>
      <c r="N75" s="71">
        <f>GEOMEAN('Raw Data'!V73:Z73)</f>
        <v>124.56312651911641</v>
      </c>
      <c r="O75" s="9" t="s">
        <v>265</v>
      </c>
      <c r="P75" s="9">
        <v>2.8</v>
      </c>
      <c r="Q75" s="66"/>
      <c r="R75" s="433">
        <f ca="1">IF(AND(ISNUMBER(N74),ISNUMBER(N73)),+IF(A75&lt;=NOW(),+'Model Parameters Petrie'!$B$4*MAX(AVERAGE('In Town'!P74,'In Town'!S74:T74)-MAX('Model Parameters Petrie'!$B$5-AVERAGE('In Town'!P73,'In Town'!S73:T73),0),0)+'Model Parameters Petrie'!$B$2+'Model Parameters Petrie'!$B$3*('In Town'!N74-'Model Parameters Petrie'!$B$2),"N/A"),"N/A")</f>
        <v>154.39994047174667</v>
      </c>
      <c r="S75" s="105"/>
      <c r="T75" s="9"/>
      <c r="U75" s="156"/>
      <c r="V75" s="156"/>
      <c r="W75" s="156"/>
      <c r="X75" s="156"/>
      <c r="Z75" s="103"/>
      <c r="AA75" s="145"/>
      <c r="AB75" s="110"/>
      <c r="AC75" s="86"/>
      <c r="AD75" s="86"/>
      <c r="AE75" s="86"/>
      <c r="AF75" s="86"/>
      <c r="AG75" s="86"/>
      <c r="AH75" s="86"/>
      <c r="AI75" s="86"/>
    </row>
    <row r="76" spans="1:35" thickTop="1" thickBot="1" x14ac:dyDescent="0.25">
      <c r="A76" s="94">
        <v>43686</v>
      </c>
      <c r="B76" s="119">
        <f>GEOMEAN('Raw Data'!B74:F74)</f>
        <v>57.294551618421409</v>
      </c>
      <c r="C76" s="9" t="s">
        <v>257</v>
      </c>
      <c r="D76" s="129">
        <v>1.6</v>
      </c>
      <c r="E76" s="119">
        <f>GEOMEAN('Raw Data'!G74:K74)</f>
        <v>193.74590381815895</v>
      </c>
      <c r="F76" s="9" t="s">
        <v>257</v>
      </c>
      <c r="G76" s="129">
        <v>0.4</v>
      </c>
      <c r="H76" s="69"/>
      <c r="I76" s="234">
        <f>GEOMEAN('Raw Data'!L74:P74)</f>
        <v>38.446415681585194</v>
      </c>
      <c r="J76" s="9" t="s">
        <v>257</v>
      </c>
      <c r="K76" s="129">
        <v>1.4</v>
      </c>
      <c r="L76" s="71">
        <f>GEOMEAN('Raw Data'!Q74:U74)</f>
        <v>59.85111478955379</v>
      </c>
      <c r="M76" s="31" t="s">
        <v>257</v>
      </c>
      <c r="N76" s="71">
        <f>GEOMEAN('Raw Data'!V74:Z74)</f>
        <v>246.91083396356578</v>
      </c>
      <c r="O76" s="9" t="s">
        <v>257</v>
      </c>
      <c r="P76" s="9">
        <v>2</v>
      </c>
      <c r="Q76" s="66"/>
      <c r="R76" s="433">
        <f ca="1">IF(AND(ISNUMBER(N75),ISNUMBER(N74)),+IF(A76&lt;=NOW(),+'Model Parameters Petrie'!$B$4*MAX(AVERAGE('In Town'!P75,'In Town'!S75:T75)-MAX('Model Parameters Petrie'!$B$5-AVERAGE('In Town'!P74,'In Town'!S74:T74),0),0)+'Model Parameters Petrie'!$B$2+'Model Parameters Petrie'!$B$3*('In Town'!N75-'Model Parameters Petrie'!$B$2),"N/A"),"N/A")</f>
        <v>105.09709428169074</v>
      </c>
      <c r="S76" s="105"/>
      <c r="T76" s="9"/>
      <c r="U76" s="156"/>
      <c r="V76" s="156"/>
      <c r="W76" s="156"/>
      <c r="X76" s="156"/>
      <c r="Z76" s="103"/>
      <c r="AA76" s="145"/>
      <c r="AB76" s="110"/>
      <c r="AC76" s="86"/>
      <c r="AD76" s="86"/>
      <c r="AE76" s="86"/>
      <c r="AF76" s="86"/>
      <c r="AG76" s="86"/>
      <c r="AH76" s="86"/>
      <c r="AI76" s="86"/>
    </row>
    <row r="77" spans="1:35" thickTop="1" thickBot="1" x14ac:dyDescent="0.25">
      <c r="A77" s="94">
        <v>43687</v>
      </c>
      <c r="B77" s="119">
        <f>GEOMEAN('Raw Data'!B75:F75)</f>
        <v>19.036539387158786</v>
      </c>
      <c r="C77" s="9" t="s">
        <v>257</v>
      </c>
      <c r="D77" s="129">
        <v>0</v>
      </c>
      <c r="E77" s="119">
        <f>GEOMEAN('Raw Data'!G75:K75)</f>
        <v>23.52158045049347</v>
      </c>
      <c r="F77" s="9" t="s">
        <v>257</v>
      </c>
      <c r="G77" s="129">
        <v>0</v>
      </c>
      <c r="H77" s="69"/>
      <c r="I77" s="234">
        <f>GEOMEAN('Raw Data'!L75:P75)</f>
        <v>13.195079107728942</v>
      </c>
      <c r="J77" s="9" t="s">
        <v>257</v>
      </c>
      <c r="K77" s="129">
        <v>0</v>
      </c>
      <c r="L77" s="71">
        <f>GEOMEAN('Raw Data'!Q75:U75)</f>
        <v>61.878618388652711</v>
      </c>
      <c r="M77" s="31" t="s">
        <v>257</v>
      </c>
      <c r="N77" s="71">
        <f>GEOMEAN('Raw Data'!V75:Z75)</f>
        <v>70.966682076255509</v>
      </c>
      <c r="O77" s="9" t="s">
        <v>266</v>
      </c>
      <c r="P77" s="9">
        <v>5.2</v>
      </c>
      <c r="Q77" s="66"/>
      <c r="R77" s="433">
        <f ca="1">IF(AND(ISNUMBER(N76),ISNUMBER(N75)),+IF(A77&lt;=NOW(),+'Model Parameters Petrie'!$B$4*MAX(AVERAGE('In Town'!P76,'In Town'!S76:T76)-MAX('Model Parameters Petrie'!$B$5-AVERAGE('In Town'!P75,'In Town'!S75:T75),0),0)+'Model Parameters Petrie'!$B$2+'Model Parameters Petrie'!$B$3*('In Town'!N76-'Model Parameters Petrie'!$B$2),"N/A"),"N/A")</f>
        <v>135.91879188724801</v>
      </c>
      <c r="S77" s="105"/>
      <c r="T77" s="9"/>
      <c r="U77" s="156"/>
      <c r="V77" s="156"/>
      <c r="W77" s="156"/>
      <c r="X77" s="156"/>
      <c r="Z77" s="103"/>
      <c r="AA77" s="145"/>
      <c r="AB77" s="110"/>
      <c r="AC77" s="86"/>
      <c r="AD77" s="86"/>
      <c r="AE77" s="86"/>
      <c r="AF77" s="86"/>
      <c r="AG77" s="86"/>
      <c r="AH77" s="86"/>
      <c r="AI77" s="86"/>
    </row>
    <row r="78" spans="1:35" thickTop="1" thickBot="1" x14ac:dyDescent="0.25">
      <c r="A78" s="94">
        <v>43688</v>
      </c>
      <c r="B78" s="119">
        <f>GEOMEAN('Raw Data'!B76:F76)</f>
        <v>38.980598409161892</v>
      </c>
      <c r="C78" s="9" t="s">
        <v>257</v>
      </c>
      <c r="D78" s="129">
        <v>0</v>
      </c>
      <c r="E78" s="119">
        <f>GEOMEAN('Raw Data'!G76:K76)</f>
        <v>16.437518295172257</v>
      </c>
      <c r="F78" s="9" t="s">
        <v>257</v>
      </c>
      <c r="G78" s="129">
        <v>0</v>
      </c>
      <c r="H78" s="69"/>
      <c r="I78" s="234">
        <f>GEOMEAN('Raw Data'!L76:P76)</f>
        <v>20.476725110792191</v>
      </c>
      <c r="J78" s="9" t="s">
        <v>257</v>
      </c>
      <c r="K78" s="129">
        <v>0</v>
      </c>
      <c r="L78" s="71">
        <f>GEOMEAN('Raw Data'!Q76:U76)</f>
        <v>35.194820289355228</v>
      </c>
      <c r="M78" s="31" t="s">
        <v>257</v>
      </c>
      <c r="N78" s="71">
        <f>GEOMEAN('Raw Data'!V76:Z76)</f>
        <v>47.428812195586232</v>
      </c>
      <c r="O78" s="9" t="s">
        <v>257</v>
      </c>
      <c r="P78" s="9">
        <v>0</v>
      </c>
      <c r="Q78" s="66"/>
      <c r="R78" s="433">
        <f ca="1">IF(AND(ISNUMBER(N77),ISNUMBER(N76)),+IF(A78&lt;=NOW(),+'Model Parameters Petrie'!$B$4*MAX(AVERAGE('In Town'!P77,'In Town'!S77:T77)-MAX('Model Parameters Petrie'!$B$5-AVERAGE('In Town'!P76,'In Town'!S76:T76),0),0)+'Model Parameters Petrie'!$B$2+'Model Parameters Petrie'!$B$3*('In Town'!N77-'Model Parameters Petrie'!$B$2),"N/A"),"N/A")</f>
        <v>122.33833872668943</v>
      </c>
      <c r="S78" s="105"/>
      <c r="T78" s="9"/>
      <c r="U78" s="156"/>
      <c r="V78" s="156"/>
      <c r="W78" s="156"/>
      <c r="X78" s="156"/>
      <c r="Z78" s="103"/>
      <c r="AA78" s="145"/>
      <c r="AB78" s="110"/>
      <c r="AC78" s="86"/>
      <c r="AD78" s="86"/>
      <c r="AE78" s="86"/>
      <c r="AF78" s="86"/>
      <c r="AG78" s="86"/>
      <c r="AH78" s="86"/>
      <c r="AI78" s="86"/>
    </row>
    <row r="79" spans="1:35" thickTop="1" thickBot="1" x14ac:dyDescent="0.25">
      <c r="A79" s="94">
        <v>43689</v>
      </c>
      <c r="B79" s="119">
        <f>GEOMEAN('Raw Data'!B77:F77)</f>
        <v>29.136934585761921</v>
      </c>
      <c r="C79" s="9" t="s">
        <v>257</v>
      </c>
      <c r="D79" s="129">
        <v>8.8000000000000007</v>
      </c>
      <c r="E79" s="119">
        <f>GEOMEAN('Raw Data'!G77:K77)</f>
        <v>18.881750225898038</v>
      </c>
      <c r="F79" s="9" t="s">
        <v>257</v>
      </c>
      <c r="G79" s="129">
        <v>3.8</v>
      </c>
      <c r="H79" s="69"/>
      <c r="I79" s="234">
        <f>GEOMEAN('Raw Data'!L77:P77)</f>
        <v>12.457309396155173</v>
      </c>
      <c r="J79" s="9" t="s">
        <v>257</v>
      </c>
      <c r="K79" s="129">
        <v>8.4</v>
      </c>
      <c r="L79" s="71">
        <f>GEOMEAN('Raw Data'!Q77:U77)</f>
        <v>88.825721396916805</v>
      </c>
      <c r="M79" s="31" t="s">
        <v>257</v>
      </c>
      <c r="N79" s="71">
        <f>GEOMEAN('Raw Data'!V77:Z77)</f>
        <v>132.50090607939103</v>
      </c>
      <c r="O79" s="9" t="s">
        <v>257</v>
      </c>
      <c r="P79" s="9">
        <v>4.5999999999999996</v>
      </c>
      <c r="Q79" s="66"/>
      <c r="R79" s="433">
        <f ca="1">IF(AND(ISNUMBER(N78),ISNUMBER(N77)),+IF(A79&lt;=NOW(),+'Model Parameters Petrie'!$B$4*MAX(AVERAGE('In Town'!P78,'In Town'!S78:T78)-MAX('Model Parameters Petrie'!$B$5-AVERAGE('In Town'!P77,'In Town'!S77:T77),0),0)+'Model Parameters Petrie'!$B$2+'Model Parameters Petrie'!$B$3*('In Town'!N78-'Model Parameters Petrie'!$B$2),"N/A"),"N/A")</f>
        <v>36.100084268455177</v>
      </c>
      <c r="S79" s="105"/>
      <c r="T79" s="9"/>
      <c r="U79" s="156"/>
      <c r="V79" s="156"/>
      <c r="W79" s="156"/>
      <c r="X79" s="156"/>
      <c r="Z79" s="103"/>
      <c r="AA79" s="145"/>
      <c r="AB79" s="110"/>
      <c r="AC79" s="86"/>
      <c r="AD79" s="86"/>
      <c r="AE79" s="86"/>
      <c r="AF79" s="86"/>
      <c r="AG79" s="86"/>
      <c r="AH79" s="86"/>
      <c r="AI79" s="86"/>
    </row>
    <row r="80" spans="1:35" ht="12.75" customHeight="1" thickTop="1" thickBot="1" x14ac:dyDescent="0.25">
      <c r="A80" s="94">
        <v>43690</v>
      </c>
      <c r="B80" s="119">
        <f>GEOMEAN('Raw Data'!B78:F78)</f>
        <v>735.47727893865795</v>
      </c>
      <c r="C80" s="9" t="s">
        <v>257</v>
      </c>
      <c r="D80" s="129">
        <v>0.2</v>
      </c>
      <c r="E80" s="119">
        <f>GEOMEAN('Raw Data'!G78:K78)</f>
        <v>45.803440978471649</v>
      </c>
      <c r="F80" s="9" t="s">
        <v>257</v>
      </c>
      <c r="G80" s="129">
        <v>0.2</v>
      </c>
      <c r="H80" s="69"/>
      <c r="I80" s="234">
        <f>GEOMEAN('Raw Data'!L78:P78)</f>
        <v>537.60295610385458</v>
      </c>
      <c r="J80" s="9" t="s">
        <v>257</v>
      </c>
      <c r="K80" s="129">
        <v>0.4</v>
      </c>
      <c r="L80" s="71">
        <f>GEOMEAN('Raw Data'!Q78:U78)</f>
        <v>32.008686688809426</v>
      </c>
      <c r="M80" s="9" t="s">
        <v>257</v>
      </c>
      <c r="N80" s="71">
        <f>GEOMEAN('Raw Data'!V78:Z78)</f>
        <v>65.175063706312756</v>
      </c>
      <c r="O80" s="9" t="s">
        <v>257</v>
      </c>
      <c r="P80" s="9">
        <v>0.4</v>
      </c>
      <c r="Q80" s="66"/>
      <c r="R80" s="433">
        <f ca="1">IF(AND(ISNUMBER(N79),ISNUMBER(N78)),+IF(A80&lt;=NOW(),+'Model Parameters Petrie'!$B$4*MAX(AVERAGE('In Town'!P79,'In Town'!S79:T79)-MAX('Model Parameters Petrie'!$B$5-AVERAGE('In Town'!P78,'In Town'!S78:T78),0),0)+'Model Parameters Petrie'!$B$2+'Model Parameters Petrie'!$B$3*('In Town'!N79-'Model Parameters Petrie'!$B$2),"N/A"),"N/A")</f>
        <v>112.37531712778686</v>
      </c>
      <c r="S80" s="105"/>
      <c r="T80" s="9"/>
      <c r="U80" s="156"/>
      <c r="V80" s="156"/>
      <c r="W80" s="156"/>
      <c r="X80" s="156"/>
      <c r="Z80" s="103"/>
      <c r="AA80" s="145"/>
      <c r="AB80" s="110"/>
      <c r="AC80" s="86"/>
      <c r="AD80" s="86"/>
      <c r="AE80" s="86"/>
      <c r="AF80" s="86"/>
      <c r="AG80" s="86"/>
      <c r="AH80" s="86"/>
      <c r="AI80" s="86"/>
    </row>
    <row r="81" spans="1:35" thickTop="1" thickBot="1" x14ac:dyDescent="0.25">
      <c r="A81" s="94">
        <v>43691</v>
      </c>
      <c r="B81" s="119">
        <f>GEOMEAN('Raw Data'!B79:F79)</f>
        <v>61.7800850567412</v>
      </c>
      <c r="C81" s="9" t="s">
        <v>257</v>
      </c>
      <c r="D81" s="129">
        <v>0</v>
      </c>
      <c r="E81" s="119">
        <f>GEOMEAN('Raw Data'!G79:K79)</f>
        <v>46.439843790034587</v>
      </c>
      <c r="F81" s="9" t="s">
        <v>259</v>
      </c>
      <c r="G81" s="129">
        <v>0</v>
      </c>
      <c r="H81" s="69"/>
      <c r="I81" s="234">
        <f>GEOMEAN('Raw Data'!L79:P79)</f>
        <v>17.411011265922482</v>
      </c>
      <c r="J81" s="9" t="s">
        <v>266</v>
      </c>
      <c r="K81" s="129">
        <v>0</v>
      </c>
      <c r="L81" s="71">
        <f>GEOMEAN('Raw Data'!Q79:U79)</f>
        <v>75.868708119425818</v>
      </c>
      <c r="M81" s="9" t="s">
        <v>257</v>
      </c>
      <c r="N81" s="71">
        <f>GEOMEAN('Raw Data'!V79:Z79)</f>
        <v>52.233033797767447</v>
      </c>
      <c r="O81" s="9" t="s">
        <v>257</v>
      </c>
      <c r="P81" s="9">
        <v>0</v>
      </c>
      <c r="Q81" s="66"/>
      <c r="R81" s="433">
        <f ca="1">IF(AND(ISNUMBER(N80),ISNUMBER(N79)),+IF(A81&lt;=NOW(),+'Model Parameters Petrie'!$B$4*MAX(AVERAGE('In Town'!P80,'In Town'!S80:T80)-MAX('Model Parameters Petrie'!$B$5-AVERAGE('In Town'!P79,'In Town'!S79:T79),0),0)+'Model Parameters Petrie'!$B$2+'Model Parameters Petrie'!$B$3*('In Town'!N80-'Model Parameters Petrie'!$B$2),"N/A"),"N/A")</f>
        <v>48.311272297209463</v>
      </c>
      <c r="S81" s="105"/>
      <c r="T81" s="9"/>
      <c r="U81" s="156"/>
      <c r="V81" s="156"/>
      <c r="W81" s="156"/>
      <c r="X81" s="156"/>
      <c r="Z81" s="103"/>
      <c r="AA81" s="145"/>
      <c r="AB81" s="110"/>
      <c r="AC81" s="86"/>
      <c r="AD81" s="86"/>
      <c r="AE81" s="86"/>
      <c r="AF81" s="86"/>
      <c r="AG81" s="86"/>
      <c r="AH81" s="86"/>
      <c r="AI81" s="86"/>
    </row>
    <row r="82" spans="1:35" thickTop="1" thickBot="1" x14ac:dyDescent="0.25">
      <c r="A82" s="94">
        <v>43692</v>
      </c>
      <c r="B82" s="119">
        <f>GEOMEAN('Raw Data'!B80:F80)</f>
        <v>25.694703142468786</v>
      </c>
      <c r="C82" s="9" t="s">
        <v>257</v>
      </c>
      <c r="D82" s="129">
        <v>0</v>
      </c>
      <c r="E82" s="119">
        <f>GEOMEAN('Raw Data'!G80:K80)</f>
        <v>18.881750225898038</v>
      </c>
      <c r="F82" s="9" t="s">
        <v>257</v>
      </c>
      <c r="G82" s="129">
        <v>0</v>
      </c>
      <c r="H82" s="69"/>
      <c r="I82" s="234">
        <f>GEOMEAN('Raw Data'!L80:P80)</f>
        <v>13.195079107728942</v>
      </c>
      <c r="J82" s="9" t="s">
        <v>257</v>
      </c>
      <c r="K82" s="129">
        <v>0</v>
      </c>
      <c r="L82" s="71">
        <f>GEOMEAN('Raw Data'!Q80:U80)</f>
        <v>45.803440978471649</v>
      </c>
      <c r="M82" s="9" t="s">
        <v>257</v>
      </c>
      <c r="N82" s="71">
        <f>GEOMEAN('Raw Data'!V80:Z80)</f>
        <v>47.624805702537628</v>
      </c>
      <c r="O82" s="9" t="s">
        <v>257</v>
      </c>
      <c r="P82" s="9">
        <v>0</v>
      </c>
      <c r="Q82" s="66"/>
      <c r="R82" s="433">
        <f ca="1">IF(AND(ISNUMBER(N81),ISNUMBER(N80)),+IF(A82&lt;=NOW(),+'Model Parameters Petrie'!$B$4*MAX(AVERAGE('In Town'!P81,'In Town'!S81:T81)-MAX('Model Parameters Petrie'!$B$5-AVERAGE('In Town'!P80,'In Town'!S80:T80),0),0)+'Model Parameters Petrie'!$B$2+'Model Parameters Petrie'!$B$3*('In Town'!N81-'Model Parameters Petrie'!$B$2),"N/A"),"N/A")</f>
        <v>37.781561829218603</v>
      </c>
      <c r="S82" s="105"/>
      <c r="T82" s="9"/>
      <c r="U82" s="156"/>
      <c r="V82" s="156"/>
      <c r="W82" s="156"/>
      <c r="X82" s="156"/>
      <c r="Z82" s="103"/>
      <c r="AA82" s="145"/>
      <c r="AB82" s="110"/>
      <c r="AC82" s="86"/>
      <c r="AD82" s="86"/>
      <c r="AE82" s="86"/>
      <c r="AF82" s="86"/>
      <c r="AG82" s="86"/>
      <c r="AH82" s="86"/>
      <c r="AI82" s="86"/>
    </row>
    <row r="83" spans="1:35" thickTop="1" thickBot="1" x14ac:dyDescent="0.25">
      <c r="A83" s="94">
        <v>43693</v>
      </c>
      <c r="B83" s="119">
        <f>GEOMEAN('Raw Data'!B81:F81)</f>
        <v>36.411284060521602</v>
      </c>
      <c r="C83" s="9" t="s">
        <v>257</v>
      </c>
      <c r="D83" s="129">
        <v>0</v>
      </c>
      <c r="E83" s="119">
        <f>GEOMEAN('Raw Data'!G81:K81)</f>
        <v>50.73034963271472</v>
      </c>
      <c r="F83" s="9" t="s">
        <v>257</v>
      </c>
      <c r="G83" s="129">
        <v>0</v>
      </c>
      <c r="H83" s="69"/>
      <c r="I83" s="234">
        <f>GEOMEAN('Raw Data'!L81:P81)</f>
        <v>14.309690811052555</v>
      </c>
      <c r="J83" s="9" t="s">
        <v>257</v>
      </c>
      <c r="K83" s="129">
        <v>0.4</v>
      </c>
      <c r="L83" s="71">
        <f>GEOMEAN('Raw Data'!Q81:U81)</f>
        <v>45.358663105321092</v>
      </c>
      <c r="M83" s="9" t="s">
        <v>257</v>
      </c>
      <c r="N83" s="71">
        <f>GEOMEAN('Raw Data'!V81:Z81)</f>
        <v>30.862535768318722</v>
      </c>
      <c r="O83" s="9" t="s">
        <v>257</v>
      </c>
      <c r="P83" s="9">
        <v>0</v>
      </c>
      <c r="Q83" s="66"/>
      <c r="R83" s="433">
        <f ca="1">IF(AND(ISNUMBER(N82),ISNUMBER(N81)),+IF(A83&lt;=NOW(),+'Model Parameters Petrie'!$B$4*MAX(AVERAGE('In Town'!P82,'In Town'!S82:T82)-MAX('Model Parameters Petrie'!$B$5-AVERAGE('In Town'!P81,'In Town'!S81:T81),0),0)+'Model Parameters Petrie'!$B$2+'Model Parameters Petrie'!$B$3*('In Town'!N82-'Model Parameters Petrie'!$B$2),"N/A"),"N/A")</f>
        <v>36.168681995888171</v>
      </c>
      <c r="S83" s="105"/>
      <c r="T83" s="9"/>
      <c r="U83" s="156"/>
      <c r="V83" s="156"/>
      <c r="W83" s="156"/>
      <c r="X83" s="156"/>
      <c r="Z83" s="103"/>
      <c r="AA83" s="145"/>
      <c r="AB83" s="110"/>
      <c r="AC83" s="86"/>
      <c r="AD83" s="86"/>
      <c r="AE83" s="86"/>
      <c r="AF83" s="86"/>
      <c r="AG83" s="86"/>
      <c r="AH83" s="86"/>
      <c r="AI83" s="86"/>
    </row>
    <row r="84" spans="1:35" thickTop="1" thickBot="1" x14ac:dyDescent="0.25">
      <c r="A84" s="94">
        <v>43694</v>
      </c>
      <c r="B84" s="119">
        <f>GEOMEAN('Raw Data'!B82:F82)</f>
        <v>123.5601701134824</v>
      </c>
      <c r="C84" s="9" t="s">
        <v>257</v>
      </c>
      <c r="D84" s="168">
        <v>15.8</v>
      </c>
      <c r="E84" s="119">
        <f>GEOMEAN('Raw Data'!G82:K82)</f>
        <v>300.35471574144333</v>
      </c>
      <c r="F84" s="9" t="s">
        <v>257</v>
      </c>
      <c r="G84" s="129">
        <v>11</v>
      </c>
      <c r="H84" s="69"/>
      <c r="I84" s="234">
        <f>GEOMEAN('Raw Data'!L82:P82)</f>
        <v>166.64571206485172</v>
      </c>
      <c r="J84" s="9" t="s">
        <v>257</v>
      </c>
      <c r="K84" s="129">
        <v>3.8</v>
      </c>
      <c r="L84" s="71">
        <f>GEOMEAN('Raw Data'!Q82:U82)</f>
        <v>237.92863691615017</v>
      </c>
      <c r="M84" s="9" t="s">
        <v>257</v>
      </c>
      <c r="N84" s="71">
        <f>GEOMEAN('Raw Data'!V82:Z82)</f>
        <v>134.70466672010309</v>
      </c>
      <c r="O84" s="9" t="s">
        <v>257</v>
      </c>
      <c r="P84" s="9">
        <v>16</v>
      </c>
      <c r="Q84" s="66"/>
      <c r="R84" s="433">
        <f ca="1">IF(AND(ISNUMBER(N83),ISNUMBER(N82)),+IF(A84&lt;=NOW(),+'Model Parameters Petrie'!$B$4*MAX(AVERAGE('In Town'!P83,'In Town'!S83:T83)-MAX('Model Parameters Petrie'!$B$5-AVERAGE('In Town'!P82,'In Town'!S82:T82),0),0)+'Model Parameters Petrie'!$B$2+'Model Parameters Petrie'!$B$3*('In Town'!N83-'Model Parameters Petrie'!$B$2),"N/A"),"N/A")</f>
        <v>30.301887518911553</v>
      </c>
      <c r="S84" s="105"/>
      <c r="T84" s="9"/>
      <c r="U84" s="156"/>
      <c r="V84" s="156"/>
      <c r="W84" s="156"/>
      <c r="X84" s="156"/>
      <c r="Z84" s="103"/>
      <c r="AA84" s="145"/>
      <c r="AB84" s="110"/>
      <c r="AC84" s="86"/>
      <c r="AD84" s="86"/>
      <c r="AE84" s="86"/>
      <c r="AF84" s="86"/>
      <c r="AG84" s="86"/>
      <c r="AH84" s="86"/>
      <c r="AI84" s="86"/>
    </row>
    <row r="85" spans="1:35" ht="12.75" customHeight="1" thickTop="1" thickBot="1" x14ac:dyDescent="0.25">
      <c r="A85" s="94">
        <v>43695</v>
      </c>
      <c r="B85" s="119">
        <f>GEOMEAN('Raw Data'!B83:F83)</f>
        <v>467.99704868803087</v>
      </c>
      <c r="C85" s="9" t="s">
        <v>257</v>
      </c>
      <c r="D85" s="129">
        <v>1.2</v>
      </c>
      <c r="E85" s="119">
        <f>GEOMEAN('Raw Data'!G83:K83)</f>
        <v>534.25814073234255</v>
      </c>
      <c r="F85" s="9" t="s">
        <v>266</v>
      </c>
      <c r="G85" s="129">
        <v>3.2</v>
      </c>
      <c r="H85" s="69"/>
      <c r="I85" s="234">
        <f>GEOMEAN('Raw Data'!L83:P83)</f>
        <v>424.79275054470133</v>
      </c>
      <c r="J85" s="9" t="s">
        <v>257</v>
      </c>
      <c r="K85" s="129">
        <v>7.76</v>
      </c>
      <c r="L85" s="71">
        <f>GEOMEAN('Raw Data'!Q83:U83)</f>
        <v>26.867397897856645</v>
      </c>
      <c r="M85" s="9" t="s">
        <v>268</v>
      </c>
      <c r="N85" s="71">
        <f>GEOMEAN('Raw Data'!V83:Z83)</f>
        <v>81.949515919119136</v>
      </c>
      <c r="O85" s="9" t="s">
        <v>257</v>
      </c>
      <c r="P85" s="9">
        <v>2</v>
      </c>
      <c r="Q85" s="66"/>
      <c r="R85" s="433">
        <f ca="1">IF(AND(ISNUMBER(N84),ISNUMBER(N83)),+IF(A85&lt;=NOW(),+'Model Parameters Petrie'!$B$4*MAX(AVERAGE('In Town'!P84,'In Town'!S84:T84)-MAX('Model Parameters Petrie'!$B$5-AVERAGE('In Town'!P83,'In Town'!S83:T83),0),0)+'Model Parameters Petrie'!$B$2+'Model Parameters Petrie'!$B$3*('In Town'!N84-'Model Parameters Petrie'!$B$2),"N/A"),"N/A")</f>
        <v>284.14663335203608</v>
      </c>
      <c r="S85" s="105"/>
      <c r="T85" s="9"/>
      <c r="U85" s="156"/>
      <c r="V85" s="156"/>
      <c r="W85" s="156"/>
      <c r="X85" s="156"/>
      <c r="Z85" s="103"/>
      <c r="AA85" s="141"/>
      <c r="AB85" s="171"/>
      <c r="AC85" s="86"/>
      <c r="AD85" s="86"/>
      <c r="AE85" s="86"/>
      <c r="AF85" s="86"/>
      <c r="AG85" s="86"/>
      <c r="AH85" s="86"/>
      <c r="AI85" s="86"/>
    </row>
    <row r="86" spans="1:35" thickTop="1" thickBot="1" x14ac:dyDescent="0.25">
      <c r="A86" s="94">
        <v>43696</v>
      </c>
      <c r="B86" s="119">
        <f>GEOMEAN('Raw Data'!B84:F84)</f>
        <v>147.38793174810931</v>
      </c>
      <c r="C86" s="9" t="s">
        <v>266</v>
      </c>
      <c r="D86" s="129">
        <v>0.2</v>
      </c>
      <c r="E86" s="119">
        <f>GEOMEAN('Raw Data'!G84:K84)</f>
        <v>30.408477029551968</v>
      </c>
      <c r="F86" s="9" t="s">
        <v>266</v>
      </c>
      <c r="G86" s="129">
        <v>0.2</v>
      </c>
      <c r="H86" s="69"/>
      <c r="I86" s="234">
        <f>GEOMEAN('Raw Data'!L84:P84)</f>
        <v>61.618614993883902</v>
      </c>
      <c r="J86" s="9" t="s">
        <v>267</v>
      </c>
      <c r="K86" s="129">
        <v>0.4</v>
      </c>
      <c r="L86" s="71">
        <f>GEOMEAN('Raw Data'!Q84:U84)</f>
        <v>116.27329007205813</v>
      </c>
      <c r="M86" s="9" t="s">
        <v>257</v>
      </c>
      <c r="N86" s="71">
        <f>GEOMEAN('Raw Data'!V84:Z84)</f>
        <v>245.63532232996775</v>
      </c>
      <c r="O86" s="9" t="s">
        <v>257</v>
      </c>
      <c r="P86" s="9">
        <v>0.2</v>
      </c>
      <c r="Q86" s="66"/>
      <c r="R86" s="433">
        <f ca="1">IF(AND(ISNUMBER(N85),ISNUMBER(N84)),+IF(A86&lt;=NOW(),+'Model Parameters Petrie'!$B$4*MAX(AVERAGE('In Town'!P85,'In Town'!S85:T85)-MAX('Model Parameters Petrie'!$B$5-AVERAGE('In Town'!P84,'In Town'!S84:T84),0),0)+'Model Parameters Petrie'!$B$2+'Model Parameters Petrie'!$B$3*('In Town'!N85-'Model Parameters Petrie'!$B$2),"N/A"),"N/A")</f>
        <v>78.182330571691693</v>
      </c>
      <c r="S86" s="105"/>
      <c r="T86" s="9"/>
      <c r="U86" s="156"/>
      <c r="V86" s="156"/>
      <c r="W86" s="156"/>
      <c r="X86" s="156"/>
      <c r="Z86" s="103"/>
      <c r="AA86" s="141"/>
      <c r="AB86" s="107"/>
      <c r="AC86" s="86"/>
      <c r="AD86" s="86"/>
      <c r="AE86" s="86"/>
      <c r="AF86" s="86"/>
      <c r="AG86" s="86"/>
      <c r="AH86" s="86"/>
      <c r="AI86" s="86"/>
    </row>
    <row r="87" spans="1:35" thickTop="1" thickBot="1" x14ac:dyDescent="0.25">
      <c r="A87" s="94">
        <v>43697</v>
      </c>
      <c r="B87" s="119">
        <f>GEOMEAN('Raw Data'!B85:F85)</f>
        <v>94.378520975634203</v>
      </c>
      <c r="C87" s="9" t="s">
        <v>257</v>
      </c>
      <c r="D87" s="129">
        <v>0</v>
      </c>
      <c r="E87" s="119">
        <f>GEOMEAN('Raw Data'!G85:K85)</f>
        <v>62.073822956614386</v>
      </c>
      <c r="F87" s="9" t="s">
        <v>257</v>
      </c>
      <c r="G87" s="129">
        <v>0</v>
      </c>
      <c r="H87" s="69"/>
      <c r="I87" s="234">
        <f>GEOMEAN('Raw Data'!L85:P85)</f>
        <v>51.520648983481429</v>
      </c>
      <c r="J87" s="9" t="s">
        <v>257</v>
      </c>
      <c r="K87" s="133">
        <v>0</v>
      </c>
      <c r="L87" s="71">
        <f>GEOMEAN('Raw Data'!Q85:U85)</f>
        <v>211.17857649667542</v>
      </c>
      <c r="M87" s="9" t="s">
        <v>257</v>
      </c>
      <c r="N87" s="71">
        <f>GEOMEAN('Raw Data'!V85:Z85)</f>
        <v>72.59356179807412</v>
      </c>
      <c r="O87" s="9" t="s">
        <v>269</v>
      </c>
      <c r="P87" s="9">
        <v>0.6</v>
      </c>
      <c r="Q87" s="66"/>
      <c r="R87" s="433">
        <f ca="1">IF(AND(ISNUMBER(N86),ISNUMBER(N85)),+IF(A87&lt;=NOW(),+'Model Parameters Petrie'!$B$4*MAX(AVERAGE('In Town'!P86,'In Town'!S86:T86)-MAX('Model Parameters Petrie'!$B$5-AVERAGE('In Town'!P85,'In Town'!S85:T85),0),0)+'Model Parameters Petrie'!$B$2+'Model Parameters Petrie'!$B$3*('In Town'!N86-'Model Parameters Petrie'!$B$2),"N/A"),"N/A")</f>
        <v>108.47236281548871</v>
      </c>
      <c r="S87" s="105"/>
      <c r="T87" s="9"/>
      <c r="U87" s="156"/>
      <c r="V87" s="156"/>
      <c r="W87" s="156"/>
      <c r="X87" s="156"/>
      <c r="Z87" s="103"/>
      <c r="AA87" s="141"/>
      <c r="AB87" s="107"/>
      <c r="AC87" s="86"/>
      <c r="AD87" s="86"/>
      <c r="AE87" s="86"/>
      <c r="AF87" s="86"/>
      <c r="AG87" s="86"/>
      <c r="AH87" s="86"/>
      <c r="AI87" s="86"/>
    </row>
    <row r="88" spans="1:35" thickTop="1" thickBot="1" x14ac:dyDescent="0.25">
      <c r="A88" s="94">
        <v>43698</v>
      </c>
      <c r="B88" s="119">
        <f>GEOMEAN('Raw Data'!B86:F86)</f>
        <v>52.318732427428039</v>
      </c>
      <c r="C88" s="9" t="s">
        <v>257</v>
      </c>
      <c r="D88" s="133">
        <v>1.4</v>
      </c>
      <c r="E88" s="119">
        <f>GEOMEAN('Raw Data'!G86:K86)</f>
        <v>77.327281797270516</v>
      </c>
      <c r="F88" s="11" t="s">
        <v>257</v>
      </c>
      <c r="G88" s="129">
        <v>1.2</v>
      </c>
      <c r="H88" s="72"/>
      <c r="I88" s="234">
        <f>GEOMEAN('Raw Data'!L86:P86)</f>
        <v>37.069745805953502</v>
      </c>
      <c r="J88" s="9" t="s">
        <v>257</v>
      </c>
      <c r="K88" s="133">
        <v>2</v>
      </c>
      <c r="L88" s="71">
        <f>GEOMEAN('Raw Data'!Q86:U86)</f>
        <v>130.55151362662892</v>
      </c>
      <c r="M88" s="9" t="s">
        <v>266</v>
      </c>
      <c r="N88" s="71">
        <f>GEOMEAN('Raw Data'!V86:Z86)</f>
        <v>105.28342421053931</v>
      </c>
      <c r="O88" s="9" t="s">
        <v>257</v>
      </c>
      <c r="P88" s="9">
        <v>0</v>
      </c>
      <c r="Q88" s="66"/>
      <c r="R88" s="433">
        <f ca="1">IF(AND(ISNUMBER(N87),ISNUMBER(N86)),+IF(A88&lt;=NOW(),+'Model Parameters Petrie'!$B$4*MAX(AVERAGE('In Town'!P87,'In Town'!S87:T87)-MAX('Model Parameters Petrie'!$B$5-AVERAGE('In Town'!P86,'In Town'!S86:T86),0),0)+'Model Parameters Petrie'!$B$2+'Model Parameters Petrie'!$B$3*('In Town'!N87-'Model Parameters Petrie'!$B$2),"N/A"),"N/A")</f>
        <v>44.907746629325942</v>
      </c>
      <c r="S88" s="105"/>
      <c r="T88" s="9"/>
      <c r="U88" s="156"/>
      <c r="V88" s="156"/>
      <c r="W88" s="156"/>
      <c r="X88" s="156"/>
      <c r="Z88" s="103"/>
      <c r="AA88" s="141"/>
      <c r="AB88" s="111"/>
      <c r="AC88" s="86"/>
      <c r="AD88" s="86"/>
      <c r="AE88" s="86"/>
      <c r="AF88" s="86"/>
      <c r="AG88" s="86"/>
      <c r="AH88" s="86"/>
      <c r="AI88" s="86"/>
    </row>
    <row r="89" spans="1:35" thickTop="1" thickBot="1" x14ac:dyDescent="0.25">
      <c r="A89" s="94">
        <v>43699</v>
      </c>
      <c r="B89" s="119" t="e">
        <f>GEOMEAN('Raw Data'!B87:F87)</f>
        <v>#NUM!</v>
      </c>
      <c r="C89" s="9" t="s">
        <v>257</v>
      </c>
      <c r="D89" s="238"/>
      <c r="E89" s="119" t="e">
        <f>GEOMEAN('Raw Data'!G87:K87)</f>
        <v>#NUM!</v>
      </c>
      <c r="F89" s="11" t="s">
        <v>257</v>
      </c>
      <c r="G89" s="238"/>
      <c r="H89" s="73"/>
      <c r="I89" s="234" t="e">
        <f>GEOMEAN('Raw Data'!L87:P87)</f>
        <v>#NUM!</v>
      </c>
      <c r="J89" s="9" t="s">
        <v>257</v>
      </c>
      <c r="K89" s="238"/>
      <c r="L89" s="71" t="e">
        <f>GEOMEAN('Raw Data'!Q87:U87)</f>
        <v>#NUM!</v>
      </c>
      <c r="M89" s="9" t="s">
        <v>257</v>
      </c>
      <c r="N89" s="71" t="e">
        <f>GEOMEAN('Raw Data'!V87:Z87)</f>
        <v>#NUM!</v>
      </c>
      <c r="O89" s="9" t="s">
        <v>257</v>
      </c>
      <c r="P89" s="9"/>
      <c r="Q89" s="74"/>
      <c r="R89" s="433">
        <f ca="1">IF(AND(ISNUMBER(N88),ISNUMBER(N87)),+IF(A89&lt;=NOW(),+'Model Parameters Petrie'!$B$4*MAX(AVERAGE('In Town'!P88,'In Town'!S88:T88)-MAX('Model Parameters Petrie'!$B$5-AVERAGE('In Town'!P87,'In Town'!S87:T87),0),0)+'Model Parameters Petrie'!$B$2+'Model Parameters Petrie'!$B$3*('In Town'!N88-'Model Parameters Petrie'!$B$2),"N/A"),"N/A")</f>
        <v>56.349198473688759</v>
      </c>
      <c r="S89" s="106"/>
      <c r="T89" s="9"/>
      <c r="U89" s="156"/>
      <c r="V89" s="156"/>
      <c r="W89" s="156"/>
      <c r="X89" s="156"/>
      <c r="Z89" s="103"/>
      <c r="AA89" s="141"/>
      <c r="AB89" s="107"/>
      <c r="AC89" s="86"/>
      <c r="AD89" s="86"/>
      <c r="AE89" s="86"/>
      <c r="AF89" s="86"/>
      <c r="AG89" s="86"/>
      <c r="AH89" s="86"/>
      <c r="AI89" s="86"/>
    </row>
    <row r="90" spans="1:35" thickTop="1" thickBot="1" x14ac:dyDescent="0.25">
      <c r="A90" s="94">
        <v>43700</v>
      </c>
      <c r="B90" s="119" t="e">
        <f>GEOMEAN('Raw Data'!B88:F88)</f>
        <v>#NUM!</v>
      </c>
      <c r="C90" s="9"/>
      <c r="D90" s="133"/>
      <c r="E90" s="119" t="e">
        <f>GEOMEAN('Raw Data'!G88:K88)</f>
        <v>#NUM!</v>
      </c>
      <c r="F90" s="11"/>
      <c r="G90" s="133"/>
      <c r="H90" s="73"/>
      <c r="I90" s="234" t="e">
        <f>GEOMEAN('Raw Data'!L88:P88)</f>
        <v>#NUM!</v>
      </c>
      <c r="J90" s="9"/>
      <c r="K90" s="133"/>
      <c r="L90" s="71" t="e">
        <f>GEOMEAN('Raw Data'!Q88:U88)</f>
        <v>#NUM!</v>
      </c>
      <c r="M90" s="9"/>
      <c r="N90" s="71" t="e">
        <f>GEOMEAN('Raw Data'!V88:Z88)</f>
        <v>#NUM!</v>
      </c>
      <c r="O90" s="9"/>
      <c r="P90" s="9"/>
      <c r="Q90" s="74"/>
      <c r="R90" s="433" t="str">
        <f ca="1">IF(AND(ISNUMBER(N89),ISNUMBER(N88)),+IF(A90&lt;=NOW(),+'Model Parameters Petrie'!$B$4*MAX(AVERAGE('In Town'!P89,'In Town'!S89:T89)-MAX('Model Parameters Petrie'!$B$5-AVERAGE('In Town'!P88,'In Town'!S88:T88),0),0)+'Model Parameters Petrie'!$B$2+'Model Parameters Petrie'!$B$3*('In Town'!N89-'Model Parameters Petrie'!$B$2),"N/A"),"N/A")</f>
        <v>N/A</v>
      </c>
      <c r="S90" s="106"/>
      <c r="T90" s="9"/>
      <c r="U90" s="156"/>
      <c r="V90" s="156"/>
      <c r="W90" s="156"/>
      <c r="X90" s="156"/>
      <c r="Z90" s="103"/>
      <c r="AA90" s="145"/>
      <c r="AB90" s="107"/>
      <c r="AC90" s="86"/>
      <c r="AD90" s="86"/>
      <c r="AE90" s="86"/>
      <c r="AF90" s="86"/>
      <c r="AG90" s="86"/>
      <c r="AH90" s="86"/>
      <c r="AI90" s="86"/>
    </row>
    <row r="91" spans="1:35" thickTop="1" thickBot="1" x14ac:dyDescent="0.25">
      <c r="A91" s="94">
        <v>43701</v>
      </c>
      <c r="B91" s="119" t="e">
        <f>GEOMEAN('Raw Data'!B89:F89)</f>
        <v>#NUM!</v>
      </c>
      <c r="C91" s="9"/>
      <c r="D91" s="133"/>
      <c r="E91" s="119" t="e">
        <f>GEOMEAN('Raw Data'!G89:K89)</f>
        <v>#NUM!</v>
      </c>
      <c r="F91" s="11"/>
      <c r="G91" s="133"/>
      <c r="H91" s="73"/>
      <c r="I91" s="234" t="e">
        <f>GEOMEAN('Raw Data'!L89:P89)</f>
        <v>#NUM!</v>
      </c>
      <c r="J91" s="9"/>
      <c r="K91" s="133"/>
      <c r="L91" s="71" t="e">
        <f>GEOMEAN('Raw Data'!Q89:U89)</f>
        <v>#NUM!</v>
      </c>
      <c r="M91" s="9"/>
      <c r="N91" s="71" t="e">
        <f>GEOMEAN('Raw Data'!V89:Z89)</f>
        <v>#NUM!</v>
      </c>
      <c r="O91" s="9"/>
      <c r="P91" s="9"/>
      <c r="Q91" s="74"/>
      <c r="R91" s="433" t="str">
        <f ca="1">IF(AND(ISNUMBER(N90),ISNUMBER(N89)),+IF(A91&lt;=NOW(),+'Model Parameters Petrie'!$B$4*MAX(AVERAGE('In Town'!P90,'In Town'!S90:T90)-MAX('Model Parameters Petrie'!$B$5-AVERAGE('In Town'!P89,'In Town'!S89:T89),0),0)+'Model Parameters Petrie'!$B$2+'Model Parameters Petrie'!$B$3*('In Town'!N90-'Model Parameters Petrie'!$B$2),"N/A"),"N/A")</f>
        <v>N/A</v>
      </c>
      <c r="S91" s="106"/>
      <c r="T91" s="9"/>
      <c r="U91" s="156"/>
      <c r="V91" s="156"/>
      <c r="W91" s="156"/>
      <c r="X91" s="156"/>
      <c r="Z91" s="103"/>
      <c r="AA91" s="141"/>
      <c r="AB91" s="107"/>
      <c r="AC91" s="86"/>
      <c r="AD91" s="86"/>
      <c r="AE91" s="86"/>
      <c r="AF91" s="86"/>
      <c r="AG91" s="86"/>
      <c r="AH91" s="86"/>
      <c r="AI91" s="86"/>
    </row>
    <row r="92" spans="1:35" thickTop="1" thickBot="1" x14ac:dyDescent="0.25">
      <c r="A92" s="94">
        <v>43702</v>
      </c>
      <c r="B92" s="119" t="e">
        <f>GEOMEAN('Raw Data'!B90:F90)</f>
        <v>#NUM!</v>
      </c>
      <c r="C92" s="9"/>
      <c r="D92" s="133"/>
      <c r="E92" s="119" t="e">
        <f>GEOMEAN('Raw Data'!G90:K90)</f>
        <v>#NUM!</v>
      </c>
      <c r="F92" s="11"/>
      <c r="G92" s="133"/>
      <c r="H92" s="73"/>
      <c r="I92" s="234" t="e">
        <f>GEOMEAN('Raw Data'!L90:P90)</f>
        <v>#NUM!</v>
      </c>
      <c r="J92" s="9"/>
      <c r="K92" s="133"/>
      <c r="L92" s="71" t="e">
        <f>GEOMEAN('Raw Data'!Q90:U90)</f>
        <v>#NUM!</v>
      </c>
      <c r="M92" s="9"/>
      <c r="N92" s="71" t="e">
        <f>GEOMEAN('Raw Data'!V90:Z90)</f>
        <v>#NUM!</v>
      </c>
      <c r="O92" s="9"/>
      <c r="P92" s="9"/>
      <c r="Q92" s="74"/>
      <c r="R92" s="433" t="str">
        <f ca="1">IF(AND(ISNUMBER(N91),ISNUMBER(N90)),+IF(A92&lt;=NOW(),+'Model Parameters Petrie'!$B$4*MAX(AVERAGE('In Town'!P91,'In Town'!S91:T91)-MAX('Model Parameters Petrie'!$B$5-AVERAGE('In Town'!P90,'In Town'!S90:T90),0),0)+'Model Parameters Petrie'!$B$2+'Model Parameters Petrie'!$B$3*('In Town'!N91-'Model Parameters Petrie'!$B$2),"N/A"),"N/A")</f>
        <v>N/A</v>
      </c>
      <c r="S92" s="106"/>
      <c r="T92" s="9"/>
      <c r="U92" s="156"/>
      <c r="V92" s="156"/>
      <c r="W92" s="156"/>
      <c r="X92" s="156"/>
      <c r="Z92" s="103"/>
      <c r="AA92" s="141"/>
      <c r="AB92" s="107"/>
      <c r="AC92" s="86"/>
      <c r="AD92" s="86"/>
      <c r="AE92" s="86"/>
      <c r="AF92" s="86"/>
      <c r="AG92" s="86"/>
      <c r="AH92" s="86"/>
      <c r="AI92" s="86"/>
    </row>
    <row r="93" spans="1:35" thickTop="1" thickBot="1" x14ac:dyDescent="0.25">
      <c r="A93" s="94">
        <v>43703</v>
      </c>
      <c r="B93" s="119" t="e">
        <f>GEOMEAN('Raw Data'!B91:F91)</f>
        <v>#NUM!</v>
      </c>
      <c r="C93" s="9"/>
      <c r="D93" s="133"/>
      <c r="E93" s="119" t="e">
        <f>GEOMEAN('Raw Data'!G91:K91)</f>
        <v>#NUM!</v>
      </c>
      <c r="F93" s="11"/>
      <c r="G93" s="133"/>
      <c r="H93" s="73"/>
      <c r="I93" s="234" t="e">
        <f>GEOMEAN('Raw Data'!L91:P91)</f>
        <v>#NUM!</v>
      </c>
      <c r="J93" s="9"/>
      <c r="K93" s="133"/>
      <c r="L93" s="71" t="e">
        <f>GEOMEAN('Raw Data'!Q91:U91)</f>
        <v>#NUM!</v>
      </c>
      <c r="M93" s="9"/>
      <c r="N93" s="71" t="e">
        <f>GEOMEAN('Raw Data'!V91:Z91)</f>
        <v>#NUM!</v>
      </c>
      <c r="O93" s="9"/>
      <c r="P93" s="9"/>
      <c r="Q93" s="74"/>
      <c r="R93" s="433" t="str">
        <f ca="1">IF(AND(ISNUMBER(N92),ISNUMBER(N91)),+IF(A93&lt;=NOW(),+'Model Parameters Petrie'!$B$4*MAX(AVERAGE('In Town'!P92,'In Town'!S92:T92)-MAX('Model Parameters Petrie'!$B$5-AVERAGE('In Town'!P91,'In Town'!S91:T91),0),0)+'Model Parameters Petrie'!$B$2+'Model Parameters Petrie'!$B$3*('In Town'!N92-'Model Parameters Petrie'!$B$2),"N/A"),"N/A")</f>
        <v>N/A</v>
      </c>
      <c r="S93" s="106"/>
      <c r="T93" s="9"/>
      <c r="U93" s="156"/>
      <c r="V93" s="156"/>
      <c r="W93" s="156"/>
      <c r="X93" s="156"/>
      <c r="Z93" s="103"/>
      <c r="AA93" s="141"/>
      <c r="AB93" s="107"/>
      <c r="AC93" s="86"/>
      <c r="AD93" s="86"/>
      <c r="AE93" s="86"/>
      <c r="AF93" s="86"/>
      <c r="AG93" s="86"/>
      <c r="AH93" s="86"/>
      <c r="AI93" s="86"/>
    </row>
    <row r="94" spans="1:35" ht="35.25" thickTop="1" thickBot="1" x14ac:dyDescent="0.25">
      <c r="A94" s="94">
        <v>43704</v>
      </c>
      <c r="B94" s="71" t="s">
        <v>208</v>
      </c>
      <c r="C94" s="71" t="s">
        <v>208</v>
      </c>
      <c r="D94" s="71" t="s">
        <v>249</v>
      </c>
      <c r="E94" s="71" t="s">
        <v>208</v>
      </c>
      <c r="F94" s="71" t="s">
        <v>208</v>
      </c>
      <c r="G94" s="71" t="s">
        <v>208</v>
      </c>
      <c r="H94" s="73"/>
      <c r="I94" s="71" t="s">
        <v>208</v>
      </c>
      <c r="J94" s="71" t="s">
        <v>208</v>
      </c>
      <c r="K94" s="71" t="s">
        <v>208</v>
      </c>
      <c r="L94" s="71" t="s">
        <v>208</v>
      </c>
      <c r="M94" s="71" t="s">
        <v>208</v>
      </c>
      <c r="N94" s="71" t="s">
        <v>208</v>
      </c>
      <c r="O94" s="71" t="s">
        <v>208</v>
      </c>
      <c r="P94" s="71" t="s">
        <v>208</v>
      </c>
      <c r="Q94" s="74"/>
      <c r="R94" s="433" t="str">
        <f ca="1">IF(AND(ISNUMBER(N93),ISNUMBER(N92)),+IF(A94&lt;=NOW(),+'Model Parameters Petrie'!$B$4*MAX(AVERAGE('In Town'!P93,'In Town'!S93:T93)-MAX('Model Parameters Petrie'!$B$5-AVERAGE('In Town'!P92,'In Town'!S92:T92),0),0)+'Model Parameters Petrie'!$B$2+'Model Parameters Petrie'!$B$3*('In Town'!N93-'Model Parameters Petrie'!$B$2),"N/A"),"N/A")</f>
        <v>N/A</v>
      </c>
      <c r="S94" s="106"/>
      <c r="T94" s="9"/>
      <c r="U94" s="156"/>
      <c r="V94" s="156"/>
      <c r="W94" s="156"/>
      <c r="X94" s="156"/>
      <c r="Z94" s="103"/>
      <c r="AA94" s="141"/>
      <c r="AB94" s="107"/>
      <c r="AC94" s="86"/>
      <c r="AD94" s="86"/>
      <c r="AE94" s="86"/>
      <c r="AF94" s="86"/>
      <c r="AG94" s="86"/>
      <c r="AH94" s="86"/>
      <c r="AI94" s="86"/>
    </row>
    <row r="95" spans="1:35" s="272" customFormat="1" thickTop="1" thickBot="1" x14ac:dyDescent="0.25">
      <c r="A95" s="335" t="s">
        <v>234</v>
      </c>
      <c r="B95" s="336"/>
      <c r="C95" s="337"/>
      <c r="D95" s="338"/>
      <c r="E95" s="336"/>
      <c r="F95" s="337"/>
      <c r="G95" s="338"/>
      <c r="H95" s="338"/>
      <c r="I95" s="336"/>
      <c r="J95" s="337"/>
      <c r="K95" s="338"/>
      <c r="L95" s="336"/>
      <c r="M95" s="339"/>
      <c r="N95" s="336"/>
      <c r="O95" s="337"/>
      <c r="P95" s="338"/>
      <c r="Q95" s="340"/>
      <c r="R95" s="340"/>
      <c r="S95" s="341"/>
      <c r="T95" s="342"/>
      <c r="U95" s="343"/>
      <c r="V95" s="343"/>
      <c r="W95" s="343"/>
      <c r="X95" s="343"/>
      <c r="Y95" s="332"/>
      <c r="Z95" s="344"/>
      <c r="AA95" s="345"/>
      <c r="AB95" s="346"/>
    </row>
    <row r="96" spans="1:35" s="272" customFormat="1" thickTop="1" thickBot="1" x14ac:dyDescent="0.25">
      <c r="A96" s="335" t="s">
        <v>235</v>
      </c>
      <c r="B96" s="354"/>
      <c r="C96" s="337"/>
      <c r="D96" s="338"/>
      <c r="E96" s="348"/>
      <c r="F96" s="337"/>
      <c r="G96" s="349"/>
      <c r="H96" s="349"/>
      <c r="I96" s="348"/>
      <c r="J96" s="337"/>
      <c r="K96" s="338"/>
      <c r="L96" s="348"/>
      <c r="M96" s="339"/>
      <c r="N96" s="348"/>
      <c r="O96" s="337"/>
      <c r="P96" s="349"/>
      <c r="Q96" s="350"/>
      <c r="R96" s="350"/>
      <c r="S96" s="351"/>
      <c r="T96" s="352"/>
      <c r="U96" s="343"/>
      <c r="V96" s="343"/>
      <c r="W96" s="343"/>
      <c r="X96" s="343"/>
      <c r="Y96" s="332"/>
      <c r="Z96" s="344"/>
      <c r="AA96" s="345"/>
      <c r="AB96" s="346"/>
    </row>
    <row r="97" spans="1:28" s="272" customFormat="1" thickTop="1" thickBot="1" x14ac:dyDescent="0.25">
      <c r="A97" s="353" t="s">
        <v>236</v>
      </c>
      <c r="B97" s="355"/>
      <c r="C97" s="337"/>
      <c r="D97" s="338"/>
      <c r="E97" s="347"/>
      <c r="F97" s="337"/>
      <c r="G97" s="349"/>
      <c r="H97" s="349"/>
      <c r="I97" s="354"/>
      <c r="J97" s="337"/>
      <c r="K97" s="338"/>
      <c r="L97" s="347"/>
      <c r="M97" s="339"/>
      <c r="N97" s="347"/>
      <c r="O97" s="337"/>
      <c r="P97" s="349"/>
      <c r="Q97" s="350"/>
      <c r="R97" s="350"/>
      <c r="S97" s="351"/>
      <c r="T97" s="352"/>
      <c r="U97" s="343"/>
      <c r="V97" s="343"/>
      <c r="W97" s="343"/>
      <c r="X97" s="343"/>
      <c r="Y97" s="332"/>
      <c r="Z97" s="344"/>
      <c r="AA97" s="345"/>
      <c r="AB97" s="346"/>
    </row>
    <row r="98" spans="1:28" s="272" customFormat="1" thickTop="1" thickBot="1" x14ac:dyDescent="0.25">
      <c r="D98" s="271"/>
      <c r="G98" s="271"/>
      <c r="H98" s="273"/>
      <c r="K98" s="274"/>
      <c r="O98" s="330"/>
      <c r="P98" s="271"/>
      <c r="T98" s="271"/>
      <c r="U98" s="331"/>
      <c r="V98" s="331"/>
      <c r="W98" s="331"/>
      <c r="X98" s="331"/>
      <c r="Y98" s="332"/>
      <c r="Z98" s="333"/>
      <c r="AA98" s="334"/>
    </row>
    <row r="99" spans="1:28" s="272" customFormat="1" thickTop="1" thickBot="1" x14ac:dyDescent="0.25">
      <c r="D99" s="271"/>
      <c r="G99" s="271"/>
      <c r="H99" s="273"/>
      <c r="K99" s="274"/>
      <c r="O99" s="330"/>
      <c r="P99" s="271"/>
      <c r="T99" s="271"/>
      <c r="U99" s="331"/>
      <c r="V99" s="331"/>
      <c r="W99" s="331"/>
      <c r="X99" s="331"/>
      <c r="Y99" s="332"/>
      <c r="Z99" s="333"/>
      <c r="AA99" s="334"/>
    </row>
    <row r="100" spans="1:28" s="272" customFormat="1" thickTop="1" thickBot="1" x14ac:dyDescent="0.25">
      <c r="D100" s="271"/>
      <c r="G100" s="271"/>
      <c r="H100" s="273"/>
      <c r="K100" s="274"/>
      <c r="O100" s="330"/>
      <c r="P100" s="271"/>
      <c r="T100" s="271"/>
      <c r="U100" s="331"/>
      <c r="V100" s="331"/>
      <c r="W100" s="331"/>
      <c r="X100" s="331"/>
      <c r="Y100" s="332"/>
      <c r="Z100" s="333"/>
      <c r="AA100" s="334"/>
    </row>
    <row r="101" spans="1:28" s="272" customFormat="1" thickTop="1" thickBot="1" x14ac:dyDescent="0.25">
      <c r="D101" s="271"/>
      <c r="G101" s="271"/>
      <c r="H101" s="273"/>
      <c r="K101" s="274"/>
      <c r="O101" s="330"/>
      <c r="P101" s="271"/>
      <c r="T101" s="271"/>
      <c r="U101" s="331"/>
      <c r="V101" s="331"/>
      <c r="W101" s="331"/>
      <c r="X101" s="331"/>
      <c r="Y101" s="332"/>
      <c r="Z101" s="333"/>
      <c r="AA101" s="334"/>
    </row>
    <row r="102" spans="1:28" s="272" customFormat="1" thickTop="1" thickBot="1" x14ac:dyDescent="0.25">
      <c r="D102" s="271"/>
      <c r="G102" s="271"/>
      <c r="H102" s="273"/>
      <c r="K102" s="274"/>
      <c r="O102" s="330"/>
      <c r="P102" s="271"/>
      <c r="T102" s="271"/>
      <c r="U102" s="331"/>
      <c r="V102" s="331"/>
      <c r="W102" s="331"/>
      <c r="X102" s="331"/>
      <c r="Y102" s="332"/>
      <c r="Z102" s="333"/>
      <c r="AA102" s="334"/>
    </row>
    <row r="103" spans="1:28" s="272" customFormat="1" thickTop="1" thickBot="1" x14ac:dyDescent="0.25">
      <c r="D103" s="271"/>
      <c r="G103" s="271"/>
      <c r="H103" s="273"/>
      <c r="K103" s="274"/>
      <c r="O103" s="330"/>
      <c r="P103" s="271"/>
      <c r="T103" s="271"/>
      <c r="U103" s="331"/>
      <c r="V103" s="331"/>
      <c r="W103" s="331"/>
      <c r="X103" s="331"/>
      <c r="Y103" s="332"/>
      <c r="Z103" s="333"/>
      <c r="AA103" s="334"/>
    </row>
    <row r="104" spans="1:28" s="272" customFormat="1" thickTop="1" thickBot="1" x14ac:dyDescent="0.25">
      <c r="D104" s="271"/>
      <c r="G104" s="271"/>
      <c r="H104" s="273"/>
      <c r="K104" s="274"/>
      <c r="O104" s="330"/>
      <c r="P104" s="271"/>
      <c r="T104" s="271"/>
      <c r="U104" s="331"/>
      <c r="V104" s="331"/>
      <c r="W104" s="331"/>
      <c r="X104" s="331"/>
      <c r="Y104" s="332"/>
      <c r="Z104" s="333"/>
      <c r="AA104" s="334"/>
    </row>
    <row r="105" spans="1:28" thickTop="1" thickBot="1" x14ac:dyDescent="0.25">
      <c r="A105" s="86" t="s">
        <v>19</v>
      </c>
      <c r="C105" s="268" t="s">
        <v>0</v>
      </c>
      <c r="D105" s="269"/>
      <c r="E105" s="270"/>
      <c r="F105" s="268" t="s">
        <v>2</v>
      </c>
      <c r="G105" s="269"/>
      <c r="H105" s="269"/>
      <c r="I105" s="270"/>
      <c r="J105" s="268" t="s">
        <v>70</v>
      </c>
      <c r="K105" s="270"/>
      <c r="L105" s="270"/>
      <c r="M105" s="268" t="s">
        <v>68</v>
      </c>
      <c r="N105" s="270"/>
      <c r="O105" s="268" t="s">
        <v>69</v>
      </c>
      <c r="R105" s="356" t="s">
        <v>19</v>
      </c>
    </row>
    <row r="106" spans="1:28" thickTop="1" thickBot="1" x14ac:dyDescent="0.25">
      <c r="A106" s="86">
        <f>C106+F106+J106++M106+O106</f>
        <v>360</v>
      </c>
      <c r="B106" s="91" t="s">
        <v>214</v>
      </c>
      <c r="C106" s="91">
        <v>72</v>
      </c>
      <c r="D106" s="271"/>
      <c r="E106" s="272"/>
      <c r="F106" s="91">
        <v>72</v>
      </c>
      <c r="G106" s="271"/>
      <c r="H106" s="273"/>
      <c r="I106" s="272"/>
      <c r="J106" s="91">
        <v>72</v>
      </c>
      <c r="K106" s="274"/>
      <c r="L106" s="272"/>
      <c r="M106" s="91">
        <v>72</v>
      </c>
      <c r="N106" s="272"/>
      <c r="O106" s="264">
        <v>72</v>
      </c>
    </row>
    <row r="107" spans="1:28" ht="24" thickTop="1" thickBot="1" x14ac:dyDescent="0.25">
      <c r="A107" s="86">
        <f>C107+F107+J107++M107+O107</f>
        <v>16</v>
      </c>
      <c r="B107" s="247" t="s">
        <v>204</v>
      </c>
      <c r="C107" s="86">
        <f>COUNTIF(C22:C94, "No Swim")</f>
        <v>5</v>
      </c>
      <c r="D107" s="271"/>
      <c r="E107" s="272"/>
      <c r="F107" s="86">
        <f>COUNTIF(F22:F94, "No Swim")</f>
        <v>6</v>
      </c>
      <c r="G107" s="271"/>
      <c r="H107" s="273"/>
      <c r="I107" s="272"/>
      <c r="J107" s="86">
        <f>COUNTIF(J22:J93, "no swim")</f>
        <v>1</v>
      </c>
      <c r="K107" s="274"/>
      <c r="L107" s="272"/>
      <c r="M107" s="86">
        <f>COUNTIF(M22:M93, "No Swim")</f>
        <v>1</v>
      </c>
      <c r="N107" s="272"/>
      <c r="O107" s="86">
        <f>COUNTIF(O22:O93, "no swim")</f>
        <v>3</v>
      </c>
    </row>
    <row r="108" spans="1:28" ht="24" thickTop="1" thickBot="1" x14ac:dyDescent="0.25">
      <c r="A108" s="86">
        <f>C108+F108+J108+M108+O108</f>
        <v>10</v>
      </c>
      <c r="B108" s="247" t="s">
        <v>215</v>
      </c>
      <c r="C108" s="86">
        <f>COUNTIF(C22:C93, "no swim (rain)")</f>
        <v>2</v>
      </c>
      <c r="D108" s="271"/>
      <c r="E108" s="272"/>
      <c r="F108" s="86">
        <f>COUNTIF(F22:F93, "No Swim (rain)")</f>
        <v>3</v>
      </c>
      <c r="G108" s="271"/>
      <c r="H108" s="273"/>
      <c r="I108" s="272"/>
      <c r="J108" s="86">
        <f>COUNTIF(J22:J93, "no swim (rain)")</f>
        <v>1</v>
      </c>
      <c r="K108" s="274"/>
      <c r="L108" s="272"/>
      <c r="M108" s="86">
        <f>COUNTIF(M22:M93, "No Swim (rain)")</f>
        <v>2</v>
      </c>
      <c r="N108" s="272"/>
      <c r="O108" s="86">
        <f>COUNTIF(O22:O93, "no swim (rain)")</f>
        <v>2</v>
      </c>
    </row>
    <row r="109" spans="1:28" ht="34.15" customHeight="1" thickTop="1" thickBot="1" x14ac:dyDescent="0.25">
      <c r="A109" s="86">
        <f>SUM(C109:O109)</f>
        <v>26</v>
      </c>
      <c r="B109" s="265" t="s">
        <v>216</v>
      </c>
      <c r="C109" s="266">
        <f>C108+C107</f>
        <v>7</v>
      </c>
      <c r="D109" s="272"/>
      <c r="E109" s="272"/>
      <c r="F109" s="266">
        <f t="shared" ref="F109:O109" si="0">F108+F107</f>
        <v>9</v>
      </c>
      <c r="G109" s="272"/>
      <c r="H109" s="272">
        <f t="shared" si="0"/>
        <v>0</v>
      </c>
      <c r="I109" s="272"/>
      <c r="J109" s="266">
        <f t="shared" si="0"/>
        <v>2</v>
      </c>
      <c r="K109" s="272"/>
      <c r="L109" s="272"/>
      <c r="M109" s="266">
        <f t="shared" si="0"/>
        <v>3</v>
      </c>
      <c r="N109" s="272"/>
      <c r="O109" s="266">
        <f t="shared" si="0"/>
        <v>5</v>
      </c>
    </row>
    <row r="110" spans="1:28" thickTop="1" thickBot="1" x14ac:dyDescent="0.25">
      <c r="B110" s="247"/>
      <c r="C110" s="267"/>
    </row>
    <row r="111" spans="1:28" thickTop="1" thickBot="1" x14ac:dyDescent="0.25">
      <c r="A111" s="267">
        <f>A106-C110</f>
        <v>360</v>
      </c>
      <c r="B111" s="247" t="s">
        <v>233</v>
      </c>
      <c r="C111" s="86">
        <f>C106-C109</f>
        <v>65</v>
      </c>
      <c r="D111" s="86"/>
      <c r="F111" s="86">
        <f t="shared" ref="F111:O111" si="1">F106-F109</f>
        <v>63</v>
      </c>
      <c r="G111" s="86"/>
      <c r="H111" s="86"/>
      <c r="J111" s="86">
        <f t="shared" si="1"/>
        <v>70</v>
      </c>
      <c r="K111" s="86"/>
      <c r="M111" s="86">
        <f t="shared" si="1"/>
        <v>69</v>
      </c>
      <c r="O111" s="86">
        <f t="shared" si="1"/>
        <v>67</v>
      </c>
    </row>
    <row r="112" spans="1:28" thickTop="1" thickBot="1" x14ac:dyDescent="0.25">
      <c r="B112" s="247"/>
      <c r="C112" s="267"/>
    </row>
    <row r="113" spans="1:44" thickTop="1" thickBot="1" x14ac:dyDescent="0.25">
      <c r="B113" s="247"/>
      <c r="C113" s="267"/>
      <c r="R113" s="356"/>
    </row>
    <row r="114" spans="1:44" thickTop="1" thickBot="1" x14ac:dyDescent="0.25">
      <c r="A114" s="86" t="s">
        <v>220</v>
      </c>
      <c r="B114" s="86" t="s">
        <v>237</v>
      </c>
      <c r="C114" s="86">
        <f>COUNTIF(B22:B93,"&lt;100")</f>
        <v>51</v>
      </c>
      <c r="D114" s="86"/>
      <c r="F114" s="86">
        <f>COUNTIF(E22:E93,"&lt;100")</f>
        <v>50</v>
      </c>
      <c r="G114" s="86"/>
      <c r="H114" s="86"/>
      <c r="J114" s="86">
        <f>COUNTIF(I22:I93,"&lt;100")</f>
        <v>61</v>
      </c>
      <c r="K114" s="86"/>
      <c r="M114" s="86">
        <f>COUNTIF(L22:L93,"&lt;100")</f>
        <v>57</v>
      </c>
      <c r="O114" s="86">
        <f>COUNTIF(N22:N93,"&lt;100")</f>
        <v>53</v>
      </c>
      <c r="R114" s="356">
        <f>SUM(C114+F114+J114+M114+O114)</f>
        <v>272</v>
      </c>
    </row>
    <row r="115" spans="1:44" thickTop="1" thickBot="1" x14ac:dyDescent="0.25">
      <c r="A115" s="86" t="s">
        <v>220</v>
      </c>
      <c r="B115" s="86" t="s">
        <v>217</v>
      </c>
      <c r="C115" s="86">
        <f>COUNTIF(B23:B94,"&gt;100")</f>
        <v>15</v>
      </c>
      <c r="D115" s="86"/>
      <c r="F115" s="86">
        <f>COUNTIF(E23:E94,"&gt;100")</f>
        <v>17</v>
      </c>
      <c r="G115" s="86"/>
      <c r="H115" s="86">
        <f>COUNTIF(G23:G94,"&gt;100")</f>
        <v>0</v>
      </c>
      <c r="J115" s="86">
        <f>COUNTIF(I23:I94,"&gt;100")</f>
        <v>6</v>
      </c>
      <c r="K115" s="86"/>
      <c r="M115" s="86">
        <f>COUNTIF(L23:L94,"&gt;100")</f>
        <v>7</v>
      </c>
      <c r="O115" s="86">
        <f>COUNTIF(N23:N94,"&gt;100")</f>
        <v>11</v>
      </c>
      <c r="R115" s="356">
        <f t="shared" ref="R115:R124" si="2">SUM(C115+F115+J115+M115+O115)</f>
        <v>56</v>
      </c>
    </row>
    <row r="116" spans="1:44" thickTop="1" thickBot="1" x14ac:dyDescent="0.25">
      <c r="A116" s="86" t="s">
        <v>220</v>
      </c>
      <c r="B116" s="86" t="s">
        <v>232</v>
      </c>
      <c r="C116" s="86">
        <f>C115-C117</f>
        <v>8</v>
      </c>
      <c r="D116" s="86"/>
      <c r="F116" s="86">
        <f t="shared" ref="F116:O116" si="3">F115-F117</f>
        <v>9</v>
      </c>
      <c r="G116" s="86"/>
      <c r="H116" s="86"/>
      <c r="J116" s="86">
        <f t="shared" si="3"/>
        <v>4</v>
      </c>
      <c r="K116" s="86"/>
      <c r="M116" s="86">
        <f t="shared" si="3"/>
        <v>4</v>
      </c>
      <c r="O116" s="86">
        <f t="shared" si="3"/>
        <v>6</v>
      </c>
      <c r="R116" s="356">
        <f t="shared" si="2"/>
        <v>31</v>
      </c>
    </row>
    <row r="117" spans="1:44" thickTop="1" thickBot="1" x14ac:dyDescent="0.25">
      <c r="A117" s="86" t="s">
        <v>220</v>
      </c>
      <c r="B117" s="86" t="s">
        <v>218</v>
      </c>
      <c r="C117" s="86">
        <f>COUNTIF(B24:B94,"&gt;200")</f>
        <v>7</v>
      </c>
      <c r="D117" s="86"/>
      <c r="F117" s="86">
        <f>COUNTIF(E24:E94,"&gt;200")</f>
        <v>8</v>
      </c>
      <c r="G117" s="86"/>
      <c r="H117" s="86"/>
      <c r="J117" s="86">
        <f>COUNTIF(I24:I94,"&gt;200")</f>
        <v>2</v>
      </c>
      <c r="K117" s="86"/>
      <c r="M117" s="86">
        <f>COUNTIF(L24:L94,"&gt;200")</f>
        <v>3</v>
      </c>
      <c r="O117" s="86">
        <f>COUNTIF(N24:N94,"&gt;200")</f>
        <v>5</v>
      </c>
      <c r="R117" s="356">
        <f t="shared" si="2"/>
        <v>25</v>
      </c>
      <c r="AQ117" s="86" t="s">
        <v>71</v>
      </c>
    </row>
    <row r="118" spans="1:44" thickTop="1" thickBot="1" x14ac:dyDescent="0.25">
      <c r="A118" s="86" t="s">
        <v>220</v>
      </c>
      <c r="B118" s="86" t="s">
        <v>219</v>
      </c>
      <c r="C118" s="86">
        <f>COUNTIF(B25:B95,"&gt;400")</f>
        <v>4</v>
      </c>
      <c r="D118" s="86"/>
      <c r="F118" s="86">
        <f>COUNTIF(E25:E95,"&gt;400")</f>
        <v>4</v>
      </c>
      <c r="G118" s="86"/>
      <c r="H118" s="86"/>
      <c r="J118" s="86">
        <f>COUNTIF(I25:I95,"&gt;400")</f>
        <v>2</v>
      </c>
      <c r="K118" s="86"/>
      <c r="M118" s="86">
        <f>COUNTIF(L25:L95,"&gt;400")</f>
        <v>0</v>
      </c>
      <c r="O118" s="86">
        <f>COUNTIF(N25:N95,"&gt;400")</f>
        <v>3</v>
      </c>
      <c r="R118" s="356">
        <f t="shared" si="2"/>
        <v>13</v>
      </c>
      <c r="AR118" s="86">
        <v>22</v>
      </c>
    </row>
    <row r="119" spans="1:44" thickTop="1" thickBot="1" x14ac:dyDescent="0.25">
      <c r="R119" s="356"/>
    </row>
    <row r="120" spans="1:44" thickTop="1" thickBot="1" x14ac:dyDescent="0.25">
      <c r="A120" s="86" t="s">
        <v>221</v>
      </c>
      <c r="B120" s="86" t="s">
        <v>217</v>
      </c>
      <c r="C120" s="86">
        <f>COUNTIF(('Raw Data'!B21:F92),"&gt;100")</f>
        <v>75</v>
      </c>
      <c r="D120" s="86"/>
      <c r="F120" s="86">
        <f>COUNTIF(('Raw Data'!G21:K92),"&gt;100")</f>
        <v>87</v>
      </c>
      <c r="G120" s="86"/>
      <c r="H120" s="86"/>
      <c r="J120" s="86">
        <f>COUNTIF(('Raw Data'!L21:P92),"&gt;100")</f>
        <v>37</v>
      </c>
      <c r="K120" s="86"/>
      <c r="M120" s="86">
        <f>COUNTIF(('Raw Data'!Q21:U92),"&gt;100")</f>
        <v>39</v>
      </c>
      <c r="O120" s="86">
        <f>COUNTIF(('Raw Data'!V21:Z92),"&gt;100")</f>
        <v>54</v>
      </c>
      <c r="R120" s="356">
        <f t="shared" si="2"/>
        <v>292</v>
      </c>
    </row>
    <row r="121" spans="1:44" ht="11.25" x14ac:dyDescent="0.2">
      <c r="B121" s="86" t="s">
        <v>218</v>
      </c>
      <c r="C121" s="86">
        <f>COUNTIF(('Raw Data'!B22:F93),"&gt;200")</f>
        <v>41</v>
      </c>
      <c r="D121" s="86"/>
      <c r="F121" s="86">
        <f>COUNTIF(('Raw Data'!G22:K93),"&gt;200")</f>
        <v>50</v>
      </c>
      <c r="G121" s="86"/>
      <c r="H121" s="86"/>
      <c r="J121" s="86">
        <f>COUNTIF(('Raw Data'!L22:P93),"&gt;200")</f>
        <v>21</v>
      </c>
      <c r="K121" s="86"/>
      <c r="M121" s="86">
        <f>COUNTIF(('Raw Data'!Q22:U93),"&gt;200")</f>
        <v>11</v>
      </c>
      <c r="O121" s="86">
        <f>COUNTIF(('Raw Data'!V22:Z93),"&gt;200")</f>
        <v>27</v>
      </c>
      <c r="R121" s="356">
        <f t="shared" si="2"/>
        <v>150</v>
      </c>
    </row>
    <row r="122" spans="1:44" thickTop="1" thickBot="1" x14ac:dyDescent="0.25">
      <c r="B122" s="86" t="s">
        <v>219</v>
      </c>
      <c r="C122" s="86">
        <f>COUNTIF(('Raw Data'!B23:F94),"&gt;400")</f>
        <v>21</v>
      </c>
      <c r="D122" s="86"/>
      <c r="F122" s="86">
        <f>COUNTIF(('Raw Data'!G23:K94),"&gt;400")</f>
        <v>21</v>
      </c>
      <c r="G122" s="86"/>
      <c r="H122" s="86"/>
      <c r="J122" s="86">
        <f>COUNTIF(('Raw Data'!L23:P94),"&gt;400")</f>
        <v>10</v>
      </c>
      <c r="K122" s="86"/>
      <c r="M122" s="86">
        <f>COUNTIF(('Raw Data'!Q23:U94),"&gt;400")</f>
        <v>4</v>
      </c>
      <c r="O122" s="86">
        <f>COUNTIF(('Raw Data'!V23:Z94),"&gt;400")</f>
        <v>17</v>
      </c>
      <c r="R122" s="356">
        <f t="shared" si="2"/>
        <v>73</v>
      </c>
    </row>
    <row r="123" spans="1:44" thickTop="1" thickBot="1" x14ac:dyDescent="0.25">
      <c r="R123" s="356"/>
    </row>
    <row r="124" spans="1:44" thickTop="1" thickBot="1" x14ac:dyDescent="0.25">
      <c r="A124" s="267" t="s">
        <v>222</v>
      </c>
      <c r="B124" s="86" t="s">
        <v>219</v>
      </c>
      <c r="R124" s="356">
        <f t="shared" si="2"/>
        <v>0</v>
      </c>
    </row>
    <row r="125" spans="1:44" ht="11.25" x14ac:dyDescent="0.2"/>
    <row r="126" spans="1:44" ht="11.25" x14ac:dyDescent="0.2"/>
    <row r="127" spans="1:44" ht="11.25" x14ac:dyDescent="0.2"/>
    <row r="128" spans="1:44" ht="11.25" x14ac:dyDescent="0.2"/>
    <row r="129" ht="11.25" x14ac:dyDescent="0.2"/>
  </sheetData>
  <mergeCells count="16">
    <mergeCell ref="Y1:Y3"/>
    <mergeCell ref="Z1:Z3"/>
    <mergeCell ref="AA1:AA3"/>
    <mergeCell ref="U1:X3"/>
    <mergeCell ref="B3:C3"/>
    <mergeCell ref="I3:K3"/>
    <mergeCell ref="L3:M3"/>
    <mergeCell ref="N3:O3"/>
    <mergeCell ref="I1:K1"/>
    <mergeCell ref="E1:G1"/>
    <mergeCell ref="L1:O1"/>
    <mergeCell ref="B2:C2"/>
    <mergeCell ref="I2:K2"/>
    <mergeCell ref="L2:M2"/>
    <mergeCell ref="N2:O2"/>
    <mergeCell ref="B1:D1"/>
  </mergeCells>
  <conditionalFormatting sqref="B13:B96 E5:E97 I5:I97 L5:L97 N5:N97">
    <cfRule type="cellIs" dxfId="58" priority="68" operator="greaterThan">
      <formula>99</formula>
    </cfRule>
  </conditionalFormatting>
  <conditionalFormatting sqref="B13:B96 E5:E97 I5:I97 L5:L97 N5:N97">
    <cfRule type="cellIs" dxfId="57" priority="67" operator="greaterThan">
      <formula>199</formula>
    </cfRule>
  </conditionalFormatting>
  <conditionalFormatting sqref="C94">
    <cfRule type="cellIs" dxfId="56" priority="62" operator="greaterThan">
      <formula>99</formula>
    </cfRule>
  </conditionalFormatting>
  <conditionalFormatting sqref="C94">
    <cfRule type="cellIs" dxfId="55" priority="61" operator="greaterThan">
      <formula>199</formula>
    </cfRule>
  </conditionalFormatting>
  <conditionalFormatting sqref="D94">
    <cfRule type="cellIs" dxfId="54" priority="60" operator="greaterThan">
      <formula>99</formula>
    </cfRule>
  </conditionalFormatting>
  <conditionalFormatting sqref="D94">
    <cfRule type="cellIs" dxfId="53" priority="59" operator="greaterThan">
      <formula>199</formula>
    </cfRule>
  </conditionalFormatting>
  <conditionalFormatting sqref="F94">
    <cfRule type="cellIs" dxfId="52" priority="58" operator="greaterThan">
      <formula>99</formula>
    </cfRule>
  </conditionalFormatting>
  <conditionalFormatting sqref="F94">
    <cfRule type="cellIs" dxfId="51" priority="57" operator="greaterThan">
      <formula>199</formula>
    </cfRule>
  </conditionalFormatting>
  <conditionalFormatting sqref="G94">
    <cfRule type="cellIs" dxfId="50" priority="56" operator="greaterThan">
      <formula>99</formula>
    </cfRule>
  </conditionalFormatting>
  <conditionalFormatting sqref="G94">
    <cfRule type="cellIs" dxfId="49" priority="55" operator="greaterThan">
      <formula>199</formula>
    </cfRule>
  </conditionalFormatting>
  <conditionalFormatting sqref="J94">
    <cfRule type="cellIs" dxfId="48" priority="54" operator="greaterThan">
      <formula>99</formula>
    </cfRule>
  </conditionalFormatting>
  <conditionalFormatting sqref="J94">
    <cfRule type="cellIs" dxfId="47" priority="53" operator="greaterThan">
      <formula>199</formula>
    </cfRule>
  </conditionalFormatting>
  <conditionalFormatting sqref="K94">
    <cfRule type="cellIs" dxfId="46" priority="52" operator="greaterThan">
      <formula>99</formula>
    </cfRule>
  </conditionalFormatting>
  <conditionalFormatting sqref="K94">
    <cfRule type="cellIs" dxfId="45" priority="51" operator="greaterThan">
      <formula>199</formula>
    </cfRule>
  </conditionalFormatting>
  <conditionalFormatting sqref="M94">
    <cfRule type="cellIs" dxfId="44" priority="50" operator="greaterThan">
      <formula>99</formula>
    </cfRule>
  </conditionalFormatting>
  <conditionalFormatting sqref="M94">
    <cfRule type="cellIs" dxfId="43" priority="49" operator="greaterThan">
      <formula>199</formula>
    </cfRule>
  </conditionalFormatting>
  <conditionalFormatting sqref="O94">
    <cfRule type="cellIs" dxfId="42" priority="48" operator="greaterThan">
      <formula>99</formula>
    </cfRule>
  </conditionalFormatting>
  <conditionalFormatting sqref="O94">
    <cfRule type="cellIs" dxfId="41" priority="47" operator="greaterThan">
      <formula>199</formula>
    </cfRule>
  </conditionalFormatting>
  <conditionalFormatting sqref="P94">
    <cfRule type="cellIs" dxfId="40" priority="46" operator="greaterThan">
      <formula>99</formula>
    </cfRule>
  </conditionalFormatting>
  <conditionalFormatting sqref="P94">
    <cfRule type="cellIs" dxfId="39" priority="45" operator="greaterThan">
      <formula>199</formula>
    </cfRule>
  </conditionalFormatting>
  <conditionalFormatting sqref="B5:B94 E5:E94 I5:I94 L5:L94 N5:N94">
    <cfRule type="cellIs" dxfId="38" priority="30" operator="greaterThan">
      <formula>200</formula>
    </cfRule>
  </conditionalFormatting>
  <conditionalFormatting sqref="R5:R94">
    <cfRule type="cellIs" dxfId="37" priority="10" operator="greaterThan">
      <formula>99</formula>
    </cfRule>
  </conditionalFormatting>
  <conditionalFormatting sqref="R5:R94">
    <cfRule type="cellIs" dxfId="36" priority="9" operator="greaterThan">
      <formula>199</formula>
    </cfRule>
  </conditionalFormatting>
  <conditionalFormatting sqref="R87:R94">
    <cfRule type="cellIs" dxfId="35" priority="8" operator="greaterThan">
      <formula>99</formula>
    </cfRule>
  </conditionalFormatting>
  <conditionalFormatting sqref="R87:R94">
    <cfRule type="cellIs" dxfId="34" priority="7" operator="greaterThan">
      <formula>199</formula>
    </cfRule>
  </conditionalFormatting>
  <conditionalFormatting sqref="R5:R94">
    <cfRule type="cellIs" dxfId="33" priority="6" operator="greaterThan">
      <formula>200</formula>
    </cfRule>
  </conditionalFormatting>
  <pageMargins left="0.7" right="0.7" top="0.75" bottom="0.75" header="0.3" footer="0.3"/>
  <pageSetup paperSize="3" scale="85" fitToHeight="0"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4"/>
  <sheetViews>
    <sheetView workbookViewId="0">
      <selection activeCell="K63" sqref="K63"/>
    </sheetView>
  </sheetViews>
  <sheetFormatPr defaultRowHeight="12.75" x14ac:dyDescent="0.2"/>
  <cols>
    <col min="2" max="2" width="6.42578125" style="364" customWidth="1"/>
    <col min="3" max="3" width="6.140625" style="364" customWidth="1"/>
    <col min="4" max="4" width="6.85546875" style="364" customWidth="1"/>
    <col min="5" max="5" width="5.7109375" style="364" customWidth="1"/>
    <col min="6" max="6" width="8.42578125" style="364" customWidth="1"/>
  </cols>
  <sheetData>
    <row r="1" spans="1:8" x14ac:dyDescent="0.2">
      <c r="B1" s="440" t="s">
        <v>76</v>
      </c>
      <c r="C1" s="440"/>
      <c r="D1" s="440"/>
      <c r="E1" s="440"/>
      <c r="F1" s="440"/>
      <c r="G1" t="s">
        <v>1</v>
      </c>
    </row>
    <row r="2" spans="1:8" x14ac:dyDescent="0.2">
      <c r="B2" s="357" t="s">
        <v>43</v>
      </c>
      <c r="C2" s="358" t="s">
        <v>49</v>
      </c>
      <c r="D2" s="358" t="s">
        <v>50</v>
      </c>
      <c r="E2" s="358" t="s">
        <v>51</v>
      </c>
      <c r="F2" s="359" t="s">
        <v>52</v>
      </c>
    </row>
    <row r="3" spans="1:8" x14ac:dyDescent="0.2">
      <c r="A3" s="75">
        <v>43250</v>
      </c>
      <c r="B3" s="360"/>
      <c r="C3" s="360"/>
      <c r="D3" s="360"/>
      <c r="E3" s="360"/>
      <c r="F3" s="360"/>
    </row>
    <row r="4" spans="1:8" x14ac:dyDescent="0.2">
      <c r="A4" s="75">
        <v>43251</v>
      </c>
      <c r="B4" s="360"/>
      <c r="C4" s="360"/>
      <c r="D4" s="360"/>
      <c r="E4" s="360"/>
      <c r="F4" s="360"/>
      <c r="G4" t="s">
        <v>13</v>
      </c>
      <c r="H4" t="s">
        <v>12</v>
      </c>
    </row>
    <row r="5" spans="1:8" x14ac:dyDescent="0.2">
      <c r="A5" s="75">
        <v>43252</v>
      </c>
      <c r="B5" s="360"/>
      <c r="C5" s="360"/>
      <c r="D5" s="360"/>
      <c r="E5" s="360"/>
      <c r="F5" s="360"/>
    </row>
    <row r="6" spans="1:8" x14ac:dyDescent="0.2">
      <c r="A6" s="75">
        <v>43253</v>
      </c>
      <c r="B6" s="360"/>
      <c r="C6" s="360"/>
      <c r="D6" s="360"/>
      <c r="E6" s="360"/>
      <c r="F6" s="360"/>
    </row>
    <row r="7" spans="1:8" x14ac:dyDescent="0.2">
      <c r="A7" s="75">
        <v>43254</v>
      </c>
      <c r="B7" s="360"/>
      <c r="C7" s="360"/>
      <c r="D7" s="360"/>
      <c r="E7" s="360"/>
      <c r="F7" s="360"/>
    </row>
    <row r="8" spans="1:8" x14ac:dyDescent="0.2">
      <c r="A8" s="75">
        <v>43255</v>
      </c>
      <c r="B8" s="360"/>
      <c r="C8" s="360"/>
      <c r="D8" s="360"/>
      <c r="E8" s="360"/>
      <c r="F8" s="360"/>
    </row>
    <row r="9" spans="1:8" x14ac:dyDescent="0.2">
      <c r="A9" s="75">
        <v>43256</v>
      </c>
      <c r="B9" s="360"/>
      <c r="C9" s="360"/>
      <c r="D9" s="360"/>
      <c r="E9" s="360"/>
      <c r="F9" s="360"/>
    </row>
    <row r="10" spans="1:8" x14ac:dyDescent="0.2">
      <c r="A10" s="75">
        <v>43257</v>
      </c>
      <c r="B10" s="360"/>
      <c r="C10" s="360"/>
      <c r="D10" s="360"/>
      <c r="E10" s="360"/>
      <c r="F10" s="360"/>
    </row>
    <row r="11" spans="1:8" x14ac:dyDescent="0.2">
      <c r="A11" s="75">
        <v>43258</v>
      </c>
      <c r="B11" s="360"/>
      <c r="C11" s="360"/>
      <c r="D11" s="360"/>
      <c r="E11" s="360"/>
      <c r="F11" s="360"/>
    </row>
    <row r="12" spans="1:8" x14ac:dyDescent="0.2">
      <c r="A12" s="75">
        <v>43259</v>
      </c>
      <c r="B12" s="360"/>
      <c r="C12" s="360"/>
      <c r="D12" s="360"/>
      <c r="E12" s="360"/>
      <c r="F12" s="360"/>
    </row>
    <row r="13" spans="1:8" x14ac:dyDescent="0.2">
      <c r="A13" s="75">
        <v>43260</v>
      </c>
      <c r="B13" s="360"/>
      <c r="C13" s="360"/>
      <c r="D13" s="360"/>
      <c r="E13" s="360"/>
      <c r="F13" s="360"/>
    </row>
    <row r="14" spans="1:8" x14ac:dyDescent="0.2">
      <c r="A14" s="75">
        <v>43261</v>
      </c>
      <c r="B14" s="360"/>
      <c r="C14" s="360"/>
      <c r="D14" s="360"/>
      <c r="E14" s="360"/>
      <c r="F14" s="360"/>
    </row>
    <row r="15" spans="1:8" x14ac:dyDescent="0.2">
      <c r="A15" s="75">
        <v>43262</v>
      </c>
      <c r="B15" s="360"/>
      <c r="C15" s="360"/>
      <c r="D15" s="360"/>
      <c r="E15" s="360"/>
      <c r="F15" s="360"/>
    </row>
    <row r="16" spans="1:8" x14ac:dyDescent="0.2">
      <c r="A16" s="75">
        <v>43263</v>
      </c>
      <c r="B16" s="360"/>
      <c r="C16" s="360"/>
      <c r="D16" s="360"/>
      <c r="E16" s="360"/>
      <c r="F16" s="360"/>
    </row>
    <row r="17" spans="1:6" x14ac:dyDescent="0.2">
      <c r="A17" s="75">
        <v>43264</v>
      </c>
      <c r="B17" s="360"/>
      <c r="C17" s="360"/>
      <c r="D17" s="360"/>
      <c r="E17" s="360"/>
      <c r="F17" s="360"/>
    </row>
    <row r="18" spans="1:6" x14ac:dyDescent="0.2">
      <c r="A18" s="75">
        <v>43265</v>
      </c>
      <c r="B18" s="360"/>
      <c r="C18" s="360"/>
      <c r="D18" s="360"/>
      <c r="E18" s="360"/>
      <c r="F18" s="360"/>
    </row>
    <row r="19" spans="1:6" x14ac:dyDescent="0.2">
      <c r="A19" s="75">
        <v>43266</v>
      </c>
      <c r="B19" s="360"/>
      <c r="C19" s="360"/>
      <c r="D19" s="360"/>
      <c r="E19" s="360"/>
      <c r="F19" s="360"/>
    </row>
    <row r="20" spans="1:6" x14ac:dyDescent="0.2">
      <c r="A20" s="75">
        <v>43267</v>
      </c>
      <c r="B20" s="360"/>
      <c r="C20" s="360"/>
      <c r="D20" s="360"/>
      <c r="E20" s="360"/>
      <c r="F20" s="360"/>
    </row>
    <row r="21" spans="1:6" x14ac:dyDescent="0.2">
      <c r="A21" s="75">
        <v>43268</v>
      </c>
      <c r="B21" s="360"/>
      <c r="C21" s="360"/>
      <c r="D21" s="360"/>
      <c r="E21" s="360"/>
      <c r="F21" s="360"/>
    </row>
    <row r="22" spans="1:6" x14ac:dyDescent="0.2">
      <c r="A22" s="75">
        <v>43269</v>
      </c>
      <c r="B22" s="360"/>
      <c r="C22" s="360"/>
      <c r="D22" s="360"/>
      <c r="E22" s="360"/>
      <c r="F22" s="360"/>
    </row>
    <row r="23" spans="1:6" x14ac:dyDescent="0.2">
      <c r="A23" s="75">
        <v>43270</v>
      </c>
      <c r="B23" s="360"/>
      <c r="C23" s="360"/>
      <c r="D23" s="360"/>
      <c r="E23" s="360"/>
      <c r="F23" s="360"/>
    </row>
    <row r="24" spans="1:6" x14ac:dyDescent="0.2">
      <c r="A24" s="75">
        <v>43271</v>
      </c>
      <c r="B24" s="360"/>
      <c r="C24" s="360"/>
      <c r="D24" s="360"/>
      <c r="E24" s="360"/>
      <c r="F24" s="360"/>
    </row>
    <row r="25" spans="1:6" x14ac:dyDescent="0.2">
      <c r="A25" s="75">
        <v>43272</v>
      </c>
      <c r="B25" s="360"/>
      <c r="C25" s="360"/>
      <c r="D25" s="360"/>
      <c r="E25" s="360"/>
      <c r="F25" s="360"/>
    </row>
    <row r="26" spans="1:6" x14ac:dyDescent="0.2">
      <c r="A26" s="75">
        <v>43273</v>
      </c>
      <c r="B26" s="360"/>
      <c r="C26" s="360"/>
      <c r="D26" s="360"/>
      <c r="E26" s="360"/>
      <c r="F26" s="360"/>
    </row>
    <row r="27" spans="1:6" x14ac:dyDescent="0.2">
      <c r="A27" s="75">
        <v>43274</v>
      </c>
      <c r="B27" s="360"/>
      <c r="C27" s="360"/>
      <c r="D27" s="360"/>
      <c r="E27" s="360"/>
      <c r="F27" s="360"/>
    </row>
    <row r="28" spans="1:6" x14ac:dyDescent="0.2">
      <c r="A28" s="75">
        <v>43275</v>
      </c>
      <c r="B28" s="361"/>
      <c r="C28" s="362"/>
      <c r="D28" s="362"/>
      <c r="E28" s="362"/>
      <c r="F28" s="362"/>
    </row>
    <row r="29" spans="1:6" x14ac:dyDescent="0.2">
      <c r="A29" s="75">
        <v>43276</v>
      </c>
      <c r="B29" s="360"/>
      <c r="C29" s="359"/>
      <c r="D29" s="360"/>
      <c r="E29" s="360"/>
      <c r="F29" s="360"/>
    </row>
    <row r="30" spans="1:6" x14ac:dyDescent="0.2">
      <c r="A30" s="75">
        <v>43277</v>
      </c>
      <c r="B30" s="360"/>
      <c r="C30" s="360"/>
      <c r="D30" s="360"/>
      <c r="E30" s="360"/>
      <c r="F30" s="360"/>
    </row>
    <row r="31" spans="1:6" x14ac:dyDescent="0.2">
      <c r="A31" s="75">
        <v>43278</v>
      </c>
      <c r="B31" s="360"/>
      <c r="C31" s="360"/>
      <c r="D31" s="360"/>
      <c r="E31" s="360"/>
      <c r="F31" s="360"/>
    </row>
    <row r="32" spans="1:6" x14ac:dyDescent="0.2">
      <c r="A32" s="75">
        <v>43279</v>
      </c>
      <c r="B32" s="360"/>
      <c r="C32" s="360"/>
      <c r="D32" s="360"/>
      <c r="E32" s="360"/>
      <c r="F32" s="360"/>
    </row>
    <row r="33" spans="1:6" x14ac:dyDescent="0.2">
      <c r="A33" s="75">
        <v>43280</v>
      </c>
      <c r="B33" s="360"/>
      <c r="C33" s="360"/>
      <c r="D33" s="360"/>
      <c r="E33" s="360"/>
      <c r="F33" s="360"/>
    </row>
    <row r="34" spans="1:6" x14ac:dyDescent="0.2">
      <c r="A34" s="75">
        <v>43281</v>
      </c>
      <c r="B34" s="360"/>
      <c r="C34" s="360"/>
      <c r="D34" s="360"/>
      <c r="E34" s="360"/>
      <c r="F34" s="360"/>
    </row>
    <row r="35" spans="1:6" x14ac:dyDescent="0.2">
      <c r="A35" s="75">
        <v>43282</v>
      </c>
      <c r="B35" s="360"/>
      <c r="C35" s="360"/>
      <c r="D35" s="360"/>
      <c r="E35" s="360"/>
      <c r="F35" s="360"/>
    </row>
    <row r="36" spans="1:6" x14ac:dyDescent="0.2">
      <c r="A36" s="75">
        <v>43283</v>
      </c>
      <c r="B36" s="360"/>
      <c r="C36" s="360"/>
      <c r="D36" s="360"/>
      <c r="E36" s="360"/>
      <c r="F36" s="360"/>
    </row>
    <row r="37" spans="1:6" x14ac:dyDescent="0.2">
      <c r="A37" s="75">
        <v>43284</v>
      </c>
      <c r="B37" s="360"/>
      <c r="C37" s="360"/>
      <c r="D37" s="360"/>
      <c r="E37" s="360"/>
      <c r="F37" s="360"/>
    </row>
    <row r="38" spans="1:6" x14ac:dyDescent="0.2">
      <c r="A38" s="75">
        <v>43285</v>
      </c>
      <c r="B38" s="360"/>
      <c r="C38" s="360"/>
      <c r="D38" s="360"/>
      <c r="E38" s="360"/>
      <c r="F38" s="360"/>
    </row>
    <row r="39" spans="1:6" x14ac:dyDescent="0.2">
      <c r="A39" s="75">
        <v>43286</v>
      </c>
      <c r="B39" s="360"/>
      <c r="C39" s="360"/>
      <c r="D39" s="360"/>
      <c r="E39" s="360"/>
      <c r="F39" s="360"/>
    </row>
    <row r="40" spans="1:6" x14ac:dyDescent="0.2">
      <c r="A40" s="75">
        <v>43287</v>
      </c>
      <c r="B40" s="360"/>
      <c r="C40" s="360"/>
      <c r="D40" s="360"/>
      <c r="E40" s="360"/>
      <c r="F40" s="360"/>
    </row>
    <row r="41" spans="1:6" x14ac:dyDescent="0.2">
      <c r="A41" s="75">
        <v>43288</v>
      </c>
      <c r="B41" s="360"/>
      <c r="C41" s="360"/>
      <c r="D41" s="360"/>
      <c r="E41" s="360"/>
      <c r="F41" s="360"/>
    </row>
    <row r="42" spans="1:6" x14ac:dyDescent="0.2">
      <c r="A42" s="75">
        <v>43289</v>
      </c>
      <c r="B42" s="360"/>
      <c r="C42" s="360"/>
      <c r="D42" s="360"/>
      <c r="E42" s="360"/>
      <c r="F42" s="360"/>
    </row>
    <row r="43" spans="1:6" x14ac:dyDescent="0.2">
      <c r="A43" s="75">
        <v>43290</v>
      </c>
      <c r="B43" s="360"/>
      <c r="C43" s="360"/>
      <c r="D43" s="360"/>
      <c r="E43" s="360"/>
      <c r="F43" s="360"/>
    </row>
    <row r="44" spans="1:6" x14ac:dyDescent="0.2">
      <c r="A44" s="75">
        <v>43291</v>
      </c>
      <c r="B44" s="360"/>
      <c r="C44" s="360"/>
      <c r="D44" s="360"/>
      <c r="E44" s="360"/>
      <c r="F44" s="360"/>
    </row>
    <row r="45" spans="1:6" x14ac:dyDescent="0.2">
      <c r="A45" s="75">
        <v>43292</v>
      </c>
      <c r="B45" s="360"/>
      <c r="C45" s="360"/>
      <c r="D45" s="360"/>
      <c r="E45" s="360"/>
      <c r="F45" s="360"/>
    </row>
    <row r="46" spans="1:6" x14ac:dyDescent="0.2">
      <c r="A46" s="75">
        <v>43293</v>
      </c>
      <c r="B46" s="360"/>
      <c r="C46" s="360"/>
      <c r="D46" s="360"/>
      <c r="E46" s="360"/>
      <c r="F46" s="360"/>
    </row>
    <row r="47" spans="1:6" x14ac:dyDescent="0.2">
      <c r="A47" s="75">
        <v>43294</v>
      </c>
      <c r="B47" s="360"/>
      <c r="C47" s="360"/>
      <c r="D47" s="360"/>
      <c r="E47" s="360"/>
      <c r="F47" s="360"/>
    </row>
    <row r="48" spans="1:6" x14ac:dyDescent="0.2">
      <c r="A48" s="75">
        <v>43295</v>
      </c>
      <c r="B48" s="360"/>
      <c r="C48" s="360"/>
      <c r="D48" s="360"/>
      <c r="E48" s="360"/>
      <c r="F48" s="360"/>
    </row>
    <row r="49" spans="1:6" x14ac:dyDescent="0.2">
      <c r="A49" s="75">
        <v>43296</v>
      </c>
      <c r="B49" s="360"/>
      <c r="C49" s="360"/>
      <c r="D49" s="360"/>
      <c r="E49" s="360"/>
      <c r="F49" s="360"/>
    </row>
    <row r="50" spans="1:6" x14ac:dyDescent="0.2">
      <c r="A50" s="75">
        <v>43297</v>
      </c>
      <c r="B50" s="360"/>
      <c r="C50" s="360"/>
      <c r="D50" s="360"/>
      <c r="E50" s="360"/>
      <c r="F50" s="360"/>
    </row>
    <row r="51" spans="1:6" x14ac:dyDescent="0.2">
      <c r="A51" s="75">
        <v>43298</v>
      </c>
      <c r="B51" s="360"/>
      <c r="C51" s="360"/>
      <c r="D51" s="360"/>
      <c r="E51" s="360"/>
      <c r="F51" s="360"/>
    </row>
    <row r="52" spans="1:6" x14ac:dyDescent="0.2">
      <c r="A52" s="75">
        <v>43299</v>
      </c>
      <c r="B52" s="360"/>
      <c r="C52" s="360"/>
      <c r="D52" s="360"/>
      <c r="E52" s="360"/>
      <c r="F52" s="360"/>
    </row>
    <row r="53" spans="1:6" x14ac:dyDescent="0.2">
      <c r="A53" s="75">
        <v>43300</v>
      </c>
      <c r="B53" s="360"/>
      <c r="C53" s="360"/>
      <c r="D53" s="360"/>
      <c r="E53" s="360"/>
      <c r="F53" s="360"/>
    </row>
    <row r="54" spans="1:6" x14ac:dyDescent="0.2">
      <c r="A54" s="75">
        <v>43301</v>
      </c>
      <c r="B54" s="360"/>
      <c r="C54" s="360"/>
      <c r="D54" s="360"/>
      <c r="E54" s="360"/>
      <c r="F54" s="360"/>
    </row>
    <row r="55" spans="1:6" x14ac:dyDescent="0.2">
      <c r="A55" s="75">
        <v>43302</v>
      </c>
      <c r="B55" s="360"/>
      <c r="C55" s="360"/>
      <c r="D55" s="360"/>
      <c r="E55" s="360"/>
      <c r="F55" s="360"/>
    </row>
    <row r="56" spans="1:6" x14ac:dyDescent="0.2">
      <c r="A56" s="75">
        <v>43303</v>
      </c>
      <c r="B56" s="360"/>
      <c r="C56" s="360"/>
      <c r="D56" s="360"/>
      <c r="E56" s="360"/>
      <c r="F56" s="360"/>
    </row>
    <row r="57" spans="1:6" x14ac:dyDescent="0.2">
      <c r="A57" s="75">
        <v>43304</v>
      </c>
      <c r="B57" s="360"/>
      <c r="C57" s="360"/>
      <c r="D57" s="360"/>
      <c r="E57" s="360"/>
      <c r="F57" s="360"/>
    </row>
    <row r="58" spans="1:6" x14ac:dyDescent="0.2">
      <c r="A58" s="75">
        <v>43305</v>
      </c>
      <c r="B58" s="360"/>
      <c r="C58" s="360"/>
      <c r="D58" s="360"/>
      <c r="E58" s="360"/>
      <c r="F58" s="360"/>
    </row>
    <row r="59" spans="1:6" x14ac:dyDescent="0.2">
      <c r="A59" s="75">
        <v>43306</v>
      </c>
      <c r="B59" s="360"/>
      <c r="C59" s="360"/>
      <c r="D59" s="360"/>
      <c r="E59" s="360"/>
      <c r="F59" s="360"/>
    </row>
    <row r="60" spans="1:6" x14ac:dyDescent="0.2">
      <c r="A60" s="75">
        <v>43307</v>
      </c>
      <c r="B60" s="360"/>
      <c r="C60" s="360"/>
      <c r="D60" s="360"/>
      <c r="E60" s="360"/>
      <c r="F60" s="360"/>
    </row>
    <row r="61" spans="1:6" x14ac:dyDescent="0.2">
      <c r="A61" s="75">
        <v>43308</v>
      </c>
      <c r="B61" s="360"/>
      <c r="C61" s="360"/>
      <c r="D61" s="360"/>
      <c r="E61" s="360"/>
      <c r="F61" s="360"/>
    </row>
    <row r="62" spans="1:6" x14ac:dyDescent="0.2">
      <c r="A62" s="75">
        <v>43309</v>
      </c>
      <c r="B62" s="360"/>
      <c r="C62" s="360"/>
      <c r="D62" s="360"/>
      <c r="E62" s="360"/>
      <c r="F62" s="360"/>
    </row>
    <row r="63" spans="1:6" x14ac:dyDescent="0.2">
      <c r="A63" s="75">
        <v>43310</v>
      </c>
      <c r="B63" s="360"/>
      <c r="C63" s="360"/>
      <c r="D63" s="360"/>
      <c r="E63" s="360"/>
      <c r="F63" s="360"/>
    </row>
    <row r="64" spans="1:6" x14ac:dyDescent="0.2">
      <c r="A64" s="75">
        <v>43311</v>
      </c>
      <c r="B64" s="360"/>
      <c r="C64" s="360"/>
      <c r="D64" s="360"/>
      <c r="E64" s="360"/>
      <c r="F64" s="360"/>
    </row>
    <row r="65" spans="1:6" x14ac:dyDescent="0.2">
      <c r="A65" s="75">
        <v>43312</v>
      </c>
      <c r="B65" s="360"/>
      <c r="C65" s="360"/>
      <c r="D65" s="360"/>
      <c r="E65" s="360"/>
      <c r="F65" s="360"/>
    </row>
    <row r="66" spans="1:6" x14ac:dyDescent="0.2">
      <c r="A66" s="75">
        <v>43313</v>
      </c>
      <c r="B66" s="360"/>
      <c r="C66" s="360"/>
      <c r="D66" s="360"/>
      <c r="E66" s="360"/>
      <c r="F66" s="360"/>
    </row>
    <row r="67" spans="1:6" x14ac:dyDescent="0.2">
      <c r="A67" s="75">
        <v>43314</v>
      </c>
      <c r="B67" s="360"/>
      <c r="C67" s="360"/>
      <c r="D67" s="360"/>
      <c r="E67" s="360"/>
      <c r="F67" s="360"/>
    </row>
    <row r="68" spans="1:6" x14ac:dyDescent="0.2">
      <c r="A68" s="75">
        <v>43315</v>
      </c>
      <c r="B68" s="360"/>
      <c r="C68" s="360"/>
      <c r="D68" s="360"/>
      <c r="E68" s="360"/>
      <c r="F68" s="360"/>
    </row>
    <row r="69" spans="1:6" x14ac:dyDescent="0.2">
      <c r="A69" s="75">
        <v>43316</v>
      </c>
      <c r="B69" s="360"/>
      <c r="C69" s="360"/>
      <c r="D69" s="360"/>
      <c r="E69" s="360"/>
      <c r="F69" s="360"/>
    </row>
    <row r="70" spans="1:6" x14ac:dyDescent="0.2">
      <c r="A70" s="75">
        <v>43317</v>
      </c>
      <c r="B70" s="360"/>
      <c r="C70" s="360"/>
      <c r="D70" s="360"/>
      <c r="E70" s="360"/>
      <c r="F70" s="360"/>
    </row>
    <row r="71" spans="1:6" x14ac:dyDescent="0.2">
      <c r="A71" s="75">
        <v>43318</v>
      </c>
      <c r="B71" s="360"/>
      <c r="C71" s="360"/>
      <c r="D71" s="360"/>
      <c r="E71" s="360"/>
      <c r="F71" s="360"/>
    </row>
    <row r="72" spans="1:6" x14ac:dyDescent="0.2">
      <c r="A72" s="75">
        <v>43319</v>
      </c>
      <c r="B72" s="360"/>
      <c r="C72" s="360"/>
      <c r="D72" s="360"/>
      <c r="E72" s="360"/>
      <c r="F72" s="360"/>
    </row>
    <row r="73" spans="1:6" x14ac:dyDescent="0.2">
      <c r="A73" s="75">
        <v>43320</v>
      </c>
      <c r="B73" s="360"/>
      <c r="C73" s="360"/>
      <c r="D73" s="360"/>
      <c r="E73" s="360"/>
      <c r="F73" s="360"/>
    </row>
    <row r="74" spans="1:6" x14ac:dyDescent="0.2">
      <c r="A74" s="75">
        <v>43321</v>
      </c>
      <c r="B74" s="360"/>
      <c r="C74" s="360"/>
      <c r="D74" s="360"/>
      <c r="E74" s="360"/>
      <c r="F74" s="360"/>
    </row>
    <row r="75" spans="1:6" x14ac:dyDescent="0.2">
      <c r="A75" s="75">
        <v>43322</v>
      </c>
      <c r="B75" s="360"/>
      <c r="C75" s="360"/>
      <c r="D75" s="360"/>
      <c r="E75" s="360"/>
      <c r="F75" s="360"/>
    </row>
    <row r="76" spans="1:6" x14ac:dyDescent="0.2">
      <c r="A76" s="75">
        <v>43323</v>
      </c>
      <c r="B76" s="360"/>
      <c r="C76" s="360"/>
      <c r="D76" s="360"/>
      <c r="E76" s="360"/>
      <c r="F76" s="360"/>
    </row>
    <row r="77" spans="1:6" x14ac:dyDescent="0.2">
      <c r="A77" s="75">
        <v>43324</v>
      </c>
      <c r="B77" s="360"/>
      <c r="C77" s="360"/>
      <c r="D77" s="360"/>
      <c r="E77" s="360"/>
      <c r="F77" s="360"/>
    </row>
    <row r="78" spans="1:6" x14ac:dyDescent="0.2">
      <c r="A78" s="75">
        <v>43325</v>
      </c>
      <c r="B78" s="360"/>
      <c r="C78" s="360"/>
      <c r="D78" s="360"/>
      <c r="E78" s="360"/>
      <c r="F78" s="360"/>
    </row>
    <row r="79" spans="1:6" x14ac:dyDescent="0.2">
      <c r="A79" s="75">
        <v>43326</v>
      </c>
      <c r="B79" s="360"/>
      <c r="C79" s="360"/>
      <c r="D79" s="360"/>
      <c r="E79" s="360"/>
      <c r="F79" s="360"/>
    </row>
    <row r="80" spans="1:6" x14ac:dyDescent="0.2">
      <c r="A80" s="75">
        <v>43327</v>
      </c>
      <c r="B80" s="360"/>
      <c r="C80" s="360"/>
      <c r="D80" s="360"/>
      <c r="E80" s="360"/>
      <c r="F80" s="360"/>
    </row>
    <row r="81" spans="1:6" x14ac:dyDescent="0.2">
      <c r="A81" s="75">
        <v>43328</v>
      </c>
      <c r="B81" s="360"/>
      <c r="C81" s="360"/>
      <c r="D81" s="360"/>
      <c r="E81" s="360"/>
      <c r="F81" s="360"/>
    </row>
    <row r="82" spans="1:6" x14ac:dyDescent="0.2">
      <c r="A82" s="75">
        <v>43329</v>
      </c>
      <c r="B82" s="360"/>
      <c r="C82" s="360"/>
      <c r="D82" s="360"/>
      <c r="E82" s="360"/>
      <c r="F82" s="360"/>
    </row>
    <row r="83" spans="1:6" x14ac:dyDescent="0.2">
      <c r="A83" s="75">
        <v>43330</v>
      </c>
      <c r="B83" s="360"/>
      <c r="C83" s="360"/>
      <c r="D83" s="360"/>
      <c r="E83" s="360"/>
      <c r="F83" s="360"/>
    </row>
    <row r="84" spans="1:6" x14ac:dyDescent="0.2">
      <c r="A84" s="75">
        <v>43331</v>
      </c>
      <c r="B84" s="360"/>
      <c r="C84" s="360"/>
      <c r="D84" s="360"/>
      <c r="E84" s="360"/>
      <c r="F84" s="360"/>
    </row>
    <row r="85" spans="1:6" x14ac:dyDescent="0.2">
      <c r="A85" s="75">
        <v>43332</v>
      </c>
      <c r="B85" s="360"/>
      <c r="C85" s="360"/>
      <c r="D85" s="360"/>
      <c r="E85" s="360"/>
      <c r="F85" s="360"/>
    </row>
    <row r="86" spans="1:6" x14ac:dyDescent="0.2">
      <c r="A86" s="75">
        <v>43333</v>
      </c>
      <c r="B86" s="360"/>
      <c r="C86" s="360"/>
      <c r="D86" s="360"/>
      <c r="E86" s="360"/>
      <c r="F86" s="360"/>
    </row>
    <row r="87" spans="1:6" x14ac:dyDescent="0.2">
      <c r="A87" s="75">
        <v>43334</v>
      </c>
      <c r="B87" s="360"/>
      <c r="C87" s="360"/>
      <c r="D87" s="360"/>
      <c r="E87" s="360"/>
      <c r="F87" s="360"/>
    </row>
    <row r="88" spans="1:6" x14ac:dyDescent="0.2">
      <c r="A88" s="75">
        <v>43335</v>
      </c>
      <c r="B88" s="360"/>
      <c r="C88" s="360"/>
      <c r="D88" s="360"/>
      <c r="E88" s="360"/>
      <c r="F88" s="360"/>
    </row>
    <row r="89" spans="1:6" x14ac:dyDescent="0.2">
      <c r="A89" s="75">
        <v>43336</v>
      </c>
      <c r="B89" s="360"/>
      <c r="C89" s="360"/>
      <c r="D89" s="360"/>
      <c r="E89" s="360"/>
      <c r="F89" s="360"/>
    </row>
    <row r="90" spans="1:6" x14ac:dyDescent="0.2">
      <c r="A90" s="75">
        <v>43337</v>
      </c>
      <c r="B90" s="360"/>
      <c r="C90" s="360"/>
      <c r="D90" s="360"/>
      <c r="E90" s="360"/>
      <c r="F90" s="360"/>
    </row>
    <row r="91" spans="1:6" x14ac:dyDescent="0.2">
      <c r="A91" s="75">
        <v>43338</v>
      </c>
      <c r="B91" s="360"/>
      <c r="C91" s="360"/>
      <c r="D91" s="360"/>
      <c r="E91" s="360"/>
      <c r="F91" s="360"/>
    </row>
    <row r="92" spans="1:6" x14ac:dyDescent="0.2">
      <c r="A92" s="75">
        <v>43339</v>
      </c>
      <c r="B92" s="360"/>
      <c r="C92" s="360"/>
      <c r="D92" s="360"/>
      <c r="E92" s="360"/>
      <c r="F92" s="360"/>
    </row>
    <row r="93" spans="1:6" x14ac:dyDescent="0.2">
      <c r="A93" t="s">
        <v>72</v>
      </c>
      <c r="B93" s="363"/>
      <c r="C93" s="363"/>
      <c r="D93" s="363"/>
      <c r="E93" s="363"/>
      <c r="F93" s="363"/>
    </row>
    <row r="94" spans="1:6" x14ac:dyDescent="0.2">
      <c r="A94" t="s">
        <v>73</v>
      </c>
    </row>
  </sheetData>
  <mergeCells count="1">
    <mergeCell ref="B1:F1"/>
  </mergeCells>
  <conditionalFormatting sqref="B3:F92">
    <cfRule type="cellIs" dxfId="32" priority="1" operator="greaterThan">
      <formula>100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
  <sheetViews>
    <sheetView workbookViewId="0">
      <selection activeCell="E32" sqref="E32"/>
    </sheetView>
  </sheetViews>
  <sheetFormatPr defaultRowHeight="12.75" x14ac:dyDescent="0.2"/>
  <sheetData>
    <row r="1" spans="1:6" x14ac:dyDescent="0.2">
      <c r="A1" s="82" t="s">
        <v>81</v>
      </c>
      <c r="B1" s="82"/>
      <c r="C1" s="82"/>
      <c r="D1" s="82"/>
      <c r="E1" s="80"/>
      <c r="F1" s="80"/>
    </row>
    <row r="2" spans="1:6" x14ac:dyDescent="0.2">
      <c r="A2" s="82" t="s">
        <v>82</v>
      </c>
      <c r="B2" s="82" t="s">
        <v>83</v>
      </c>
      <c r="C2" s="82" t="s">
        <v>84</v>
      </c>
      <c r="D2" s="82" t="s">
        <v>85</v>
      </c>
      <c r="E2" s="80"/>
    </row>
    <row r="3" spans="1:6" x14ac:dyDescent="0.2">
      <c r="A3" s="81">
        <v>13</v>
      </c>
      <c r="B3" s="81">
        <v>0.1</v>
      </c>
      <c r="C3" s="81">
        <v>29</v>
      </c>
      <c r="D3" s="81">
        <v>4</v>
      </c>
      <c r="E3" s="80">
        <f>+L1</f>
        <v>0</v>
      </c>
      <c r="F3">
        <f>+L2</f>
        <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5"/>
  <sheetViews>
    <sheetView topLeftCell="A15" workbookViewId="0">
      <selection activeCell="A10" sqref="A10"/>
    </sheetView>
  </sheetViews>
  <sheetFormatPr defaultRowHeight="12.75" x14ac:dyDescent="0.2"/>
  <cols>
    <col min="1" max="1" width="23.42578125" customWidth="1"/>
  </cols>
  <sheetData>
    <row r="1" spans="1:2" x14ac:dyDescent="0.2">
      <c r="A1" s="81" t="s">
        <v>86</v>
      </c>
      <c r="B1" s="82"/>
    </row>
    <row r="2" spans="1:2" x14ac:dyDescent="0.2">
      <c r="A2" s="81" t="s">
        <v>82</v>
      </c>
      <c r="B2" s="83">
        <v>30</v>
      </c>
    </row>
    <row r="3" spans="1:2" x14ac:dyDescent="0.2">
      <c r="A3" s="81" t="s">
        <v>83</v>
      </c>
      <c r="B3" s="83">
        <v>0.35</v>
      </c>
    </row>
    <row r="4" spans="1:2" x14ac:dyDescent="0.2">
      <c r="A4" s="81" t="s">
        <v>84</v>
      </c>
      <c r="B4" s="83">
        <v>15</v>
      </c>
    </row>
    <row r="5" spans="1:2" x14ac:dyDescent="0.2">
      <c r="A5" s="81" t="s">
        <v>85</v>
      </c>
      <c r="B5" s="83">
        <v>1.5</v>
      </c>
    </row>
    <row r="7" spans="1:2" x14ac:dyDescent="0.2">
      <c r="A7" s="84" t="s">
        <v>87</v>
      </c>
    </row>
    <row r="8" spans="1:2" x14ac:dyDescent="0.2">
      <c r="A8" t="s">
        <v>88</v>
      </c>
    </row>
    <row r="9" spans="1:2" x14ac:dyDescent="0.2">
      <c r="A9" s="85" t="s">
        <v>89</v>
      </c>
    </row>
    <row r="11" spans="1:2" x14ac:dyDescent="0.2">
      <c r="A11" t="s">
        <v>90</v>
      </c>
      <c r="B11" t="s">
        <v>91</v>
      </c>
    </row>
    <row r="12" spans="1:2" x14ac:dyDescent="0.2">
      <c r="A12" t="s">
        <v>92</v>
      </c>
      <c r="B12" t="s">
        <v>93</v>
      </c>
    </row>
    <row r="13" spans="1:2" x14ac:dyDescent="0.2">
      <c r="A13" t="s">
        <v>94</v>
      </c>
      <c r="B13" t="s">
        <v>95</v>
      </c>
    </row>
    <row r="15" spans="1:2" x14ac:dyDescent="0.2">
      <c r="A15" t="s">
        <v>103</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41"/>
  <sheetViews>
    <sheetView workbookViewId="0">
      <selection activeCell="B3" sqref="B3:B7"/>
    </sheetView>
  </sheetViews>
  <sheetFormatPr defaultRowHeight="12.75" x14ac:dyDescent="0.2"/>
  <cols>
    <col min="1" max="1" width="25.7109375" style="16" customWidth="1"/>
    <col min="2" max="2" width="9.42578125" style="17"/>
    <col min="3" max="3" width="22.5703125" customWidth="1"/>
    <col min="4" max="4" width="33" customWidth="1"/>
  </cols>
  <sheetData>
    <row r="1" spans="1:22" ht="25.5" x14ac:dyDescent="0.2">
      <c r="A1" s="239"/>
      <c r="B1" s="12" t="s">
        <v>20</v>
      </c>
      <c r="C1" s="240" t="s">
        <v>79</v>
      </c>
      <c r="D1" s="14"/>
      <c r="E1" s="14"/>
      <c r="F1" s="14"/>
      <c r="G1" s="14"/>
      <c r="H1" s="14"/>
      <c r="I1" s="14"/>
      <c r="J1" s="14"/>
      <c r="K1" s="14"/>
      <c r="L1" s="14"/>
      <c r="M1" s="14"/>
      <c r="N1" s="14"/>
      <c r="O1" s="14"/>
      <c r="P1" s="14"/>
      <c r="Q1" s="14"/>
      <c r="R1" s="14"/>
      <c r="S1" s="14"/>
      <c r="T1" s="14"/>
      <c r="U1" s="14"/>
      <c r="V1" s="14"/>
    </row>
    <row r="2" spans="1:22" ht="33.75" x14ac:dyDescent="0.2">
      <c r="A2" s="13" t="s">
        <v>18</v>
      </c>
      <c r="B2" s="12" t="s">
        <v>21</v>
      </c>
      <c r="C2" s="241"/>
      <c r="D2" s="196"/>
      <c r="E2" s="14"/>
      <c r="F2" s="14"/>
      <c r="G2" s="14"/>
      <c r="H2" s="14"/>
      <c r="I2" s="14"/>
      <c r="J2" s="14"/>
      <c r="K2" s="14"/>
      <c r="L2" s="14"/>
      <c r="M2" s="14"/>
      <c r="N2" s="14"/>
      <c r="O2" s="14"/>
      <c r="P2" s="14"/>
      <c r="Q2" s="14"/>
      <c r="R2" s="14"/>
      <c r="S2" s="14"/>
      <c r="T2" s="14"/>
      <c r="U2" s="14"/>
      <c r="V2" s="14"/>
    </row>
    <row r="3" spans="1:22" x14ac:dyDescent="0.2">
      <c r="A3" s="244" t="s">
        <v>242</v>
      </c>
      <c r="B3" s="245"/>
      <c r="C3" s="246"/>
      <c r="D3" s="14"/>
      <c r="E3" s="14"/>
      <c r="F3" s="14"/>
      <c r="G3" s="14"/>
      <c r="H3" s="14"/>
      <c r="I3" s="14"/>
      <c r="J3" s="14"/>
      <c r="K3" s="14"/>
      <c r="L3" s="14"/>
      <c r="M3" s="14"/>
      <c r="N3" s="14"/>
      <c r="O3" s="14"/>
      <c r="P3" s="14"/>
      <c r="Q3" s="14"/>
      <c r="R3" s="14"/>
      <c r="S3" s="14"/>
      <c r="T3" s="14"/>
      <c r="U3" s="14"/>
      <c r="V3" s="14"/>
    </row>
    <row r="4" spans="1:22" x14ac:dyDescent="0.2">
      <c r="A4" s="242" t="s">
        <v>243</v>
      </c>
      <c r="B4" s="243"/>
      <c r="C4" s="241"/>
      <c r="D4" s="64"/>
      <c r="E4" s="64"/>
      <c r="F4" s="64"/>
      <c r="G4" s="64"/>
      <c r="H4" s="64"/>
      <c r="I4" s="64"/>
      <c r="J4" s="64"/>
      <c r="K4" s="64"/>
      <c r="L4" s="64"/>
      <c r="M4" s="64"/>
      <c r="N4" s="64"/>
      <c r="O4" s="64"/>
      <c r="P4" s="64"/>
      <c r="Q4" s="64"/>
      <c r="R4" s="64"/>
      <c r="S4" s="64"/>
      <c r="T4" s="64"/>
      <c r="U4" s="64"/>
      <c r="V4" s="64"/>
    </row>
    <row r="5" spans="1:22" x14ac:dyDescent="0.2">
      <c r="A5" s="244" t="s">
        <v>247</v>
      </c>
      <c r="B5" s="245"/>
      <c r="C5" s="246"/>
      <c r="D5" s="64"/>
      <c r="E5" s="64"/>
      <c r="F5" s="64"/>
      <c r="G5" s="64"/>
      <c r="H5" s="64"/>
      <c r="I5" s="64"/>
      <c r="J5" s="64"/>
      <c r="K5" s="64"/>
      <c r="L5" s="64"/>
      <c r="M5" s="64"/>
      <c r="N5" s="64"/>
      <c r="O5" s="64"/>
      <c r="P5" s="64"/>
      <c r="Q5" s="64"/>
      <c r="R5" s="64"/>
      <c r="S5" s="64"/>
      <c r="T5" s="64"/>
      <c r="U5" s="64"/>
      <c r="V5" s="64"/>
    </row>
    <row r="6" spans="1:22" x14ac:dyDescent="0.2">
      <c r="A6" s="242" t="s">
        <v>251</v>
      </c>
      <c r="B6" s="243"/>
      <c r="C6" s="241"/>
      <c r="D6" s="14"/>
      <c r="E6" s="14"/>
      <c r="F6" s="14"/>
      <c r="G6" s="14"/>
      <c r="H6" s="14"/>
      <c r="I6" s="14"/>
      <c r="J6" s="14"/>
      <c r="K6" s="14"/>
      <c r="L6" s="14"/>
      <c r="M6" s="14"/>
      <c r="N6" s="14"/>
      <c r="O6" s="14"/>
      <c r="P6" s="14"/>
      <c r="Q6" s="14"/>
      <c r="R6" s="14"/>
      <c r="S6" s="14"/>
      <c r="T6" s="14"/>
      <c r="U6" s="14"/>
      <c r="V6" s="14"/>
    </row>
    <row r="7" spans="1:22" x14ac:dyDescent="0.2">
      <c r="A7" s="244" t="s">
        <v>254</v>
      </c>
      <c r="B7" s="245"/>
      <c r="C7" s="246"/>
      <c r="D7" s="14"/>
      <c r="E7" s="14"/>
      <c r="F7" s="14"/>
      <c r="G7" s="14"/>
      <c r="H7" s="14"/>
      <c r="I7" s="14"/>
      <c r="J7" s="14"/>
      <c r="K7" s="14"/>
      <c r="L7" s="14"/>
      <c r="M7" s="14"/>
      <c r="N7" s="14"/>
      <c r="O7" s="14"/>
      <c r="P7" s="14"/>
      <c r="Q7" s="14"/>
      <c r="R7" s="14"/>
      <c r="S7" s="14"/>
      <c r="T7" s="14"/>
      <c r="U7" s="14"/>
      <c r="V7" s="14"/>
    </row>
    <row r="8" spans="1:22" x14ac:dyDescent="0.2">
      <c r="A8" s="242"/>
      <c r="B8" s="243"/>
      <c r="C8" s="241"/>
      <c r="D8" s="14"/>
      <c r="E8" s="14"/>
      <c r="F8" s="14"/>
      <c r="G8" s="14"/>
      <c r="H8" s="14"/>
      <c r="I8" s="14"/>
      <c r="J8" s="14"/>
      <c r="K8" s="14"/>
      <c r="L8" s="14"/>
      <c r="M8" s="14"/>
      <c r="N8" s="14"/>
      <c r="O8" s="14"/>
      <c r="P8" s="14"/>
      <c r="Q8" s="14"/>
      <c r="R8" s="14"/>
      <c r="S8" s="14"/>
      <c r="T8" s="14"/>
      <c r="U8" s="14"/>
      <c r="V8" s="14"/>
    </row>
    <row r="9" spans="1:22" x14ac:dyDescent="0.2">
      <c r="A9" s="244"/>
      <c r="B9" s="245"/>
      <c r="C9" s="246"/>
      <c r="D9" s="14"/>
      <c r="E9" s="14"/>
      <c r="F9" s="14"/>
      <c r="G9" s="14"/>
      <c r="H9" s="14"/>
      <c r="I9" s="14"/>
      <c r="J9" s="14"/>
      <c r="K9" s="14"/>
      <c r="L9" s="14"/>
      <c r="M9" s="14"/>
      <c r="N9" s="14"/>
      <c r="O9" s="14"/>
      <c r="P9" s="14"/>
      <c r="Q9" s="14"/>
      <c r="R9" s="14"/>
      <c r="S9" s="14"/>
      <c r="T9" s="14"/>
      <c r="U9" s="14"/>
      <c r="V9" s="14"/>
    </row>
    <row r="10" spans="1:22" x14ac:dyDescent="0.2">
      <c r="A10" s="242"/>
      <c r="B10" s="243"/>
      <c r="C10" s="241"/>
      <c r="D10" s="14"/>
      <c r="E10" s="14"/>
      <c r="F10" s="14"/>
      <c r="G10" s="14"/>
      <c r="H10" s="14"/>
      <c r="I10" s="14"/>
      <c r="J10" s="14"/>
      <c r="K10" s="14"/>
      <c r="L10" s="14"/>
      <c r="M10" s="14"/>
      <c r="N10" s="14"/>
      <c r="O10" s="14"/>
      <c r="P10" s="14"/>
      <c r="Q10" s="14"/>
      <c r="R10" s="14"/>
      <c r="S10" s="14"/>
      <c r="T10" s="14"/>
      <c r="U10" s="14"/>
      <c r="V10" s="14"/>
    </row>
    <row r="11" spans="1:22" x14ac:dyDescent="0.2">
      <c r="A11" s="244"/>
      <c r="B11" s="304"/>
      <c r="C11" s="305"/>
      <c r="D11" s="14"/>
      <c r="E11" s="14"/>
      <c r="F11" s="14"/>
      <c r="G11" s="14"/>
      <c r="H11" s="14"/>
      <c r="I11" s="14"/>
      <c r="J11" s="14"/>
      <c r="K11" s="14"/>
      <c r="L11" s="14"/>
      <c r="M11" s="14"/>
      <c r="N11" s="14"/>
      <c r="O11" s="14"/>
      <c r="P11" s="14"/>
      <c r="Q11" s="14"/>
      <c r="R11" s="14"/>
      <c r="S11" s="14"/>
      <c r="T11" s="14"/>
      <c r="U11" s="14"/>
      <c r="V11" s="14"/>
    </row>
    <row r="12" spans="1:22" x14ac:dyDescent="0.2">
      <c r="A12" s="242"/>
      <c r="B12" s="243"/>
      <c r="C12" s="241"/>
      <c r="D12" s="14"/>
      <c r="E12" s="14"/>
      <c r="F12" s="14"/>
      <c r="G12" s="14"/>
      <c r="H12" s="14"/>
      <c r="I12" s="14"/>
      <c r="J12" s="14"/>
      <c r="K12" s="14"/>
      <c r="L12" s="14"/>
      <c r="M12" s="14"/>
      <c r="N12" s="14"/>
      <c r="O12" s="14"/>
      <c r="P12" s="14"/>
      <c r="Q12" s="14"/>
      <c r="R12" s="14"/>
      <c r="S12" s="14"/>
      <c r="T12" s="14"/>
      <c r="U12" s="14"/>
      <c r="V12" s="14"/>
    </row>
    <row r="13" spans="1:22" ht="40.5" customHeight="1" x14ac:dyDescent="0.2">
      <c r="A13" s="244"/>
      <c r="B13" s="245"/>
      <c r="C13" s="246"/>
      <c r="D13" s="257"/>
      <c r="E13" s="14"/>
      <c r="F13" s="14"/>
      <c r="G13" s="14"/>
      <c r="H13" s="14"/>
      <c r="I13" s="14"/>
      <c r="J13" s="14"/>
      <c r="K13" s="14"/>
      <c r="L13" s="14"/>
      <c r="M13" s="14"/>
      <c r="N13" s="14"/>
      <c r="O13" s="14"/>
      <c r="P13" s="14"/>
      <c r="Q13" s="14"/>
      <c r="R13" s="14"/>
      <c r="S13" s="14"/>
      <c r="T13" s="14"/>
      <c r="U13" s="14"/>
      <c r="V13" s="14"/>
    </row>
    <row r="14" spans="1:22" ht="40.5" customHeight="1" x14ac:dyDescent="0.2">
      <c r="A14" s="242"/>
      <c r="B14" s="243"/>
      <c r="C14" s="241"/>
      <c r="D14" s="262"/>
      <c r="E14" s="263"/>
      <c r="F14" s="263"/>
      <c r="G14" s="263"/>
      <c r="H14" s="263"/>
      <c r="I14" s="263"/>
      <c r="J14" s="263"/>
      <c r="K14" s="263"/>
      <c r="L14" s="263"/>
      <c r="M14" s="263"/>
      <c r="N14" s="263"/>
      <c r="O14" s="263"/>
      <c r="P14" s="263"/>
      <c r="Q14" s="263"/>
      <c r="R14" s="263"/>
      <c r="S14" s="263"/>
      <c r="T14" s="263"/>
      <c r="U14" s="263"/>
      <c r="V14" s="263"/>
    </row>
    <row r="15" spans="1:22" x14ac:dyDescent="0.2">
      <c r="A15" s="298"/>
      <c r="B15" s="299"/>
      <c r="C15" s="297"/>
      <c r="D15" s="14"/>
      <c r="E15" s="14"/>
      <c r="F15" s="14"/>
      <c r="G15" s="14"/>
      <c r="H15" s="14"/>
      <c r="I15" s="14"/>
      <c r="J15" s="14"/>
      <c r="K15" s="14"/>
      <c r="L15" s="14"/>
      <c r="M15" s="14"/>
      <c r="N15" s="14"/>
      <c r="O15" s="14"/>
      <c r="P15" s="14"/>
      <c r="Q15" s="14"/>
      <c r="R15" s="14"/>
      <c r="S15" s="14"/>
      <c r="T15" s="14"/>
      <c r="U15" s="14"/>
      <c r="V15" s="14"/>
    </row>
    <row r="16" spans="1:22" x14ac:dyDescent="0.2">
      <c r="A16" s="220"/>
      <c r="B16" s="220"/>
      <c r="C16" s="220"/>
      <c r="D16" s="14"/>
      <c r="E16" s="14"/>
      <c r="F16" s="14"/>
      <c r="G16" s="14"/>
      <c r="H16" s="14"/>
      <c r="I16" s="14"/>
      <c r="J16" s="14"/>
      <c r="K16" s="14"/>
      <c r="L16" s="14"/>
      <c r="M16" s="14"/>
      <c r="N16" s="14"/>
      <c r="O16" s="14"/>
      <c r="P16" s="14"/>
      <c r="Q16" s="14"/>
      <c r="R16" s="14"/>
      <c r="S16" s="14"/>
      <c r="T16" s="14"/>
      <c r="U16" s="14"/>
      <c r="V16" s="14"/>
    </row>
    <row r="17" spans="1:3" x14ac:dyDescent="0.2">
      <c r="A17" s="220"/>
      <c r="B17" s="220"/>
      <c r="C17" s="220"/>
    </row>
    <row r="18" spans="1:3" x14ac:dyDescent="0.2">
      <c r="A18" s="220"/>
      <c r="B18" s="220"/>
      <c r="C18" s="220"/>
    </row>
    <row r="19" spans="1:3" ht="22.5" x14ac:dyDescent="0.2">
      <c r="A19" s="77"/>
      <c r="B19" s="12" t="s">
        <v>20</v>
      </c>
      <c r="C19" s="220"/>
    </row>
    <row r="20" spans="1:3" x14ac:dyDescent="0.2">
      <c r="A20" s="289" t="s">
        <v>214</v>
      </c>
      <c r="B20" s="296"/>
      <c r="C20" s="220"/>
    </row>
    <row r="21" spans="1:3" x14ac:dyDescent="0.2">
      <c r="A21" s="290" t="s">
        <v>204</v>
      </c>
      <c r="B21" s="296"/>
      <c r="C21" s="220"/>
    </row>
    <row r="22" spans="1:3" x14ac:dyDescent="0.2">
      <c r="A22" s="306"/>
      <c r="B22" s="296"/>
      <c r="C22" s="220"/>
    </row>
    <row r="23" spans="1:3" x14ac:dyDescent="0.2">
      <c r="A23" s="306"/>
      <c r="B23" s="296"/>
      <c r="C23" s="220"/>
    </row>
    <row r="24" spans="1:3" x14ac:dyDescent="0.2">
      <c r="A24" s="306"/>
      <c r="B24" s="296"/>
      <c r="C24" s="220"/>
    </row>
    <row r="25" spans="1:3" x14ac:dyDescent="0.2">
      <c r="A25" s="291"/>
      <c r="B25" s="296"/>
      <c r="C25" s="220"/>
    </row>
    <row r="26" spans="1:3" x14ac:dyDescent="0.2">
      <c r="A26" s="291"/>
      <c r="B26" s="296"/>
      <c r="C26" s="220"/>
    </row>
    <row r="27" spans="1:3" x14ac:dyDescent="0.2">
      <c r="A27" s="291"/>
      <c r="B27" s="296"/>
      <c r="C27" s="220"/>
    </row>
    <row r="28" spans="1:3" x14ac:dyDescent="0.2">
      <c r="A28" s="291"/>
      <c r="B28" s="296"/>
      <c r="C28" s="220"/>
    </row>
    <row r="29" spans="1:3" x14ac:dyDescent="0.2">
      <c r="A29" s="291" t="s">
        <v>223</v>
      </c>
      <c r="B29" s="296"/>
      <c r="C29" s="220"/>
    </row>
    <row r="30" spans="1:3" x14ac:dyDescent="0.2">
      <c r="A30" s="291" t="s">
        <v>224</v>
      </c>
      <c r="B30" s="296"/>
      <c r="C30" s="220"/>
    </row>
    <row r="31" spans="1:3" x14ac:dyDescent="0.2">
      <c r="A31" s="291" t="s">
        <v>225</v>
      </c>
      <c r="B31" s="296"/>
      <c r="C31" s="220"/>
    </row>
    <row r="32" spans="1:3" x14ac:dyDescent="0.2">
      <c r="A32" s="291"/>
      <c r="B32" s="296"/>
      <c r="C32" s="220"/>
    </row>
    <row r="33" spans="1:3" x14ac:dyDescent="0.2">
      <c r="A33" s="291" t="s">
        <v>226</v>
      </c>
      <c r="B33" s="296"/>
      <c r="C33" s="220"/>
    </row>
    <row r="34" spans="1:3" x14ac:dyDescent="0.2">
      <c r="A34" s="291" t="s">
        <v>227</v>
      </c>
      <c r="B34" s="296"/>
      <c r="C34" s="220"/>
    </row>
    <row r="35" spans="1:3" x14ac:dyDescent="0.2">
      <c r="A35" s="291" t="s">
        <v>228</v>
      </c>
      <c r="B35" s="296"/>
      <c r="C35" s="220"/>
    </row>
    <row r="36" spans="1:3" x14ac:dyDescent="0.2">
      <c r="A36" s="291"/>
      <c r="B36" s="296"/>
      <c r="C36" s="220"/>
    </row>
    <row r="37" spans="1:3" x14ac:dyDescent="0.2">
      <c r="A37" s="292" t="s">
        <v>229</v>
      </c>
      <c r="B37" s="296"/>
      <c r="C37" s="220"/>
    </row>
    <row r="38" spans="1:3" x14ac:dyDescent="0.2">
      <c r="A38" s="292" t="s">
        <v>231</v>
      </c>
      <c r="B38" s="296"/>
      <c r="C38" s="220"/>
    </row>
    <row r="39" spans="1:3" x14ac:dyDescent="0.2">
      <c r="A39" s="292" t="s">
        <v>230</v>
      </c>
      <c r="B39" s="296"/>
      <c r="C39" s="220"/>
    </row>
    <row r="40" spans="1:3" x14ac:dyDescent="0.2">
      <c r="A40" s="86"/>
      <c r="B40" s="220"/>
      <c r="C40" s="220"/>
    </row>
    <row r="41" spans="1:3" x14ac:dyDescent="0.2">
      <c r="A41" s="86"/>
    </row>
  </sheetData>
  <conditionalFormatting sqref="B3:B10 B12:B14">
    <cfRule type="cellIs" dxfId="31" priority="1" operator="greaterThan">
      <formula>199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Raw Data</vt:lpstr>
      <vt:lpstr>Sheet2</vt:lpstr>
      <vt:lpstr>Metadata</vt:lpstr>
      <vt:lpstr>Bird Count</vt:lpstr>
      <vt:lpstr>In Town</vt:lpstr>
      <vt:lpstr>New rule analysis</vt:lpstr>
      <vt:lpstr>Model Parameters Westboro</vt:lpstr>
      <vt:lpstr>Model Parameters Petrie</vt:lpstr>
      <vt:lpstr>McKay Lake Pond</vt:lpstr>
      <vt:lpstr>Ottawa River</vt:lpstr>
      <vt:lpstr>Rideau River</vt:lpstr>
      <vt:lpstr>Statistics</vt:lpstr>
      <vt:lpstr>Sheet1</vt:lpstr>
      <vt:lpstr>'In Town'!Print_Area</vt:lpstr>
      <vt:lpstr>Metadata!Print_Area</vt:lpstr>
    </vt:vector>
  </TitlesOfParts>
  <Company>City of Ottawa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Setup</dc:creator>
  <cp:lastModifiedBy>Lowe, Nicholas</cp:lastModifiedBy>
  <cp:lastPrinted>2017-09-19T15:32:51Z</cp:lastPrinted>
  <dcterms:created xsi:type="dcterms:W3CDTF">2014-08-19T15:05:48Z</dcterms:created>
  <dcterms:modified xsi:type="dcterms:W3CDTF">2019-08-22T14:34:06Z</dcterms:modified>
</cp:coreProperties>
</file>