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5016272/Downloads/cp-17-63-2021-supplement (5)/SI_CP-2019-174_20210105/"/>
    </mc:Choice>
  </mc:AlternateContent>
  <xr:revisionPtr revIDLastSave="0" documentId="13_ncr:1_{4F8F552E-B653-5948-B725-F662FD091E15}" xr6:coauthVersionLast="47" xr6:coauthVersionMax="47" xr10:uidLastSave="{00000000-0000-0000-0000-000000000000}"/>
  <bookViews>
    <workbookView xWindow="0" yWindow="500" windowWidth="27720" windowHeight="15300" xr2:uid="{78FA9430-7901-2F4A-BB80-8D684D58713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0" i="1" l="1"/>
  <c r="J10" i="1"/>
  <c r="H10" i="1"/>
  <c r="G10" i="1"/>
  <c r="K9" i="1"/>
  <c r="J9" i="1"/>
  <c r="H9" i="1"/>
  <c r="G9" i="1"/>
  <c r="K8" i="1"/>
  <c r="J8" i="1"/>
  <c r="H8" i="1"/>
  <c r="G8" i="1"/>
  <c r="K7" i="1"/>
  <c r="J7" i="1"/>
  <c r="H7" i="1"/>
  <c r="G7" i="1"/>
  <c r="K6" i="1"/>
  <c r="J6" i="1"/>
  <c r="H6" i="1"/>
  <c r="G6" i="1"/>
  <c r="K5" i="1"/>
  <c r="J5" i="1"/>
  <c r="H5" i="1"/>
  <c r="G5" i="1"/>
  <c r="K4" i="1"/>
  <c r="J4" i="1"/>
  <c r="H4" i="1"/>
  <c r="G4" i="1"/>
</calcChain>
</file>

<file path=xl/sharedStrings.xml><?xml version="1.0" encoding="utf-8"?>
<sst xmlns="http://schemas.openxmlformats.org/spreadsheetml/2006/main" count="72" uniqueCount="45">
  <si>
    <t>Site Name</t>
  </si>
  <si>
    <t>Location</t>
  </si>
  <si>
    <t>Latitude</t>
  </si>
  <si>
    <t>Longitude</t>
  </si>
  <si>
    <t>Proxy</t>
  </si>
  <si>
    <t>Fog Lake</t>
  </si>
  <si>
    <t>Canada</t>
  </si>
  <si>
    <t>pollen</t>
  </si>
  <si>
    <t>chironomids</t>
  </si>
  <si>
    <t>Amarok Lake</t>
  </si>
  <si>
    <t>Lake CF8</t>
  </si>
  <si>
    <t>Wax Lips Lake</t>
  </si>
  <si>
    <t>Greenland</t>
  </si>
  <si>
    <t>Siberia</t>
  </si>
  <si>
    <t>Sokli</t>
  </si>
  <si>
    <t>La Grande Pile</t>
  </si>
  <si>
    <t>Imbramowice</t>
  </si>
  <si>
    <t>Eurach</t>
  </si>
  <si>
    <t>Jammertal</t>
  </si>
  <si>
    <t>Samerberg</t>
  </si>
  <si>
    <t>Les Echets</t>
  </si>
  <si>
    <t>Lago Grande di Monticchio</t>
  </si>
  <si>
    <t>Europe</t>
  </si>
  <si>
    <t>Anom-2SD</t>
  </si>
  <si>
    <t>Anom</t>
  </si>
  <si>
    <t>Anom+2SD</t>
  </si>
  <si>
    <t>pollen &amp; chironomids</t>
  </si>
  <si>
    <t>El'gygytgyn</t>
  </si>
  <si>
    <t xml:space="preserve">Finland </t>
  </si>
  <si>
    <t>Birch Creek</t>
  </si>
  <si>
    <t>Alaska</t>
  </si>
  <si>
    <t>beetles</t>
  </si>
  <si>
    <t>Koyukuk</t>
  </si>
  <si>
    <t>Anom-1SD</t>
  </si>
  <si>
    <t>Anom+1SD</t>
  </si>
  <si>
    <t>Table S6. NH terrestrial (40-90N) Summer</t>
  </si>
  <si>
    <t>Compilation reference</t>
  </si>
  <si>
    <t>Brewer et al. 2008</t>
  </si>
  <si>
    <t>Melles et al. 2012</t>
  </si>
  <si>
    <t>McFarlin et al. 2018</t>
  </si>
  <si>
    <t>Bigelow et al. 2014</t>
  </si>
  <si>
    <t>Axford et al. 2011</t>
  </si>
  <si>
    <t>Fréchette et al. 2006</t>
  </si>
  <si>
    <t>Francis et al. 2006; Fréchette et al. 2006</t>
  </si>
  <si>
    <t>Plikk et al. 2019; Salonen et al.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</si>
</sst>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000000"/>
      <name val="Helvetica Neue"/>
      <family val="2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left"/>
    </xf>
    <xf numFmtId="2" fontId="1" fillId="0" borderId="0" xfId="0" applyNumberFormat="1" applyFont="1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2" fontId="4" fillId="0" borderId="0" xfId="0" applyNumberFormat="1" applyFont="1" applyAlignment="1">
      <alignment horizontal="center"/>
    </xf>
    <xf numFmtId="164" fontId="0" fillId="0" borderId="0" xfId="0" applyNumberFormat="1" applyAlignment="1">
      <alignment horizontal="left"/>
    </xf>
    <xf numFmtId="0" fontId="2" fillId="0" borderId="0" xfId="0" applyFont="1" applyAlignment="1">
      <alignment horizontal="left"/>
    </xf>
    <xf numFmtId="0" fontId="5" fillId="0" borderId="1" xfId="0" applyFont="1" applyBorder="1"/>
    <xf numFmtId="0" fontId="5" fillId="0" borderId="1" xfId="0" applyFont="1" applyBorder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0" xfId="0" applyFont="1"/>
    <xf numFmtId="0" fontId="0" fillId="0" borderId="0" xfId="0" applyAlignment="1">
      <alignment horizontal="left" vertical="top"/>
    </xf>
    <xf numFmtId="0" fontId="5" fillId="0" borderId="1" xfId="0" applyFont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21A3D-06F8-1B44-AEE1-8156FB4FC273}">
  <sheetPr>
    <pageSetUpPr fitToPage="1"/>
  </sheetPr>
  <dimension ref="A1:AD18"/>
  <sheetViews>
    <sheetView tabSelected="1" topLeftCell="A2" zoomScale="80" zoomScaleNormal="80" workbookViewId="0">
      <selection activeCell="AD3" sqref="AD3:AD18"/>
    </sheetView>
  </sheetViews>
  <sheetFormatPr baseColWidth="10" defaultColWidth="10.6640625" defaultRowHeight="16" x14ac:dyDescent="0.2"/>
  <cols>
    <col min="1" max="1" width="33.33203125" style="14" customWidth="1"/>
    <col min="2" max="2" width="19.1640625" customWidth="1"/>
    <col min="6" max="6" width="18.1640625" customWidth="1"/>
    <col min="7" max="8" width="10.83203125" style="5"/>
    <col min="9" max="10" width="11" style="5" customWidth="1"/>
    <col min="11" max="11" width="13" style="5" customWidth="1"/>
    <col min="13" max="29" width="15.83203125" style="5" customWidth="1"/>
    <col min="30" max="30" width="10.83203125" style="5"/>
  </cols>
  <sheetData>
    <row r="1" spans="1:30" ht="19" x14ac:dyDescent="0.25">
      <c r="B1" s="4" t="s">
        <v>35</v>
      </c>
    </row>
    <row r="3" spans="1:30" s="13" customFormat="1" x14ac:dyDescent="0.2">
      <c r="A3" s="15" t="s">
        <v>36</v>
      </c>
      <c r="B3" s="10" t="s">
        <v>0</v>
      </c>
      <c r="C3" s="10" t="s">
        <v>1</v>
      </c>
      <c r="D3" s="10" t="s">
        <v>2</v>
      </c>
      <c r="E3" s="10" t="s">
        <v>3</v>
      </c>
      <c r="F3" s="10" t="s">
        <v>4</v>
      </c>
      <c r="G3" s="11" t="s">
        <v>23</v>
      </c>
      <c r="H3" s="11" t="s">
        <v>33</v>
      </c>
      <c r="I3" s="12" t="s">
        <v>24</v>
      </c>
      <c r="J3" s="12" t="s">
        <v>34</v>
      </c>
      <c r="K3" s="12" t="s">
        <v>25</v>
      </c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</row>
    <row r="4" spans="1:30" x14ac:dyDescent="0.2">
      <c r="A4" s="14" t="s">
        <v>37</v>
      </c>
      <c r="B4" s="3" t="s">
        <v>15</v>
      </c>
      <c r="C4" s="3" t="s">
        <v>22</v>
      </c>
      <c r="D4" s="9">
        <v>47.73</v>
      </c>
      <c r="E4" s="9">
        <v>6.5</v>
      </c>
      <c r="F4" s="3" t="s">
        <v>7</v>
      </c>
      <c r="G4" s="6">
        <f>+I4-(2*1.52414)</f>
        <v>0.91072160680000103</v>
      </c>
      <c r="H4" s="6">
        <f>+I4-1.52414</f>
        <v>2.4348616068000011</v>
      </c>
      <c r="I4" s="6">
        <v>3.9590016068000011</v>
      </c>
      <c r="J4" s="6">
        <f>+I4+1.52414</f>
        <v>5.4831416068000012</v>
      </c>
      <c r="K4" s="6">
        <f>+I4+(2*1.52414)</f>
        <v>7.0072816068000012</v>
      </c>
      <c r="L4" s="2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7"/>
      <c r="AA4" s="6"/>
      <c r="AB4" s="6"/>
      <c r="AC4" s="6"/>
      <c r="AD4" s="6"/>
    </row>
    <row r="5" spans="1:30" x14ac:dyDescent="0.2">
      <c r="A5" s="14" t="s">
        <v>37</v>
      </c>
      <c r="B5" s="3" t="s">
        <v>16</v>
      </c>
      <c r="C5" s="3" t="s">
        <v>22</v>
      </c>
      <c r="D5" s="9">
        <v>50.89</v>
      </c>
      <c r="E5" s="9">
        <v>16.579999999999998</v>
      </c>
      <c r="F5" s="3" t="s">
        <v>7</v>
      </c>
      <c r="G5" s="6">
        <f>+I5-(2*1.28721)</f>
        <v>0.38039330459999832</v>
      </c>
      <c r="H5" s="6">
        <f>+I5-1.28721</f>
        <v>1.6676033045999983</v>
      </c>
      <c r="I5" s="6">
        <v>2.9548133045999982</v>
      </c>
      <c r="J5" s="6">
        <f>+I5+1.28721</f>
        <v>4.2420233045999982</v>
      </c>
      <c r="K5" s="6">
        <f>+I5+(2*1.28721)</f>
        <v>5.5292333045999982</v>
      </c>
      <c r="L5" s="2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7"/>
      <c r="AA5" s="6"/>
      <c r="AB5" s="6"/>
      <c r="AC5" s="6"/>
      <c r="AD5" s="6"/>
    </row>
    <row r="6" spans="1:30" x14ac:dyDescent="0.2">
      <c r="A6" s="14" t="s">
        <v>37</v>
      </c>
      <c r="B6" s="3" t="s">
        <v>17</v>
      </c>
      <c r="C6" s="3" t="s">
        <v>22</v>
      </c>
      <c r="D6" s="9">
        <v>47.78</v>
      </c>
      <c r="E6" s="9">
        <v>11.31</v>
      </c>
      <c r="F6" s="3" t="s">
        <v>7</v>
      </c>
      <c r="G6" s="6">
        <f>+I6-(2*2.04591)</f>
        <v>-3.1632004097999999</v>
      </c>
      <c r="H6" s="6">
        <f>+I6-2.04591</f>
        <v>-1.1172904097999998</v>
      </c>
      <c r="I6" s="6">
        <v>0.92861959020000029</v>
      </c>
      <c r="J6" s="6">
        <f>+I6+2.04591</f>
        <v>2.9745295902000004</v>
      </c>
      <c r="K6" s="6">
        <f>+I6+(2*2.04591)</f>
        <v>5.0204395902000005</v>
      </c>
      <c r="L6" s="2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7"/>
      <c r="AA6" s="6"/>
      <c r="AB6" s="6"/>
      <c r="AC6" s="6"/>
      <c r="AD6" s="6"/>
    </row>
    <row r="7" spans="1:30" x14ac:dyDescent="0.2">
      <c r="A7" s="14" t="s">
        <v>37</v>
      </c>
      <c r="B7" s="3" t="s">
        <v>18</v>
      </c>
      <c r="C7" s="3" t="s">
        <v>22</v>
      </c>
      <c r="D7" s="9">
        <v>48.06</v>
      </c>
      <c r="E7" s="9">
        <v>9.5299999999999994</v>
      </c>
      <c r="F7" s="3" t="s">
        <v>7</v>
      </c>
      <c r="G7" s="6">
        <f>+I7-(2*1.83816)</f>
        <v>-4.3037028000010302E-3</v>
      </c>
      <c r="H7" s="6">
        <f>+I7-1.83816</f>
        <v>1.833856297199999</v>
      </c>
      <c r="I7" s="6">
        <v>3.672016297199999</v>
      </c>
      <c r="J7" s="6">
        <f>+I7+1.83816</f>
        <v>5.5101762971999992</v>
      </c>
      <c r="K7" s="6">
        <f>+I7+(2*1.83816)</f>
        <v>7.3483362971999995</v>
      </c>
      <c r="L7" s="2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7"/>
      <c r="AA7" s="6"/>
      <c r="AB7" s="6"/>
      <c r="AC7" s="6"/>
      <c r="AD7" s="6"/>
    </row>
    <row r="8" spans="1:30" x14ac:dyDescent="0.2">
      <c r="A8" s="14" t="s">
        <v>37</v>
      </c>
      <c r="B8" s="3" t="s">
        <v>19</v>
      </c>
      <c r="C8" s="3" t="s">
        <v>22</v>
      </c>
      <c r="D8" s="9">
        <v>47.75</v>
      </c>
      <c r="E8" s="9">
        <v>12.2</v>
      </c>
      <c r="F8" s="3" t="s">
        <v>7</v>
      </c>
      <c r="G8" s="6">
        <f>+I8-(2*1.50916)</f>
        <v>-2.6260366347999993</v>
      </c>
      <c r="H8" s="6">
        <f>+I8-1.50916</f>
        <v>-1.1168766347999992</v>
      </c>
      <c r="I8" s="6">
        <v>0.39228336520000084</v>
      </c>
      <c r="J8" s="6">
        <f>+I8+1.50916</f>
        <v>1.9014433652000009</v>
      </c>
      <c r="K8" s="6">
        <f>+I8+(2*1.50916)</f>
        <v>3.410603365200001</v>
      </c>
      <c r="L8" s="2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7"/>
      <c r="AA8" s="6"/>
      <c r="AB8" s="6"/>
      <c r="AC8" s="6"/>
      <c r="AD8" s="6"/>
    </row>
    <row r="9" spans="1:30" x14ac:dyDescent="0.2">
      <c r="A9" s="14" t="s">
        <v>37</v>
      </c>
      <c r="B9" s="3" t="s">
        <v>20</v>
      </c>
      <c r="C9" s="3" t="s">
        <v>22</v>
      </c>
      <c r="D9" s="9">
        <v>45.83</v>
      </c>
      <c r="E9" s="9">
        <v>5</v>
      </c>
      <c r="F9" s="3" t="s">
        <v>7</v>
      </c>
      <c r="G9" s="6">
        <f>+I9-(2*1.28487)</f>
        <v>-3.053973704200001</v>
      </c>
      <c r="H9" s="6">
        <f>+I9-1.28487</f>
        <v>-1.7691037042000011</v>
      </c>
      <c r="I9" s="6">
        <v>-0.48423370420000111</v>
      </c>
      <c r="J9" s="6">
        <f>+I9+1.28487</f>
        <v>0.80063629579999884</v>
      </c>
      <c r="K9" s="6">
        <f>+I9+(2*1.28487)</f>
        <v>2.0855062957999988</v>
      </c>
      <c r="L9" s="2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7"/>
      <c r="AA9" s="6"/>
      <c r="AB9" s="6"/>
      <c r="AC9" s="6"/>
      <c r="AD9" s="6"/>
    </row>
    <row r="10" spans="1:30" x14ac:dyDescent="0.2">
      <c r="A10" s="14" t="s">
        <v>37</v>
      </c>
      <c r="B10" s="3" t="s">
        <v>21</v>
      </c>
      <c r="C10" s="3" t="s">
        <v>22</v>
      </c>
      <c r="D10" s="9">
        <v>40.94</v>
      </c>
      <c r="E10" s="9">
        <v>15.6</v>
      </c>
      <c r="F10" s="3" t="s">
        <v>7</v>
      </c>
      <c r="G10" s="6">
        <f>+I10-(2*1.19204)</f>
        <v>-2.0358972606000014</v>
      </c>
      <c r="H10" s="6">
        <f>+I10-1.19204</f>
        <v>-0.84385726060000144</v>
      </c>
      <c r="I10" s="6">
        <v>0.34818273939999855</v>
      </c>
      <c r="J10" s="6">
        <f>+I10+1.19204</f>
        <v>1.5402227393999985</v>
      </c>
      <c r="K10" s="6">
        <f>+I10+(2*1.19204)</f>
        <v>2.7322627393999985</v>
      </c>
      <c r="L10" s="2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7"/>
      <c r="AA10" s="6"/>
      <c r="AB10" s="6"/>
      <c r="AC10" s="6"/>
      <c r="AD10" s="6"/>
    </row>
    <row r="11" spans="1:30" x14ac:dyDescent="0.2">
      <c r="A11" s="14" t="s">
        <v>43</v>
      </c>
      <c r="B11" t="s">
        <v>5</v>
      </c>
      <c r="C11" t="s">
        <v>6</v>
      </c>
      <c r="D11" s="8">
        <v>67.183000000000007</v>
      </c>
      <c r="E11" s="8">
        <v>-63.25</v>
      </c>
      <c r="F11" s="5" t="s">
        <v>26</v>
      </c>
      <c r="G11" s="6">
        <v>2.9362700000000004</v>
      </c>
      <c r="H11" s="6">
        <v>4.4362700000000004</v>
      </c>
      <c r="I11" s="6">
        <v>5.9362700000000004</v>
      </c>
      <c r="J11" s="6">
        <v>7.4362700000000004</v>
      </c>
      <c r="K11" s="6">
        <v>8.9362700000000004</v>
      </c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7"/>
      <c r="AA11" s="6"/>
      <c r="AB11" s="6"/>
      <c r="AC11" s="6"/>
      <c r="AD11" s="6"/>
    </row>
    <row r="12" spans="1:30" x14ac:dyDescent="0.2">
      <c r="A12" s="14" t="s">
        <v>42</v>
      </c>
      <c r="B12" t="s">
        <v>9</v>
      </c>
      <c r="C12" t="s">
        <v>6</v>
      </c>
      <c r="D12" s="8">
        <v>66.266999999999996</v>
      </c>
      <c r="E12" s="8">
        <v>-65.75</v>
      </c>
      <c r="F12" s="1" t="s">
        <v>7</v>
      </c>
      <c r="G12" s="6">
        <v>3.3296200000000007</v>
      </c>
      <c r="H12" s="6">
        <v>4.129620000000001</v>
      </c>
      <c r="I12" s="6">
        <v>4.9296200000000008</v>
      </c>
      <c r="J12" s="6">
        <v>5.7296200000000006</v>
      </c>
      <c r="K12" s="6">
        <v>6.5296200000000013</v>
      </c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7"/>
      <c r="AA12" s="6"/>
      <c r="AB12" s="6"/>
      <c r="AC12" s="6"/>
      <c r="AD12" s="6"/>
    </row>
    <row r="13" spans="1:30" x14ac:dyDescent="0.2">
      <c r="A13" s="14" t="s">
        <v>41</v>
      </c>
      <c r="B13" t="s">
        <v>10</v>
      </c>
      <c r="C13" t="s">
        <v>6</v>
      </c>
      <c r="D13" s="8">
        <v>70.566999999999993</v>
      </c>
      <c r="E13" s="8">
        <v>-68.95</v>
      </c>
      <c r="F13" s="1" t="s">
        <v>8</v>
      </c>
      <c r="G13" s="6">
        <v>3.4277700000000002</v>
      </c>
      <c r="H13" s="6">
        <v>4.95777</v>
      </c>
      <c r="I13" s="6">
        <v>6.4877700000000003</v>
      </c>
      <c r="J13" s="6">
        <v>8.0177700000000005</v>
      </c>
      <c r="K13" s="6">
        <v>9.5477699999999999</v>
      </c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7"/>
      <c r="AA13" s="6"/>
      <c r="AB13" s="6"/>
      <c r="AC13" s="6"/>
      <c r="AD13" s="6"/>
    </row>
    <row r="14" spans="1:30" x14ac:dyDescent="0.2">
      <c r="A14" s="14" t="s">
        <v>39</v>
      </c>
      <c r="B14" t="s">
        <v>11</v>
      </c>
      <c r="C14" t="s">
        <v>12</v>
      </c>
      <c r="D14" s="8">
        <v>76.849999999999994</v>
      </c>
      <c r="E14" s="8">
        <v>-66.966999999999999</v>
      </c>
      <c r="F14" s="1" t="s">
        <v>8</v>
      </c>
      <c r="G14" s="6">
        <v>4.6756700000000002</v>
      </c>
      <c r="H14" s="6">
        <v>6.2056700000000005</v>
      </c>
      <c r="I14" s="6">
        <v>7.7356700000000007</v>
      </c>
      <c r="J14" s="6">
        <v>9.2656700000000001</v>
      </c>
      <c r="K14" s="6">
        <v>10.795670000000001</v>
      </c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7"/>
      <c r="AA14" s="6"/>
      <c r="AB14" s="6"/>
      <c r="AC14" s="6"/>
      <c r="AD14" s="6"/>
    </row>
    <row r="15" spans="1:30" x14ac:dyDescent="0.2">
      <c r="A15" s="14" t="s">
        <v>38</v>
      </c>
      <c r="B15" t="s">
        <v>27</v>
      </c>
      <c r="C15" t="s">
        <v>13</v>
      </c>
      <c r="D15" s="8">
        <v>67.5</v>
      </c>
      <c r="E15" s="8">
        <v>172.083</v>
      </c>
      <c r="F15" s="1" t="s">
        <v>7</v>
      </c>
      <c r="G15" s="6">
        <v>-6.3969199999999997</v>
      </c>
      <c r="H15" s="6">
        <v>-2.2969200000000001</v>
      </c>
      <c r="I15" s="6">
        <v>1.8030799999999996</v>
      </c>
      <c r="J15" s="6">
        <v>5.9030799999999992</v>
      </c>
      <c r="K15" s="6">
        <v>10.003079999999999</v>
      </c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7"/>
      <c r="AA15" s="6"/>
      <c r="AB15" s="6"/>
      <c r="AC15" s="6"/>
      <c r="AD15" s="6"/>
    </row>
    <row r="16" spans="1:30" x14ac:dyDescent="0.2">
      <c r="A16" s="14" t="s">
        <v>44</v>
      </c>
      <c r="B16" s="1" t="s">
        <v>14</v>
      </c>
      <c r="C16" t="s">
        <v>28</v>
      </c>
      <c r="D16" s="8">
        <v>67.8</v>
      </c>
      <c r="E16" s="8">
        <v>29.3</v>
      </c>
      <c r="F16" s="1" t="s">
        <v>26</v>
      </c>
      <c r="G16" s="6">
        <v>-2.5293000000000001</v>
      </c>
      <c r="H16" s="6">
        <v>-0.42930000000000001</v>
      </c>
      <c r="I16" s="6">
        <v>1.6707000000000001</v>
      </c>
      <c r="J16" s="6">
        <v>3.7707000000000002</v>
      </c>
      <c r="K16" s="6">
        <v>5.8707000000000003</v>
      </c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7"/>
      <c r="AA16" s="6"/>
      <c r="AB16" s="6"/>
      <c r="AC16" s="6"/>
      <c r="AD16" s="6"/>
    </row>
    <row r="17" spans="1:30" x14ac:dyDescent="0.2">
      <c r="A17" s="14" t="s">
        <v>40</v>
      </c>
      <c r="B17" s="1" t="s">
        <v>29</v>
      </c>
      <c r="C17" t="s">
        <v>30</v>
      </c>
      <c r="D17" s="8">
        <v>65.816999999999993</v>
      </c>
      <c r="E17" s="8">
        <v>-144.30000000000001</v>
      </c>
      <c r="F17" s="1" t="s">
        <v>31</v>
      </c>
      <c r="G17" s="6">
        <v>-2.9733999999999998</v>
      </c>
      <c r="H17" s="6">
        <v>-1.9733999999999998</v>
      </c>
      <c r="I17" s="6">
        <v>-0.97339999999999982</v>
      </c>
      <c r="J17" s="6">
        <v>2.6600000000000179E-2</v>
      </c>
      <c r="K17" s="6">
        <v>1.0266000000000002</v>
      </c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7"/>
      <c r="AA17" s="6"/>
      <c r="AB17" s="6"/>
      <c r="AC17" s="6"/>
      <c r="AD17" s="6"/>
    </row>
    <row r="18" spans="1:30" x14ac:dyDescent="0.2">
      <c r="A18" s="14" t="s">
        <v>40</v>
      </c>
      <c r="B18" s="1" t="s">
        <v>32</v>
      </c>
      <c r="C18" t="s">
        <v>30</v>
      </c>
      <c r="D18" s="8">
        <v>66.55</v>
      </c>
      <c r="E18" s="8">
        <v>-152.083</v>
      </c>
      <c r="F18" s="1" t="s">
        <v>31</v>
      </c>
      <c r="G18" s="6">
        <v>-3.1808999999999994</v>
      </c>
      <c r="H18" s="6">
        <v>-0.38089999999999957</v>
      </c>
      <c r="I18" s="6">
        <v>2.4191000000000003</v>
      </c>
      <c r="J18" s="6">
        <v>5.2191000000000001</v>
      </c>
      <c r="K18" s="6">
        <v>8.0190999999999999</v>
      </c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7"/>
      <c r="AA18" s="6"/>
      <c r="AB18" s="6"/>
      <c r="AC18" s="6"/>
      <c r="AD18" s="6"/>
    </row>
  </sheetData>
  <pageMargins left="0.7" right="0.7" top="0.75" bottom="0.75" header="0.3" footer="0.3"/>
  <pageSetup scale="53" orientation="landscape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Bette Otto-Bliesner</dc:creator>
  <cp:lastModifiedBy>Nicholas Yeung</cp:lastModifiedBy>
  <cp:lastPrinted>2020-04-12T23:59:36Z</cp:lastPrinted>
  <dcterms:created xsi:type="dcterms:W3CDTF">2020-04-12T01:08:34Z</dcterms:created>
  <dcterms:modified xsi:type="dcterms:W3CDTF">2024-06-12T04:38:43Z</dcterms:modified>
</cp:coreProperties>
</file>