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del" sheetId="1" r:id="rId3"/>
    <sheet state="visible" name="inputs" sheetId="2" r:id="rId4"/>
    <sheet state="visible" name="outputs" sheetId="3" r:id="rId5"/>
    <sheet state="visible" name="charts" sheetId="4" r:id="rId6"/>
  </sheets>
  <definedNames/>
  <calcPr/>
</workbook>
</file>

<file path=xl/sharedStrings.xml><?xml version="1.0" encoding="utf-8"?>
<sst xmlns="http://schemas.openxmlformats.org/spreadsheetml/2006/main" count="74" uniqueCount="59">
  <si>
    <t>Firm Monocorn</t>
  </si>
  <si>
    <t>Clique Pens Model</t>
  </si>
  <si>
    <t>Simulation Inputs</t>
  </si>
  <si>
    <t>Team</t>
  </si>
  <si>
    <t>A</t>
  </si>
  <si>
    <t>B</t>
  </si>
  <si>
    <t>C</t>
  </si>
  <si>
    <t>Price</t>
  </si>
  <si>
    <t>Sales</t>
  </si>
  <si>
    <t>Marketing</t>
  </si>
  <si>
    <t>Trade Discount</t>
  </si>
  <si>
    <t>Simulation Outputs</t>
  </si>
  <si>
    <t>Send</t>
  </si>
  <si>
    <t>Round</t>
  </si>
  <si>
    <t>Starting Gross Margin</t>
  </si>
  <si>
    <t>Revenue</t>
  </si>
  <si>
    <t>Gross Margin</t>
  </si>
  <si>
    <t>Gross Profit Growth</t>
  </si>
  <si>
    <t>Market Share</t>
  </si>
  <si>
    <t>Settings</t>
  </si>
  <si>
    <t>Industry Market Share Raw Score</t>
  </si>
  <si>
    <t>Performance Scaling</t>
  </si>
  <si>
    <t>Market Representation</t>
  </si>
  <si>
    <t>Market Size</t>
  </si>
  <si>
    <t>Sales &amp; Marketing Budget</t>
  </si>
  <si>
    <t>Reference Sales Allocation</t>
  </si>
  <si>
    <t>Reference Marketing Allocation</t>
  </si>
  <si>
    <t>Reference Market Share</t>
  </si>
  <si>
    <t>Reference Price</t>
  </si>
  <si>
    <t>Reference Discount</t>
  </si>
  <si>
    <t>Base Unit Cost</t>
  </si>
  <si>
    <t>Scale Discount</t>
  </si>
  <si>
    <t>per</t>
  </si>
  <si>
    <t>units</t>
  </si>
  <si>
    <t>Reference</t>
  </si>
  <si>
    <t>Income Statement</t>
  </si>
  <si>
    <t>Units Sold</t>
  </si>
  <si>
    <t>Unit Price</t>
  </si>
  <si>
    <t>Per Unit Discount</t>
  </si>
  <si>
    <t>Volume Savings</t>
  </si>
  <si>
    <t>Per Unit COGS</t>
  </si>
  <si>
    <t>COGS</t>
  </si>
  <si>
    <t>Sales Allocation</t>
  </si>
  <si>
    <t>Marketing Allocation</t>
  </si>
  <si>
    <t>S&amp;M Surplus/Deficit</t>
  </si>
  <si>
    <t>Gross Profit</t>
  </si>
  <si>
    <t>Gross Margin Growth</t>
  </si>
  <si>
    <t>Starting Gross Profit</t>
  </si>
  <si>
    <t>Performance</t>
  </si>
  <si>
    <t>Starting Price</t>
  </si>
  <si>
    <t>Price Increase</t>
  </si>
  <si>
    <t>Impact from Price</t>
  </si>
  <si>
    <t>Impact from Discount</t>
  </si>
  <si>
    <t>Sales Bump from Sales</t>
  </si>
  <si>
    <t>Sales Bump from Marketing</t>
  </si>
  <si>
    <t>Net Impact</t>
  </si>
  <si>
    <t>Performance Relative to Industry</t>
  </si>
  <si>
    <t>Inputs</t>
  </si>
  <si>
    <t>Outputs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</si>
</sst>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000"/>
    <numFmt numFmtId="165" formatCode="&quot;$&quot;#,##0.00"/>
    <numFmt numFmtId="166" formatCode="&quot;$&quot;#,##0"/>
    <numFmt numFmtId="167" formatCode="&quot;$&quot;#,##0.000"/>
  </numFmts>
  <fonts count="3">
    <font>
      <sz val="10.0"/>
      <color rgb="FF000000"/>
      <name val="Arial"/>
    </font>
    <font/>
    <font>
      <b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0" fillId="0" fontId="1" numFmtId="4" xfId="0" applyAlignment="1" applyFont="1" applyNumberFormat="1">
      <alignment readingOrder="0"/>
    </xf>
    <xf borderId="8" fillId="0" fontId="2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9" fillId="0" fontId="1" numFmtId="164" xfId="0" applyAlignment="1" applyBorder="1" applyFont="1" applyNumberFormat="1">
      <alignment readingOrder="0"/>
    </xf>
    <xf borderId="10" fillId="0" fontId="1" numFmtId="0" xfId="0" applyAlignment="1" applyBorder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  <xf borderId="10" fillId="0" fontId="1" numFmtId="165" xfId="0" applyAlignment="1" applyBorder="1" applyFont="1" applyNumberFormat="1">
      <alignment readingOrder="0"/>
    </xf>
    <xf borderId="0" fillId="0" fontId="1" numFmtId="166" xfId="0" applyAlignment="1" applyFont="1" applyNumberFormat="1">
      <alignment readingOrder="0"/>
    </xf>
    <xf borderId="10" fillId="0" fontId="1" numFmtId="166" xfId="0" applyAlignment="1" applyBorder="1" applyFont="1" applyNumberFormat="1">
      <alignment readingOrder="0"/>
    </xf>
    <xf borderId="9" fillId="0" fontId="1" numFmtId="10" xfId="0" applyAlignment="1" applyBorder="1" applyFont="1" applyNumberFormat="1">
      <alignment readingOrder="0"/>
    </xf>
    <xf borderId="11" fillId="0" fontId="1" numFmtId="10" xfId="0" applyAlignment="1" applyBorder="1" applyFont="1" applyNumberFormat="1">
      <alignment readingOrder="0"/>
    </xf>
    <xf borderId="0" fillId="0" fontId="2" numFmtId="0" xfId="0" applyAlignment="1" applyFont="1">
      <alignment readingOrder="0"/>
    </xf>
    <xf borderId="10" fillId="0" fontId="2" numFmtId="0" xfId="0" applyAlignment="1" applyBorder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1" numFmtId="166" xfId="0" applyFont="1" applyNumberFormat="1"/>
    <xf borderId="0" fillId="0" fontId="1" numFmtId="10" xfId="0" applyFont="1" applyNumberForma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3" xfId="0" applyFont="1" applyNumberFormat="1"/>
    <xf borderId="10" fillId="0" fontId="1" numFmtId="164" xfId="0" applyAlignment="1" applyBorder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9" fillId="0" fontId="1" numFmtId="0" xfId="0" applyAlignment="1" applyBorder="1" applyFont="1">
      <alignment readingOrder="0"/>
    </xf>
    <xf borderId="8" fillId="0" fontId="1" numFmtId="0" xfId="0" applyBorder="1" applyFont="1"/>
    <xf borderId="9" fillId="0" fontId="1" numFmtId="0" xfId="0" applyBorder="1" applyFont="1"/>
    <xf borderId="8" fillId="0" fontId="1" numFmtId="0" xfId="0" applyAlignment="1" applyBorder="1" applyFont="1">
      <alignment readingOrder="0"/>
    </xf>
    <xf borderId="7" fillId="0" fontId="1" numFmtId="3" xfId="0" applyBorder="1" applyFont="1" applyNumberFormat="1"/>
    <xf borderId="7" fillId="0" fontId="1" numFmtId="165" xfId="0" applyBorder="1" applyFont="1" applyNumberFormat="1"/>
    <xf borderId="0" fillId="0" fontId="1" numFmtId="165" xfId="0" applyFont="1" applyNumberFormat="1"/>
    <xf borderId="7" fillId="0" fontId="1" numFmtId="165" xfId="0" applyBorder="1" applyFont="1" applyNumberFormat="1"/>
    <xf borderId="7" fillId="0" fontId="2" numFmtId="166" xfId="0" applyBorder="1" applyFont="1" applyNumberFormat="1"/>
    <xf borderId="0" fillId="0" fontId="2" numFmtId="166" xfId="0" applyFont="1" applyNumberFormat="1"/>
    <xf borderId="7" fillId="0" fontId="1" numFmtId="166" xfId="0" applyBorder="1" applyFont="1" applyNumberFormat="1"/>
    <xf borderId="7" fillId="0" fontId="1" numFmtId="10" xfId="0" applyBorder="1" applyFont="1" applyNumberFormat="1"/>
    <xf borderId="7" fillId="0" fontId="1" numFmtId="10" xfId="0" applyAlignment="1" applyBorder="1" applyFont="1" applyNumberFormat="1">
      <alignment readingOrder="0"/>
    </xf>
    <xf borderId="10" fillId="0" fontId="1" numFmtId="165" xfId="0" applyBorder="1" applyFont="1" applyNumberFormat="1"/>
    <xf borderId="7" fillId="0" fontId="2" numFmtId="10" xfId="0" applyAlignment="1" applyBorder="1" applyFont="1" applyNumberFormat="1">
      <alignment readingOrder="0"/>
    </xf>
    <xf borderId="0" fillId="0" fontId="2" numFmtId="10" xfId="0" applyAlignment="1" applyFont="1" applyNumberFormat="1">
      <alignment readingOrder="0"/>
    </xf>
    <xf borderId="10" fillId="0" fontId="2" numFmtId="10" xfId="0" applyAlignment="1" applyBorder="1" applyFont="1" applyNumberFormat="1">
      <alignment readingOrder="0"/>
    </xf>
    <xf borderId="10" fillId="0" fontId="1" numFmtId="10" xfId="0" applyAlignment="1" applyBorder="1" applyFont="1" applyNumberFormat="1">
      <alignment readingOrder="0"/>
    </xf>
    <xf borderId="7" fillId="0" fontId="1" numFmtId="166" xfId="0" applyAlignment="1" applyBorder="1" applyFont="1" applyNumberFormat="1">
      <alignment readingOrder="0"/>
    </xf>
    <xf borderId="7" fillId="0" fontId="2" numFmtId="10" xfId="0" applyBorder="1" applyFont="1" applyNumberFormat="1"/>
    <xf borderId="0" fillId="0" fontId="2" numFmtId="10" xfId="0" applyFont="1" applyNumberFormat="1"/>
    <xf borderId="10" fillId="0" fontId="2" numFmtId="10" xfId="0" applyBorder="1" applyFont="1" applyNumberFormat="1"/>
    <xf borderId="0" fillId="0" fontId="1" numFmtId="0" xfId="0" applyFont="1"/>
    <xf borderId="7" fillId="0" fontId="1" numFmtId="0" xfId="0" applyBorder="1" applyFont="1"/>
    <xf borderId="7" fillId="0" fontId="1" numFmtId="9" xfId="0" applyBorder="1" applyFont="1" applyNumberFormat="1"/>
    <xf borderId="7" fillId="0" fontId="1" numFmtId="165" xfId="0" applyAlignment="1" applyBorder="1" applyFont="1" applyNumberFormat="1">
      <alignment readingOrder="0"/>
    </xf>
    <xf borderId="10" fillId="0" fontId="1" numFmtId="10" xfId="0" applyBorder="1" applyFont="1" applyNumberFormat="1"/>
    <xf borderId="0" fillId="0" fontId="1" numFmtId="9" xfId="0" applyFont="1" applyNumberFormat="1"/>
    <xf borderId="0" fillId="0" fontId="2" numFmtId="0" xfId="0" applyAlignment="1" applyFont="1">
      <alignment horizontal="center" readingOrder="0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6">
    <tableStyle count="3" pivot="0" name="inputs-style">
      <tableStyleElement dxfId="1" type="headerRow"/>
      <tableStyleElement dxfId="2" type="firstRowStripe"/>
      <tableStyleElement dxfId="3" type="secondRowStripe"/>
    </tableStyle>
    <tableStyle count="3" pivot="0" name="outputs-style">
      <tableStyleElement dxfId="1" type="headerRow"/>
      <tableStyleElement dxfId="2" type="firstRowStripe"/>
      <tableStyleElement dxfId="3" type="secondRowStripe"/>
    </tableStyle>
    <tableStyle count="3" pivot="0" name="model-style">
      <tableStyleElement dxfId="1" type="headerRow"/>
      <tableStyleElement dxfId="2" type="firstRowStripe"/>
      <tableStyleElement dxfId="3" type="secondRowStripe"/>
    </tableStyle>
    <tableStyle count="2" pivot="0" name="model-style 2">
      <tableStyleElement dxfId="2" type="firstRowStripe"/>
      <tableStyleElement dxfId="3" type="secondRowStripe"/>
    </tableStyle>
    <tableStyle count="3" pivot="0" name="model-style 3">
      <tableStyleElement dxfId="1" type="headerRow"/>
      <tableStyleElement dxfId="2" type="firstRowStripe"/>
      <tableStyleElement dxfId="3" type="secondRowStripe"/>
    </tableStyle>
    <tableStyle count="3" pivot="0" name="model-style 4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Price ($)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val>
            <c:numRef>
              <c:f>model!$D$7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model!$E$7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model!$F$7</c:f>
            </c:numRef>
          </c:val>
        </c:ser>
        <c:axId val="1134329266"/>
        <c:axId val="851940818"/>
      </c:barChart>
      <c:catAx>
        <c:axId val="113432926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51940818"/>
      </c:catAx>
      <c:valAx>
        <c:axId val="8519408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34329266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Sales ($)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val>
            <c:numRef>
              <c:f>model!$D$8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model!$E$8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model!$F$8</c:f>
            </c:numRef>
          </c:val>
        </c:ser>
        <c:axId val="1700825575"/>
        <c:axId val="223245427"/>
      </c:barChart>
      <c:catAx>
        <c:axId val="170082557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23245427"/>
      </c:catAx>
      <c:valAx>
        <c:axId val="2232454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00825575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Trade Discount (%)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val>
            <c:numRef>
              <c:f>model!$D$10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model!$E$10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model!$F$10</c:f>
            </c:numRef>
          </c:val>
        </c:ser>
        <c:axId val="290673787"/>
        <c:axId val="1853015489"/>
      </c:barChart>
      <c:catAx>
        <c:axId val="29067378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53015489"/>
      </c:catAx>
      <c:valAx>
        <c:axId val="18530154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90673787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Marketing ($)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val>
            <c:numRef>
              <c:f>model!$D$9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model!$E$9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model!$F$9</c:f>
            </c:numRef>
          </c:val>
        </c:ser>
        <c:axId val="1978429779"/>
        <c:axId val="1326408096"/>
      </c:barChart>
      <c:catAx>
        <c:axId val="197842977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26408096"/>
      </c:catAx>
      <c:valAx>
        <c:axId val="13264080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78429779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Gross Margin (%)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val>
            <c:numRef>
              <c:f>model!$D$21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model!$E$21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model!$F$21</c:f>
            </c:numRef>
          </c:val>
        </c:ser>
        <c:axId val="1321546855"/>
        <c:axId val="1869207508"/>
      </c:barChart>
      <c:catAx>
        <c:axId val="132154685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69207508"/>
      </c:catAx>
      <c:valAx>
        <c:axId val="18692075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21546855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Market Share (%)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model!$C$20</c:f>
            </c:strRef>
          </c:tx>
          <c:dPt>
            <c:idx val="0"/>
            <c:spPr>
              <a:solidFill>
                <a:srgbClr val="3366C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model!$D$19:$F$19</c:f>
            </c:strRef>
          </c:cat>
          <c:val>
            <c:numRef>
              <c:f>model!$D$20:$F$20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Revenue ($)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val>
            <c:numRef>
              <c:f>model!$D$20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model!$E$20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model!$F$20</c:f>
            </c:numRef>
          </c:val>
        </c:ser>
        <c:axId val="1585044328"/>
        <c:axId val="1412018694"/>
      </c:barChart>
      <c:catAx>
        <c:axId val="158504432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12018694"/>
      </c:catAx>
      <c:valAx>
        <c:axId val="14120186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85044328"/>
      </c:valAx>
    </c:plotArea>
    <c:legend>
      <c:legendPos val="r"/>
      <c:overlay val="0"/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Gross Profit Growth (%)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val>
            <c:numRef>
              <c:f>model!$D$22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model!$E$22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model!$F$22</c:f>
            </c:numRef>
          </c:val>
        </c:ser>
        <c:axId val="1611429729"/>
        <c:axId val="1831216458"/>
      </c:barChart>
      <c:catAx>
        <c:axId val="161142972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31216458"/>
      </c:catAx>
      <c:valAx>
        <c:axId val="1831216458"/>
        <c:scaling>
          <c:orientation val="minMax"/>
          <c:max val="1.0"/>
          <c:min val="-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11429729"/>
      </c:valAx>
    </c:plotArea>
    <c:legend>
      <c:legendPos val="r"/>
      <c:overlay val="0"/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2</xdr:row>
      <xdr:rowOff>0</xdr:rowOff>
    </xdr:from>
    <xdr:ext cx="3810000" cy="28575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16</xdr:row>
      <xdr:rowOff>57150</xdr:rowOff>
    </xdr:from>
    <xdr:ext cx="3810000" cy="28575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923925</xdr:colOff>
      <xdr:row>2</xdr:row>
      <xdr:rowOff>0</xdr:rowOff>
    </xdr:from>
    <xdr:ext cx="3810000" cy="28575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923925</xdr:colOff>
      <xdr:row>16</xdr:row>
      <xdr:rowOff>57150</xdr:rowOff>
    </xdr:from>
    <xdr:ext cx="3810000" cy="28575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914400</xdr:colOff>
      <xdr:row>2</xdr:row>
      <xdr:rowOff>0</xdr:rowOff>
    </xdr:from>
    <xdr:ext cx="3810000" cy="28575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914400</xdr:colOff>
      <xdr:row>16</xdr:row>
      <xdr:rowOff>57150</xdr:rowOff>
    </xdr:from>
    <xdr:ext cx="3810000" cy="28575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7</xdr:col>
      <xdr:colOff>885825</xdr:colOff>
      <xdr:row>2</xdr:row>
      <xdr:rowOff>0</xdr:rowOff>
    </xdr:from>
    <xdr:ext cx="3810000" cy="28575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7</xdr:col>
      <xdr:colOff>885825</xdr:colOff>
      <xdr:row>16</xdr:row>
      <xdr:rowOff>57150</xdr:rowOff>
    </xdr:from>
    <xdr:ext cx="3810000" cy="28575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C5:F10" displayName="Table_3" id="3">
  <tableColumns count="4">
    <tableColumn name="Column1" id="1"/>
    <tableColumn name="Column2" id="2"/>
    <tableColumn name="Column3" id="3"/>
    <tableColumn name="Column4" id="4"/>
  </tableColumns>
  <tableStyleInfo name="model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C27:D39" displayName="Table_4" id="4">
  <tableColumns count="2">
    <tableColumn name="Column1" id="1"/>
    <tableColumn name="Column2" id="2"/>
  </tableColumns>
  <tableStyleInfo name="model-style 2" showColumnStripes="0" showFirstColumn="1" showLastColumn="1" showRowStripes="1"/>
</table>
</file>

<file path=xl/tables/table3.xml><?xml version="1.0" encoding="utf-8"?>
<table xmlns="http://schemas.openxmlformats.org/spreadsheetml/2006/main" headerRowCount="0" ref="C14:F23" displayName="Table_5" id="5">
  <tableColumns count="4">
    <tableColumn name="Column1" id="1"/>
    <tableColumn name="Column2" id="2"/>
    <tableColumn name="Column3" id="3"/>
    <tableColumn name="Column4" id="4"/>
  </tableColumns>
  <tableStyleInfo name="model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ref="C41:G71" displayName="Table_6" id="6">
  <tableColumns count="5">
    <tableColumn name="Team" id="1"/>
    <tableColumn name="A" id="2"/>
    <tableColumn name="B" id="3"/>
    <tableColumn name="C" id="4"/>
    <tableColumn name="Reference" id="5"/>
  </tableColumns>
  <tableStyleInfo name="model-style 4" showColumnStripes="0" showFirstColumn="1" showLastColumn="1" showRowStripes="1"/>
</table>
</file>

<file path=xl/tables/table5.xml><?xml version="1.0" encoding="utf-8"?>
<table xmlns="http://schemas.openxmlformats.org/spreadsheetml/2006/main" headerRowCount="0" ref="C3:F8" displayName="Table_1" id="1">
  <tableColumns count="4">
    <tableColumn name="Column1" id="1"/>
    <tableColumn name="Column2" id="2"/>
    <tableColumn name="Column3" id="3"/>
    <tableColumn name="Column4" id="4"/>
  </tableColumns>
  <tableStyleInfo name="input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C3:F11" displayName="Table_2" id="2">
  <tableColumns count="4">
    <tableColumn name="Column1" id="1"/>
    <tableColumn name="Column2" id="2"/>
    <tableColumn name="Column3" id="3"/>
    <tableColumn name="Column4" id="4"/>
  </tableColumns>
  <tableStyleInfo name="output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6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43"/>
    <col customWidth="1" min="2" max="2" width="17.14"/>
    <col customWidth="1" min="3" max="3" width="31.43"/>
    <col customWidth="1" min="4" max="6" width="20.57"/>
    <col customWidth="1" min="7" max="7" width="17.29"/>
  </cols>
  <sheetData>
    <row r="2">
      <c r="B2" s="2" t="s">
        <v>0</v>
      </c>
      <c r="C2" s="2" t="s">
        <v>1</v>
      </c>
    </row>
    <row r="4">
      <c r="B4" s="1"/>
      <c r="C4" s="1"/>
      <c r="D4" s="1"/>
      <c r="E4" s="1"/>
      <c r="F4" s="1"/>
      <c r="G4" s="1"/>
    </row>
    <row r="5">
      <c r="B5" s="1"/>
      <c r="C5" s="3" t="str">
        <f>inputs!C3</f>
        <v>Simulation Inputs</v>
      </c>
      <c r="D5" s="4" t="str">
        <f>inputs!D3</f>
        <v/>
      </c>
      <c r="E5" s="4" t="str">
        <f>inputs!E3</f>
        <v/>
      </c>
      <c r="F5" s="5" t="str">
        <f>inputs!F3</f>
        <v/>
      </c>
      <c r="G5" s="1"/>
    </row>
    <row r="6">
      <c r="B6" s="1"/>
      <c r="C6" s="6" t="str">
        <f>inputs!C4</f>
        <v>Team</v>
      </c>
      <c r="D6" s="7" t="str">
        <f>inputs!D4</f>
        <v>A</v>
      </c>
      <c r="E6" s="7" t="str">
        <f>inputs!E4</f>
        <v>B</v>
      </c>
      <c r="F6" s="8" t="str">
        <f>inputs!F4</f>
        <v>C</v>
      </c>
      <c r="G6" s="1"/>
    </row>
    <row r="7">
      <c r="B7" s="1"/>
      <c r="C7" s="9" t="str">
        <f>inputs!C5</f>
        <v>Price</v>
      </c>
      <c r="D7" s="15">
        <f>inputs!D5</f>
        <v>2</v>
      </c>
      <c r="E7" s="15">
        <f>inputs!E5</f>
        <v>2</v>
      </c>
      <c r="F7" s="17">
        <f>inputs!F5</f>
        <v>2</v>
      </c>
      <c r="G7" s="1"/>
    </row>
    <row r="8">
      <c r="B8" s="1"/>
      <c r="C8" s="9" t="str">
        <f>inputs!C6</f>
        <v>Sales</v>
      </c>
      <c r="D8" s="18">
        <f>inputs!D6</f>
        <v>8000000</v>
      </c>
      <c r="E8" s="18">
        <f>inputs!E6</f>
        <v>8000000</v>
      </c>
      <c r="F8" s="19">
        <f>inputs!F6</f>
        <v>8000000</v>
      </c>
      <c r="G8" s="1"/>
    </row>
    <row r="9">
      <c r="B9" s="1"/>
      <c r="C9" s="9" t="str">
        <f>inputs!C7</f>
        <v>Marketing</v>
      </c>
      <c r="D9" s="18">
        <f>inputs!D7</f>
        <v>2000000</v>
      </c>
      <c r="E9" s="18">
        <f>inputs!E7</f>
        <v>2000000</v>
      </c>
      <c r="F9" s="19">
        <f>inputs!F7</f>
        <v>2000000</v>
      </c>
      <c r="G9" s="1"/>
    </row>
    <row r="10">
      <c r="B10" s="1"/>
      <c r="C10" s="11" t="str">
        <f>inputs!C8</f>
        <v>Trade Discount</v>
      </c>
      <c r="D10" s="20">
        <f>inputs!D8</f>
        <v>0.05</v>
      </c>
      <c r="E10" s="20">
        <f>inputs!E8</f>
        <v>0.05</v>
      </c>
      <c r="F10" s="21">
        <f>inputs!F8</f>
        <v>0.05</v>
      </c>
      <c r="G10" s="1"/>
    </row>
    <row r="11">
      <c r="B11" s="1"/>
      <c r="C11" s="1"/>
      <c r="D11" s="1"/>
      <c r="E11" s="1"/>
      <c r="F11" s="1"/>
      <c r="G11" s="1"/>
    </row>
    <row r="13">
      <c r="B13" s="1"/>
      <c r="C13" s="1"/>
      <c r="D13" s="1"/>
      <c r="E13" s="1"/>
      <c r="F13" s="1"/>
      <c r="G13" s="1"/>
    </row>
    <row r="14">
      <c r="B14" s="1"/>
      <c r="C14" s="3" t="s">
        <v>11</v>
      </c>
      <c r="D14" s="4"/>
      <c r="E14" s="4"/>
      <c r="F14" s="5"/>
      <c r="G14" s="1"/>
    </row>
    <row r="15">
      <c r="B15" s="1"/>
      <c r="C15" s="9" t="s">
        <v>12</v>
      </c>
      <c r="D15" s="12" t="b">
        <f t="shared" ref="D15:D16" si="1">D26</f>
        <v>1</v>
      </c>
      <c r="E15" s="22"/>
      <c r="F15" s="23"/>
      <c r="G15" s="1"/>
    </row>
    <row r="16">
      <c r="B16" s="1"/>
      <c r="C16" s="9" t="s">
        <v>13</v>
      </c>
      <c r="D16" s="24">
        <f t="shared" si="1"/>
        <v>0</v>
      </c>
      <c r="E16" s="22"/>
      <c r="F16" s="23"/>
      <c r="G16" s="1"/>
    </row>
    <row r="17">
      <c r="B17" s="1"/>
      <c r="C17" s="9" t="str">
        <f t="shared" ref="C17:D17" si="2">C32</f>
        <v>Sales &amp; Marketing Budget</v>
      </c>
      <c r="D17" s="18">
        <f t="shared" si="2"/>
        <v>10000000</v>
      </c>
      <c r="E17" s="22"/>
      <c r="F17" s="23"/>
      <c r="G17" s="1"/>
    </row>
    <row r="18">
      <c r="B18" s="1"/>
      <c r="C18" s="9" t="s">
        <v>14</v>
      </c>
      <c r="D18" s="25">
        <f>G58</f>
        <v>0.34425</v>
      </c>
      <c r="E18" s="22"/>
      <c r="F18" s="23"/>
      <c r="G18" s="1"/>
    </row>
    <row r="19">
      <c r="B19" s="1"/>
      <c r="C19" s="6" t="s">
        <v>3</v>
      </c>
      <c r="D19" s="7" t="s">
        <v>4</v>
      </c>
      <c r="E19" s="7" t="s">
        <v>5</v>
      </c>
      <c r="F19" s="8" t="s">
        <v>6</v>
      </c>
      <c r="G19" s="1"/>
    </row>
    <row r="20">
      <c r="B20" s="1"/>
      <c r="C20" s="9" t="s">
        <v>15</v>
      </c>
      <c r="D20" s="26">
        <f t="shared" ref="D20:F20" si="3">D45</f>
        <v>65000000</v>
      </c>
      <c r="E20" s="26">
        <f t="shared" si="3"/>
        <v>65000000</v>
      </c>
      <c r="F20" s="26">
        <f t="shared" si="3"/>
        <v>65000000</v>
      </c>
      <c r="G20" s="1"/>
    </row>
    <row r="21">
      <c r="B21" s="1"/>
      <c r="C21" s="9" t="s">
        <v>16</v>
      </c>
      <c r="D21" s="27">
        <f t="shared" ref="D21:F21" si="4">D57</f>
        <v>0.34425</v>
      </c>
      <c r="E21" s="27">
        <f t="shared" si="4"/>
        <v>0.34425</v>
      </c>
      <c r="F21" s="27">
        <f t="shared" si="4"/>
        <v>0.34425</v>
      </c>
      <c r="G21" s="1"/>
    </row>
    <row r="22">
      <c r="B22" s="1"/>
      <c r="C22" s="9" t="s">
        <v>17</v>
      </c>
      <c r="D22" s="27">
        <f t="shared" ref="D22:F22" si="5">D61</f>
        <v>0</v>
      </c>
      <c r="E22" s="27">
        <f t="shared" si="5"/>
        <v>0</v>
      </c>
      <c r="F22" s="27">
        <f t="shared" si="5"/>
        <v>0</v>
      </c>
      <c r="G22" s="1"/>
    </row>
    <row r="23">
      <c r="B23" s="1"/>
      <c r="C23" s="9" t="s">
        <v>18</v>
      </c>
      <c r="D23" s="25">
        <f t="shared" ref="D23:F23" si="6">D71</f>
        <v>0.2</v>
      </c>
      <c r="E23" s="25">
        <f t="shared" si="6"/>
        <v>0.2</v>
      </c>
      <c r="F23" s="25">
        <f t="shared" si="6"/>
        <v>0.2</v>
      </c>
      <c r="G23" s="1"/>
    </row>
    <row r="24">
      <c r="B24" s="1"/>
      <c r="C24" s="1"/>
      <c r="D24" s="1"/>
      <c r="E24" s="1"/>
      <c r="F24" s="1"/>
      <c r="G24" s="1"/>
    </row>
    <row r="26">
      <c r="B26" s="2" t="s">
        <v>19</v>
      </c>
      <c r="C26" s="28" t="s">
        <v>12</v>
      </c>
      <c r="D26" s="28" t="b">
        <v>1</v>
      </c>
      <c r="E26" s="30"/>
    </row>
    <row r="27">
      <c r="C27" s="12" t="s">
        <v>13</v>
      </c>
      <c r="D27" s="24">
        <v>0.0</v>
      </c>
      <c r="E27" s="30"/>
    </row>
    <row r="28">
      <c r="C28" s="12" t="s">
        <v>20</v>
      </c>
      <c r="D28" s="31">
        <v>3.333333333333333E7</v>
      </c>
      <c r="E28" s="30"/>
    </row>
    <row r="29">
      <c r="C29" s="12" t="s">
        <v>21</v>
      </c>
      <c r="D29" s="10">
        <v>5.0</v>
      </c>
    </row>
    <row r="30">
      <c r="C30" s="12" t="s">
        <v>22</v>
      </c>
      <c r="D30" s="33">
        <v>0.6</v>
      </c>
    </row>
    <row r="31">
      <c r="C31" s="12" t="s">
        <v>23</v>
      </c>
      <c r="D31" s="24">
        <v>1.625E8</v>
      </c>
    </row>
    <row r="32">
      <c r="C32" s="12" t="s">
        <v>24</v>
      </c>
      <c r="D32" s="18">
        <v>1.0E7</v>
      </c>
    </row>
    <row r="33">
      <c r="C33" s="12" t="s">
        <v>25</v>
      </c>
      <c r="D33" s="18">
        <v>8000000.0</v>
      </c>
      <c r="E33" s="34"/>
      <c r="F33" s="34"/>
    </row>
    <row r="34">
      <c r="C34" s="12" t="s">
        <v>26</v>
      </c>
      <c r="D34" s="18">
        <v>2000000.0</v>
      </c>
      <c r="E34" s="34"/>
      <c r="F34" s="34"/>
    </row>
    <row r="35">
      <c r="C35" s="12" t="s">
        <v>27</v>
      </c>
      <c r="D35" s="33">
        <v>0.2</v>
      </c>
      <c r="E35" s="34"/>
      <c r="F35" s="34"/>
    </row>
    <row r="36">
      <c r="C36" s="12" t="s">
        <v>28</v>
      </c>
      <c r="D36" s="15">
        <v>2.0</v>
      </c>
      <c r="E36" s="34"/>
      <c r="F36" s="34"/>
    </row>
    <row r="37">
      <c r="C37" s="12" t="s">
        <v>29</v>
      </c>
      <c r="D37" s="25">
        <v>0.05</v>
      </c>
      <c r="E37" s="34"/>
      <c r="F37" s="34"/>
    </row>
    <row r="38">
      <c r="C38" s="12" t="s">
        <v>30</v>
      </c>
      <c r="D38" s="15">
        <f>-(2*0.36-2)</f>
        <v>1.28</v>
      </c>
      <c r="E38" s="34"/>
      <c r="F38" s="34"/>
    </row>
    <row r="39">
      <c r="C39" s="12" t="s">
        <v>31</v>
      </c>
      <c r="D39" s="35">
        <v>0.01</v>
      </c>
      <c r="E39" s="36" t="s">
        <v>32</v>
      </c>
      <c r="F39" s="30">
        <v>1.0E7</v>
      </c>
      <c r="G39" s="28" t="s">
        <v>33</v>
      </c>
    </row>
    <row r="41">
      <c r="C41" s="37" t="s">
        <v>3</v>
      </c>
      <c r="D41" s="38" t="str">
        <f t="shared" ref="D41:F41" si="7">D6</f>
        <v>A</v>
      </c>
      <c r="E41" s="39" t="str">
        <f t="shared" si="7"/>
        <v>B</v>
      </c>
      <c r="F41" s="39" t="str">
        <f t="shared" si="7"/>
        <v>C</v>
      </c>
      <c r="G41" s="40" t="s">
        <v>34</v>
      </c>
    </row>
    <row r="42">
      <c r="B42" s="2"/>
      <c r="C42" s="12"/>
      <c r="D42" s="41"/>
      <c r="E42" s="31"/>
      <c r="F42" s="31"/>
      <c r="G42" s="41"/>
    </row>
    <row r="43">
      <c r="B43" s="2" t="s">
        <v>35</v>
      </c>
      <c r="C43" s="12" t="s">
        <v>36</v>
      </c>
      <c r="D43" s="41">
        <f t="shared" ref="D43:G43" si="8">D71*$D31</f>
        <v>32500000</v>
      </c>
      <c r="E43" s="31">
        <f t="shared" si="8"/>
        <v>32500000</v>
      </c>
      <c r="F43" s="31">
        <f t="shared" si="8"/>
        <v>32500000</v>
      </c>
      <c r="G43" s="41">
        <f t="shared" si="8"/>
        <v>32500000</v>
      </c>
    </row>
    <row r="44">
      <c r="C44" s="12" t="s">
        <v>37</v>
      </c>
      <c r="D44" s="42">
        <f t="shared" ref="D44:F44" si="9">D7</f>
        <v>2</v>
      </c>
      <c r="E44" s="43">
        <f t="shared" si="9"/>
        <v>2</v>
      </c>
      <c r="F44" s="43">
        <f t="shared" si="9"/>
        <v>2</v>
      </c>
      <c r="G44" s="44">
        <f>D36</f>
        <v>2</v>
      </c>
    </row>
    <row r="45">
      <c r="C45" s="22" t="s">
        <v>15</v>
      </c>
      <c r="D45" s="45">
        <f t="shared" ref="D45:G45" si="10">D43*D44</f>
        <v>65000000</v>
      </c>
      <c r="E45" s="46">
        <f t="shared" si="10"/>
        <v>65000000</v>
      </c>
      <c r="F45" s="46">
        <f t="shared" si="10"/>
        <v>65000000</v>
      </c>
      <c r="G45" s="47">
        <f t="shared" si="10"/>
        <v>65000000</v>
      </c>
    </row>
    <row r="46">
      <c r="C46" s="12" t="s">
        <v>30</v>
      </c>
      <c r="D46" s="42">
        <f t="shared" ref="D46:G46" si="11">$D38</f>
        <v>1.28</v>
      </c>
      <c r="E46" s="43">
        <f t="shared" si="11"/>
        <v>1.28</v>
      </c>
      <c r="F46" s="43">
        <f t="shared" si="11"/>
        <v>1.28</v>
      </c>
      <c r="G46" s="42">
        <f t="shared" si="11"/>
        <v>1.28</v>
      </c>
    </row>
    <row r="47">
      <c r="C47" s="12" t="s">
        <v>10</v>
      </c>
      <c r="D47" s="48">
        <f t="shared" ref="D47:F47" si="12">D10</f>
        <v>0.05</v>
      </c>
      <c r="E47" s="27">
        <f t="shared" si="12"/>
        <v>0.05</v>
      </c>
      <c r="F47" s="27">
        <f t="shared" si="12"/>
        <v>0.05</v>
      </c>
      <c r="G47" s="49">
        <f>D37</f>
        <v>0.05</v>
      </c>
    </row>
    <row r="48">
      <c r="C48" s="12" t="s">
        <v>38</v>
      </c>
      <c r="D48" s="42">
        <f t="shared" ref="D48:G48" si="13">D46*D47</f>
        <v>0.064</v>
      </c>
      <c r="E48" s="43">
        <f t="shared" si="13"/>
        <v>0.064</v>
      </c>
      <c r="F48" s="43">
        <f t="shared" si="13"/>
        <v>0.064</v>
      </c>
      <c r="G48" s="42">
        <f t="shared" si="13"/>
        <v>0.064</v>
      </c>
    </row>
    <row r="49">
      <c r="C49" s="12" t="s">
        <v>39</v>
      </c>
      <c r="D49" s="42">
        <f t="shared" ref="D49:G49" si="14">D43/$F39*$D39</f>
        <v>0.0325</v>
      </c>
      <c r="E49" s="43">
        <f t="shared" si="14"/>
        <v>0.0325</v>
      </c>
      <c r="F49" s="43">
        <f t="shared" si="14"/>
        <v>0.0325</v>
      </c>
      <c r="G49" s="42">
        <f t="shared" si="14"/>
        <v>0.0325</v>
      </c>
    </row>
    <row r="50">
      <c r="C50" s="12" t="s">
        <v>40</v>
      </c>
      <c r="D50" s="42">
        <f t="shared" ref="D50:G50" si="15">SUM(D46,D48)-D49</f>
        <v>1.3115</v>
      </c>
      <c r="E50" s="43">
        <f t="shared" si="15"/>
        <v>1.3115</v>
      </c>
      <c r="F50" s="50">
        <f t="shared" si="15"/>
        <v>1.3115</v>
      </c>
      <c r="G50" s="43">
        <f t="shared" si="15"/>
        <v>1.3115</v>
      </c>
    </row>
    <row r="51">
      <c r="C51" s="12" t="s">
        <v>41</v>
      </c>
      <c r="D51" s="47">
        <f t="shared" ref="D51:G51" si="16">D50*D43</f>
        <v>42623750</v>
      </c>
      <c r="E51" s="26">
        <f t="shared" si="16"/>
        <v>42623750</v>
      </c>
      <c r="F51" s="26">
        <f t="shared" si="16"/>
        <v>42623750</v>
      </c>
      <c r="G51" s="47">
        <f t="shared" si="16"/>
        <v>42623750</v>
      </c>
    </row>
    <row r="52">
      <c r="C52" s="12" t="s">
        <v>24</v>
      </c>
      <c r="D52" s="47">
        <f t="shared" ref="D52:G52" si="17">$D32</f>
        <v>10000000</v>
      </c>
      <c r="E52" s="26">
        <f t="shared" si="17"/>
        <v>10000000</v>
      </c>
      <c r="F52" s="26">
        <f t="shared" si="17"/>
        <v>10000000</v>
      </c>
      <c r="G52" s="47">
        <f t="shared" si="17"/>
        <v>10000000</v>
      </c>
    </row>
    <row r="53">
      <c r="C53" s="12" t="s">
        <v>42</v>
      </c>
      <c r="D53" s="47">
        <f t="shared" ref="D53:F53" si="18">D8</f>
        <v>8000000</v>
      </c>
      <c r="E53" s="26">
        <f t="shared" si="18"/>
        <v>8000000</v>
      </c>
      <c r="F53" s="26">
        <f t="shared" si="18"/>
        <v>8000000</v>
      </c>
      <c r="G53" s="47">
        <f t="shared" ref="G53:G54" si="20">D33</f>
        <v>8000000</v>
      </c>
    </row>
    <row r="54">
      <c r="C54" s="12" t="s">
        <v>43</v>
      </c>
      <c r="D54" s="47">
        <f t="shared" ref="D54:F54" si="19">D9</f>
        <v>2000000</v>
      </c>
      <c r="E54" s="26">
        <f t="shared" si="19"/>
        <v>2000000</v>
      </c>
      <c r="F54" s="26">
        <f t="shared" si="19"/>
        <v>2000000</v>
      </c>
      <c r="G54" s="47">
        <f t="shared" si="20"/>
        <v>2000000</v>
      </c>
    </row>
    <row r="55">
      <c r="C55" s="12" t="s">
        <v>44</v>
      </c>
      <c r="D55" s="47">
        <f t="shared" ref="D55:G55" si="21">D52-SUM(D53:D54)</f>
        <v>0</v>
      </c>
      <c r="E55" s="26">
        <f t="shared" si="21"/>
        <v>0</v>
      </c>
      <c r="F55" s="26">
        <f t="shared" si="21"/>
        <v>0</v>
      </c>
      <c r="G55" s="47">
        <f t="shared" si="21"/>
        <v>0</v>
      </c>
    </row>
    <row r="56">
      <c r="C56" s="12" t="s">
        <v>45</v>
      </c>
      <c r="D56" s="47">
        <f t="shared" ref="D56:G56" si="22">D45-D51+D55</f>
        <v>22376250</v>
      </c>
      <c r="E56" s="26">
        <f t="shared" si="22"/>
        <v>22376250</v>
      </c>
      <c r="F56" s="26">
        <f t="shared" si="22"/>
        <v>22376250</v>
      </c>
      <c r="G56" s="47">
        <f t="shared" si="22"/>
        <v>22376250</v>
      </c>
    </row>
    <row r="57">
      <c r="C57" s="22" t="s">
        <v>16</v>
      </c>
      <c r="D57" s="51">
        <f t="shared" ref="D57:G57" si="23">iferror(D56/D45,0)</f>
        <v>0.34425</v>
      </c>
      <c r="E57" s="52">
        <f t="shared" si="23"/>
        <v>0.34425</v>
      </c>
      <c r="F57" s="53">
        <f t="shared" si="23"/>
        <v>0.34425</v>
      </c>
      <c r="G57" s="25">
        <f t="shared" si="23"/>
        <v>0.34425</v>
      </c>
    </row>
    <row r="58">
      <c r="C58" s="12" t="s">
        <v>14</v>
      </c>
      <c r="D58" s="49">
        <f t="shared" ref="D58:F58" si="24">$G57</f>
        <v>0.34425</v>
      </c>
      <c r="E58" s="25">
        <f t="shared" si="24"/>
        <v>0.34425</v>
      </c>
      <c r="F58" s="25">
        <f t="shared" si="24"/>
        <v>0.34425</v>
      </c>
      <c r="G58" s="49">
        <f>G57</f>
        <v>0.34425</v>
      </c>
    </row>
    <row r="59">
      <c r="C59" s="12" t="s">
        <v>46</v>
      </c>
      <c r="D59" s="49">
        <f t="shared" ref="D59:F59" si="25">iferror(D57/D58-1,0)</f>
        <v>0</v>
      </c>
      <c r="E59" s="25">
        <f t="shared" si="25"/>
        <v>0</v>
      </c>
      <c r="F59" s="54">
        <f t="shared" si="25"/>
        <v>0</v>
      </c>
      <c r="G59" s="25">
        <f>G58/G57-1</f>
        <v>0</v>
      </c>
    </row>
    <row r="60">
      <c r="C60" s="12" t="s">
        <v>47</v>
      </c>
      <c r="D60" s="55">
        <f t="shared" ref="D60:F60" si="26">$G56</f>
        <v>22376250</v>
      </c>
      <c r="E60" s="18">
        <f t="shared" si="26"/>
        <v>22376250</v>
      </c>
      <c r="F60" s="18">
        <f t="shared" si="26"/>
        <v>22376250</v>
      </c>
      <c r="G60" s="47">
        <f>G56</f>
        <v>22376250</v>
      </c>
    </row>
    <row r="61">
      <c r="C61" s="22" t="s">
        <v>17</v>
      </c>
      <c r="D61" s="56">
        <f t="shared" ref="D61:G61" si="27">D56/D60-1</f>
        <v>0</v>
      </c>
      <c r="E61" s="57">
        <f t="shared" si="27"/>
        <v>0</v>
      </c>
      <c r="F61" s="58">
        <f t="shared" si="27"/>
        <v>0</v>
      </c>
      <c r="G61" s="27">
        <f t="shared" si="27"/>
        <v>0</v>
      </c>
    </row>
    <row r="62">
      <c r="C62" s="59"/>
      <c r="D62" s="60"/>
      <c r="E62" s="59"/>
      <c r="F62" s="59"/>
      <c r="G62" s="61"/>
    </row>
    <row r="63">
      <c r="B63" s="2" t="s">
        <v>48</v>
      </c>
      <c r="C63" s="12" t="s">
        <v>49</v>
      </c>
      <c r="D63" s="62">
        <f t="shared" ref="D63:G63" si="28">$D36</f>
        <v>2</v>
      </c>
      <c r="E63" s="15">
        <f t="shared" si="28"/>
        <v>2</v>
      </c>
      <c r="F63" s="15">
        <f t="shared" si="28"/>
        <v>2</v>
      </c>
      <c r="G63" s="62">
        <f t="shared" si="28"/>
        <v>2</v>
      </c>
    </row>
    <row r="64">
      <c r="B64" s="2"/>
      <c r="C64" s="12" t="s">
        <v>50</v>
      </c>
      <c r="D64" s="48">
        <f t="shared" ref="D64:G64" si="29">D44/D63-1</f>
        <v>0</v>
      </c>
      <c r="E64" s="27">
        <f t="shared" si="29"/>
        <v>0</v>
      </c>
      <c r="F64" s="27">
        <f t="shared" si="29"/>
        <v>0</v>
      </c>
      <c r="G64" s="48">
        <f t="shared" si="29"/>
        <v>0</v>
      </c>
    </row>
    <row r="65">
      <c r="C65" s="12" t="s">
        <v>51</v>
      </c>
      <c r="D65" s="48">
        <f t="shared" ref="D65:F65" si="30">IF((AVERAGE($D44:$F44)/AVERAGE($D$63:$F$63)^2*-D64)&lt;-1,-1,(AVERAGE($D44:$F44)/AVERAGE($D$63:$F$63)^2*-D64))</f>
        <v>0</v>
      </c>
      <c r="E65" s="27">
        <f t="shared" si="30"/>
        <v>0</v>
      </c>
      <c r="F65" s="27">
        <f t="shared" si="30"/>
        <v>0</v>
      </c>
      <c r="G65" s="48">
        <f>(AVERAGE($D44:$F44)/AVERAGE($D$63:$F$63))^2*-G64</f>
        <v>0</v>
      </c>
    </row>
    <row r="66">
      <c r="C66" s="12" t="s">
        <v>52</v>
      </c>
      <c r="D66" s="48">
        <f t="shared" ref="D66:G66" si="31">IFERROR(D47/SUM($D47:$F47))*D47</f>
        <v>0.01666666667</v>
      </c>
      <c r="E66" s="27">
        <f t="shared" si="31"/>
        <v>0.01666666667</v>
      </c>
      <c r="F66" s="27">
        <f t="shared" si="31"/>
        <v>0.01666666667</v>
      </c>
      <c r="G66" s="48">
        <f t="shared" si="31"/>
        <v>0.01666666667</v>
      </c>
    </row>
    <row r="67">
      <c r="C67" s="12" t="s">
        <v>53</v>
      </c>
      <c r="D67" s="41">
        <f t="shared" ref="D67:G67" si="32">D53/SUM($D53:$F53)*D$52</f>
        <v>3333333.333</v>
      </c>
      <c r="E67" s="31">
        <f t="shared" si="32"/>
        <v>3333333.333</v>
      </c>
      <c r="F67" s="31">
        <f t="shared" si="32"/>
        <v>3333333.333</v>
      </c>
      <c r="G67" s="41">
        <f t="shared" si="32"/>
        <v>3333333.333</v>
      </c>
    </row>
    <row r="68">
      <c r="C68" s="12" t="s">
        <v>54</v>
      </c>
      <c r="D68" s="41">
        <f t="shared" ref="D68:G68" si="33">D54/SUM($D54:$F54)*D$52</f>
        <v>3333333.333</v>
      </c>
      <c r="E68" s="31">
        <f t="shared" si="33"/>
        <v>3333333.333</v>
      </c>
      <c r="F68" s="31">
        <f t="shared" si="33"/>
        <v>3333333.333</v>
      </c>
      <c r="G68" s="41">
        <f t="shared" si="33"/>
        <v>3333333.333</v>
      </c>
    </row>
    <row r="69">
      <c r="C69" s="12" t="s">
        <v>55</v>
      </c>
      <c r="D69" s="41">
        <f t="shared" ref="D69:G69" si="34">(D67+D68)*(1+D65+D66)</f>
        <v>6777777.778</v>
      </c>
      <c r="E69" s="31">
        <f t="shared" si="34"/>
        <v>6777777.778</v>
      </c>
      <c r="F69" s="31">
        <f t="shared" si="34"/>
        <v>6777777.778</v>
      </c>
      <c r="G69" s="41">
        <f t="shared" si="34"/>
        <v>6777777.778</v>
      </c>
    </row>
    <row r="70">
      <c r="C70" s="12" t="s">
        <v>56</v>
      </c>
      <c r="D70" s="48">
        <f t="shared" ref="D70:G70" si="35">D69/$D$28</f>
        <v>0.2033333333</v>
      </c>
      <c r="E70" s="27">
        <f t="shared" si="35"/>
        <v>0.2033333333</v>
      </c>
      <c r="F70" s="27">
        <f t="shared" si="35"/>
        <v>0.2033333333</v>
      </c>
      <c r="G70" s="48">
        <f t="shared" si="35"/>
        <v>0.2033333333</v>
      </c>
    </row>
    <row r="71">
      <c r="C71" s="12" t="s">
        <v>18</v>
      </c>
      <c r="D71" s="48">
        <f t="shared" ref="D71:F71" si="36">D70/SUM($D70:$F70)*$D30</f>
        <v>0.2</v>
      </c>
      <c r="E71" s="27">
        <f t="shared" si="36"/>
        <v>0.2</v>
      </c>
      <c r="F71" s="63">
        <f t="shared" si="36"/>
        <v>0.2</v>
      </c>
      <c r="G71" s="64">
        <f>D35</f>
        <v>0.2</v>
      </c>
    </row>
  </sheetData>
  <drawing r:id="rId1"/>
  <tableParts count="4"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4.0"/>
  </cols>
  <sheetData>
    <row r="2">
      <c r="B2" s="1"/>
      <c r="C2" s="1"/>
      <c r="D2" s="1"/>
      <c r="E2" s="1"/>
      <c r="F2" s="1"/>
      <c r="G2" s="1"/>
    </row>
    <row r="3">
      <c r="B3" s="1"/>
      <c r="C3" s="3" t="s">
        <v>2</v>
      </c>
      <c r="D3" s="4"/>
      <c r="E3" s="4"/>
      <c r="F3" s="5"/>
      <c r="G3" s="1"/>
    </row>
    <row r="4">
      <c r="B4" s="1"/>
      <c r="C4" s="6" t="s">
        <v>3</v>
      </c>
      <c r="D4" s="7" t="s">
        <v>4</v>
      </c>
      <c r="E4" s="7" t="s">
        <v>5</v>
      </c>
      <c r="F4" s="8" t="s">
        <v>6</v>
      </c>
      <c r="G4" s="1"/>
    </row>
    <row r="5">
      <c r="B5" s="1"/>
      <c r="C5" s="9" t="s">
        <v>7</v>
      </c>
      <c r="D5" s="10">
        <v>2.0</v>
      </c>
      <c r="E5" s="10">
        <v>2.0</v>
      </c>
      <c r="F5" s="10">
        <v>2.0</v>
      </c>
      <c r="G5" s="1"/>
    </row>
    <row r="6">
      <c r="B6" s="1"/>
      <c r="C6" s="9" t="s">
        <v>8</v>
      </c>
      <c r="D6" s="10">
        <v>8000000.0</v>
      </c>
      <c r="E6" s="10">
        <v>8000000.0</v>
      </c>
      <c r="F6" s="10">
        <v>8000000.0</v>
      </c>
      <c r="G6" s="1"/>
    </row>
    <row r="7">
      <c r="B7" s="1"/>
      <c r="C7" s="9" t="s">
        <v>9</v>
      </c>
      <c r="D7" s="10">
        <v>2000000.0</v>
      </c>
      <c r="E7" s="10">
        <v>2000000.0</v>
      </c>
      <c r="F7" s="10">
        <v>2000000.0</v>
      </c>
      <c r="G7" s="1"/>
    </row>
    <row r="8">
      <c r="B8" s="1"/>
      <c r="C8" s="11" t="s">
        <v>10</v>
      </c>
      <c r="D8" s="13">
        <v>0.05</v>
      </c>
      <c r="E8" s="13">
        <v>0.05</v>
      </c>
      <c r="F8" s="13">
        <v>0.05</v>
      </c>
      <c r="G8" s="1"/>
    </row>
    <row r="9">
      <c r="B9" s="1"/>
      <c r="C9" s="1"/>
      <c r="D9" s="1"/>
      <c r="E9" s="1"/>
      <c r="F9" s="1"/>
      <c r="G9" s="1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4.29"/>
  </cols>
  <sheetData>
    <row r="2">
      <c r="B2" s="1"/>
      <c r="C2" s="1"/>
      <c r="D2" s="1"/>
      <c r="E2" s="1"/>
      <c r="F2" s="1"/>
      <c r="G2" s="1"/>
    </row>
    <row r="3">
      <c r="B3" s="1"/>
      <c r="C3" s="3" t="str">
        <f>model!C14</f>
        <v>Simulation Outputs</v>
      </c>
      <c r="D3" s="4" t="str">
        <f>model!D14</f>
        <v/>
      </c>
      <c r="E3" s="4" t="str">
        <f>model!E14</f>
        <v/>
      </c>
      <c r="F3" s="5" t="str">
        <f>model!F14</f>
        <v/>
      </c>
      <c r="G3" s="1"/>
    </row>
    <row r="4">
      <c r="B4" s="1"/>
      <c r="C4" s="9" t="str">
        <f>model!C15</f>
        <v>Send</v>
      </c>
      <c r="D4" s="12" t="b">
        <f>model!D15</f>
        <v>1</v>
      </c>
      <c r="E4" s="12" t="str">
        <f>model!E15</f>
        <v/>
      </c>
      <c r="F4" s="14" t="str">
        <f>model!F15</f>
        <v/>
      </c>
      <c r="G4" s="1"/>
    </row>
    <row r="5">
      <c r="B5" s="1"/>
      <c r="C5" s="9" t="str">
        <f>model!C16</f>
        <v>Round</v>
      </c>
      <c r="D5" s="16">
        <f>model!D16</f>
        <v>0</v>
      </c>
      <c r="E5" s="22"/>
      <c r="F5" s="23"/>
      <c r="G5" s="1"/>
    </row>
    <row r="6">
      <c r="B6" s="1"/>
      <c r="C6" s="9" t="str">
        <f>model!C17</f>
        <v>Sales &amp; Marketing Budget</v>
      </c>
      <c r="D6" s="16">
        <f>model!D17</f>
        <v>10000000</v>
      </c>
      <c r="E6" s="22" t="str">
        <f>model!E17</f>
        <v/>
      </c>
      <c r="F6" s="23" t="str">
        <f>model!F17</f>
        <v/>
      </c>
      <c r="G6" s="1"/>
    </row>
    <row r="7">
      <c r="B7" s="1"/>
      <c r="C7" s="9" t="str">
        <f>model!C18</f>
        <v>Starting Gross Margin</v>
      </c>
      <c r="D7" s="16">
        <f>model!D18</f>
        <v>0.34425</v>
      </c>
      <c r="E7" s="22" t="str">
        <f>model!E18</f>
        <v/>
      </c>
      <c r="F7" s="23" t="str">
        <f>model!F18</f>
        <v/>
      </c>
      <c r="G7" s="1"/>
    </row>
    <row r="8">
      <c r="B8" s="1"/>
      <c r="C8" s="6" t="str">
        <f>model!C19</f>
        <v>Team</v>
      </c>
      <c r="D8" s="7" t="str">
        <f>model!D19</f>
        <v>A</v>
      </c>
      <c r="E8" s="7" t="str">
        <f>model!E19</f>
        <v>B</v>
      </c>
      <c r="F8" s="8" t="str">
        <f>model!F19</f>
        <v>C</v>
      </c>
      <c r="G8" s="1"/>
    </row>
    <row r="9">
      <c r="B9" s="1"/>
      <c r="C9" s="9" t="str">
        <f>model!C20</f>
        <v>Revenue</v>
      </c>
      <c r="D9" s="18">
        <f>model!D20</f>
        <v>65000000</v>
      </c>
      <c r="E9" s="18">
        <f>model!E20</f>
        <v>65000000</v>
      </c>
      <c r="F9" s="19">
        <f>model!F20</f>
        <v>65000000</v>
      </c>
      <c r="G9" s="1"/>
    </row>
    <row r="10">
      <c r="B10" s="1"/>
      <c r="C10" s="9" t="str">
        <f>model!C21</f>
        <v>Gross Margin</v>
      </c>
      <c r="D10" s="29">
        <f>model!D21</f>
        <v>0.34425</v>
      </c>
      <c r="E10" s="29">
        <f>model!E21</f>
        <v>0.34425</v>
      </c>
      <c r="F10" s="32">
        <f>model!F21</f>
        <v>0.34425</v>
      </c>
      <c r="G10" s="1"/>
    </row>
    <row r="11">
      <c r="B11" s="1"/>
      <c r="C11" s="9" t="str">
        <f>model!C22</f>
        <v>Gross Profit Growth</v>
      </c>
      <c r="D11" s="29">
        <f>model!D22</f>
        <v>0</v>
      </c>
      <c r="E11" s="29">
        <f>model!E22</f>
        <v>0</v>
      </c>
      <c r="F11" s="32">
        <f>model!F22</f>
        <v>0</v>
      </c>
      <c r="G11" s="1"/>
    </row>
    <row r="12">
      <c r="B12" s="1"/>
      <c r="C12" s="11" t="str">
        <f>model!C23</f>
        <v>Market Share</v>
      </c>
      <c r="D12" s="20">
        <f>model!D23</f>
        <v>0.2</v>
      </c>
      <c r="E12" s="20">
        <f>model!E23</f>
        <v>0.2</v>
      </c>
      <c r="F12" s="21">
        <f>model!F23</f>
        <v>0.2</v>
      </c>
      <c r="G12" s="1"/>
    </row>
    <row r="13">
      <c r="B13" s="1"/>
      <c r="C13" s="1"/>
      <c r="D13" s="1"/>
      <c r="E13" s="1"/>
      <c r="F13" s="1"/>
      <c r="G13" s="1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13.43"/>
    <col customWidth="1" min="16" max="16" width="13.57"/>
  </cols>
  <sheetData>
    <row r="1">
      <c r="A1" s="65" t="s">
        <v>57</v>
      </c>
      <c r="I1" s="65" t="s">
        <v>58</v>
      </c>
    </row>
  </sheetData>
  <mergeCells count="2">
    <mergeCell ref="A1:H2"/>
    <mergeCell ref="I1:P2"/>
  </mergeCells>
  <drawing r:id="rId1"/>
</worksheet>
</file>