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workbookProtection workbookPassword="E309" lockStructure="1"/>
  <bookViews>
    <workbookView xWindow="0" yWindow="0" windowWidth="22170" windowHeight="11430" tabRatio="866"/>
  </bookViews>
  <sheets>
    <sheet name="Redundancy Calculator" sheetId="1" r:id="rId1"/>
    <sheet name="Tax Rates" sheetId="7" r:id="rId2"/>
    <sheet name="Redundancy Pay Period" sheetId="2" r:id="rId3"/>
    <sheet name="Redundancy Notice Period" sheetId="3" r:id="rId4"/>
    <sheet name="Terms of Use" sheetId="4" r:id="rId5"/>
  </sheets>
  <definedNames>
    <definedName name="IntroPrintArea" hidden="1">#REF!</definedName>
  </definedNames>
  <calcPr calcId="145621"/>
</workbook>
</file>

<file path=xl/calcChain.xml><?xml version="1.0" encoding="utf-8"?>
<calcChain xmlns="http://schemas.openxmlformats.org/spreadsheetml/2006/main">
  <c r="C28" i="7" l="1"/>
  <c r="H43" i="7" l="1"/>
  <c r="H27" i="7" l="1"/>
  <c r="H29" i="7" l="1"/>
  <c r="E12" i="1" l="1"/>
  <c r="E69" i="1"/>
  <c r="E25" i="1"/>
  <c r="E43" i="1"/>
  <c r="E48" i="1" s="1"/>
  <c r="E38" i="1"/>
  <c r="E60" i="1" s="1"/>
  <c r="E39" i="1"/>
  <c r="E46" i="1"/>
  <c r="E26" i="7"/>
  <c r="D27" i="7" s="1"/>
  <c r="D29" i="7" s="1"/>
  <c r="B48" i="7"/>
  <c r="B49" i="7"/>
  <c r="B50" i="7"/>
  <c r="B51" i="7"/>
  <c r="B52" i="7"/>
  <c r="B53" i="7"/>
  <c r="E49" i="7"/>
  <c r="E50" i="7" s="1"/>
  <c r="J2" i="7"/>
  <c r="E6" i="7"/>
  <c r="G6" i="7"/>
  <c r="E7" i="7"/>
  <c r="F7" i="7" s="1"/>
  <c r="E8" i="7"/>
  <c r="E9" i="7"/>
  <c r="E42" i="1"/>
  <c r="D35" i="1"/>
  <c r="G41" i="1" s="1"/>
  <c r="E35" i="1"/>
  <c r="E61" i="1"/>
  <c r="I2" i="4"/>
  <c r="E2" i="3"/>
  <c r="G2" i="2"/>
  <c r="H2" i="1"/>
  <c r="E47" i="1"/>
  <c r="E26" i="1" l="1"/>
  <c r="E41" i="1" s="1"/>
  <c r="E70" i="1" s="1"/>
  <c r="E71" i="1" s="1"/>
  <c r="E55" i="1"/>
  <c r="F9" i="7"/>
  <c r="E40" i="1"/>
  <c r="F8" i="7"/>
  <c r="G8" i="7" s="1"/>
  <c r="D26" i="7"/>
  <c r="D28" i="7" s="1"/>
  <c r="E49" i="1"/>
  <c r="E52" i="1" s="1"/>
  <c r="C26" i="7"/>
  <c r="F26" i="7" s="1"/>
  <c r="E51" i="7"/>
  <c r="E52" i="7" s="1"/>
  <c r="E53" i="7" s="1"/>
  <c r="G9" i="7"/>
  <c r="G7" i="7"/>
  <c r="E62" i="1" l="1"/>
  <c r="E44" i="1"/>
  <c r="E51" i="1" s="1"/>
  <c r="E53" i="1" s="1"/>
  <c r="E56" i="1" s="1"/>
  <c r="E57" i="1" s="1"/>
  <c r="E59" i="1" l="1"/>
  <c r="E63" i="1" s="1"/>
  <c r="E65" i="1" s="1"/>
</calcChain>
</file>

<file path=xl/comments1.xml><?xml version="1.0" encoding="utf-8"?>
<comments xmlns="http://schemas.openxmlformats.org/spreadsheetml/2006/main">
  <authors>
    <author>Patrick Shi</author>
  </authors>
  <commentList>
    <comment ref="C38" authorId="0">
      <text>
        <r>
          <rPr>
            <sz val="8"/>
            <color indexed="81"/>
            <rFont val="Tahoma"/>
            <family val="2"/>
          </rPr>
          <t>Not ETP.</t>
        </r>
      </text>
    </comment>
    <comment ref="C39" authorId="0">
      <text>
        <r>
          <rPr>
            <sz val="8"/>
            <color indexed="81"/>
            <rFont val="Tahoma"/>
            <family val="2"/>
          </rPr>
          <t>Not ETP.</t>
        </r>
      </text>
    </comment>
    <comment ref="C40" authorId="0">
      <text>
        <r>
          <rPr>
            <sz val="8"/>
            <color indexed="81"/>
            <rFont val="Tahoma"/>
            <family val="2"/>
          </rPr>
          <t>The amount of redundancy pay under the NES equals the total amount payable to the employee for the redundancy pay period.
This is worked out at the employee’s ‘</t>
        </r>
        <r>
          <rPr>
            <b/>
            <sz val="8"/>
            <color indexed="81"/>
            <rFont val="Tahoma"/>
            <family val="2"/>
          </rPr>
          <t>base rate of pay</t>
        </r>
        <r>
          <rPr>
            <sz val="8"/>
            <color indexed="81"/>
            <rFont val="Tahoma"/>
            <family val="2"/>
          </rPr>
          <t xml:space="preserve">’ for his or her ordinary hours of work.
An employee’s base rate of pay is the rate of pay payable to an employee for his or her ordinary hours of work, but </t>
        </r>
        <r>
          <rPr>
            <b/>
            <sz val="8"/>
            <color indexed="10"/>
            <rFont val="Tahoma"/>
            <family val="2"/>
          </rPr>
          <t>not including</t>
        </r>
        <r>
          <rPr>
            <sz val="8"/>
            <color indexed="81"/>
            <rFont val="Tahoma"/>
            <family val="2"/>
          </rPr>
          <t xml:space="preserve"> any of the following:
* incentive-based payments and bonuses loadings 
* monetary allowances 
* overtime or penalty rates 
* any other separately identifiable amounts.</t>
        </r>
      </text>
    </comment>
    <comment ref="G41" authorId="0">
      <text>
        <r>
          <rPr>
            <sz val="8"/>
            <color indexed="81"/>
            <rFont val="Tahoma"/>
            <family val="2"/>
          </rPr>
          <t>If your employer is going to pay you instead of giving notice, please tick "Yes"; otherwise please un-tick.
The amount paid to the employee must equal or exceed the total amount (</t>
        </r>
        <r>
          <rPr>
            <b/>
            <sz val="8"/>
            <color indexed="81"/>
            <rFont val="Tahoma"/>
            <family val="2"/>
          </rPr>
          <t>the full rate of pay</t>
        </r>
        <r>
          <rPr>
            <sz val="8"/>
            <color indexed="81"/>
            <rFont val="Tahoma"/>
            <family val="2"/>
          </rPr>
          <t xml:space="preserve">) the employee would get had the employment continued until the end of the minimum period of notice (see table above).
An employee’s full rate of pay is the rate of pay payable to an employee </t>
        </r>
        <r>
          <rPr>
            <b/>
            <sz val="8"/>
            <color indexed="17"/>
            <rFont val="Tahoma"/>
            <family val="2"/>
          </rPr>
          <t>including</t>
        </r>
        <r>
          <rPr>
            <sz val="8"/>
            <color indexed="81"/>
            <rFont val="Tahoma"/>
            <family val="2"/>
          </rPr>
          <t xml:space="preserve"> all the following:
* incentive-based payments and bonuses loadings 
* monetary allowances 
* overtime or penalty rates 
* any other separately identifiable amounts</t>
        </r>
      </text>
    </comment>
    <comment ref="C55" authorId="0">
      <text>
        <r>
          <rPr>
            <sz val="8"/>
            <color indexed="81"/>
            <rFont val="Tahoma"/>
            <family val="2"/>
          </rPr>
          <t>Base on 2011/12 Financial Year rate.</t>
        </r>
      </text>
    </comment>
    <comment ref="C58" authorId="0">
      <text>
        <r>
          <rPr>
            <sz val="8"/>
            <color indexed="81"/>
            <rFont val="Tahoma"/>
            <family val="2"/>
          </rPr>
          <t>Base on 2011/12 Financial Year rate.
Does not include the Flood Levy &amp; Low Income Tax Offset.
Include the 1.5% Medicare Levy.</t>
        </r>
      </text>
    </comment>
  </commentList>
</comments>
</file>

<file path=xl/comments2.xml><?xml version="1.0" encoding="utf-8"?>
<comments xmlns="http://schemas.openxmlformats.org/spreadsheetml/2006/main">
  <authors>
    <author>Patrick Shi</author>
    <author>Shi Yuquan</author>
  </authors>
  <commentList>
    <comment ref="D19" authorId="0">
      <text>
        <r>
          <rPr>
            <b/>
            <sz val="9"/>
            <color indexed="81"/>
            <rFont val="Tahoma"/>
            <family val="2"/>
          </rPr>
          <t>Source:</t>
        </r>
        <r>
          <rPr>
            <sz val="9"/>
            <color indexed="81"/>
            <rFont val="Tahoma"/>
            <family val="2"/>
          </rPr>
          <t xml:space="preserve">
https://www.ato.gov.au/Rates/Schedule-7---Tax-table-for-unused-leave-payments-on-termination-of-employment/</t>
        </r>
      </text>
    </comment>
    <comment ref="H20" authorId="0">
      <text>
        <r>
          <rPr>
            <sz val="8"/>
            <color indexed="81"/>
            <rFont val="Tahoma"/>
            <family val="2"/>
          </rPr>
          <t>Including Medicare Levy.</t>
        </r>
      </text>
    </comment>
    <comment ref="D24" authorId="0">
      <text>
        <r>
          <rPr>
            <b/>
            <sz val="9"/>
            <color indexed="81"/>
            <rFont val="Tahoma"/>
            <family val="2"/>
          </rPr>
          <t>Source:</t>
        </r>
        <r>
          <rPr>
            <sz val="9"/>
            <color indexed="81"/>
            <rFont val="Tahoma"/>
            <family val="2"/>
          </rPr>
          <t xml:space="preserve">
https://www.ato.gov.au/Rates/Schedule-11---Tax-table-for-employment-termination-payments/?page=5</t>
        </r>
      </text>
    </comment>
    <comment ref="H25" authorId="0">
      <text>
        <r>
          <rPr>
            <sz val="8"/>
            <color indexed="81"/>
            <rFont val="Tahoma"/>
            <family val="2"/>
          </rPr>
          <t>Including Medicare Levy.</t>
        </r>
      </text>
    </comment>
    <comment ref="C31" authorId="0">
      <text>
        <r>
          <rPr>
            <b/>
            <sz val="9"/>
            <color indexed="81"/>
            <rFont val="Tahoma"/>
            <family val="2"/>
          </rPr>
          <t>Source:</t>
        </r>
        <r>
          <rPr>
            <sz val="9"/>
            <color indexed="81"/>
            <rFont val="Tahoma"/>
            <family val="2"/>
          </rPr>
          <t xml:space="preserve">
https://www.ato.gov.au/Rates/Schedule-11---Tax-table-for-employment-termination-payments/?page=2</t>
        </r>
      </text>
    </comment>
    <comment ref="D40" authorId="1">
      <text>
        <r>
          <rPr>
            <sz val="9"/>
            <color indexed="81"/>
            <rFont val="Tahoma"/>
            <family val="2"/>
          </rPr>
          <t xml:space="preserve">An employee receiving a genuine redundancy payment must, at the time of dismissal, be aged less than 65 or less than a younger age of compulsory retirement for the particular position in question. For example, if an employee in a particular position is required to retire at age 60, then the person can only receive a genuine redundancy payment if he or she is less than 60 years old when the dismissal occurs.
</t>
        </r>
        <r>
          <rPr>
            <b/>
            <sz val="9"/>
            <color indexed="81"/>
            <rFont val="Tahoma"/>
            <family val="2"/>
          </rPr>
          <t xml:space="preserve">Source: </t>
        </r>
        <r>
          <rPr>
            <sz val="9"/>
            <color indexed="81"/>
            <rFont val="Tahoma"/>
            <family val="2"/>
          </rPr>
          <t>https://www.ato.gov.au/law/view/document?DocID=TXR/TR20092/NAT/ATO/00001</t>
        </r>
      </text>
    </comment>
  </commentList>
</comments>
</file>

<file path=xl/sharedStrings.xml><?xml version="1.0" encoding="utf-8"?>
<sst xmlns="http://schemas.openxmlformats.org/spreadsheetml/2006/main" count="185" uniqueCount="149">
  <si>
    <t>Redundancy Calculator</t>
  </si>
  <si>
    <t>http://www.investmentpropertycalculator.com.au</t>
  </si>
  <si>
    <r>
      <t>How to Use:</t>
    </r>
    <r>
      <rPr>
        <sz val="10"/>
        <rFont val="Arial"/>
        <family val="2"/>
      </rPr>
      <t xml:space="preserve"> Enter personal details in the YELLOW cells, the spreadsheet will estimate the redundancy payments. If things do not change, please press "F9" key. You can change LIME cells if you want. </t>
    </r>
    <r>
      <rPr>
        <sz val="10"/>
        <color indexed="10"/>
        <rFont val="Arial"/>
        <family val="2"/>
      </rPr>
      <t>Please note:</t>
    </r>
    <r>
      <rPr>
        <sz val="10"/>
        <rFont val="Arial"/>
        <family val="2"/>
      </rPr>
      <t xml:space="preserve"> LIME cells are calculated and if you change them, the formulas in those cells will no longer work.</t>
    </r>
  </si>
  <si>
    <t>Information Input</t>
  </si>
  <si>
    <t>Personal Details</t>
  </si>
  <si>
    <t>Age (in Years)</t>
  </si>
  <si>
    <t>Years with Current Employer</t>
  </si>
  <si>
    <t>Annual Salary (Equivalent Full-Time)</t>
  </si>
  <si>
    <t>Daily Working Hours (Equivalent Full-Time)</t>
  </si>
  <si>
    <t>Annual Working Days (Equivalent Full-Time)</t>
  </si>
  <si>
    <t>Time Fraction (%)</t>
  </si>
  <si>
    <t>Accrued Leave</t>
  </si>
  <si>
    <t>Accrued Annual Leave (in Days)</t>
  </si>
  <si>
    <t>Accrued Long Service Leave (in Days)</t>
  </si>
  <si>
    <t>Accrued Annual Leave (in Hours)</t>
  </si>
  <si>
    <t>Accrued Long Service Leave (in Hours)</t>
  </si>
  <si>
    <t>Redundancy Pay Entitlement</t>
  </si>
  <si>
    <t>Redundancy Pay Period (in Weeks)</t>
  </si>
  <si>
    <t>Use default</t>
  </si>
  <si>
    <t>Redundancy Notice Period (in Weeks)</t>
  </si>
  <si>
    <t>Let me input</t>
  </si>
  <si>
    <t>Redundancy Incentive</t>
  </si>
  <si>
    <t>Dollar Value</t>
  </si>
  <si>
    <t>Redundancy Incentive (in Dollar Value)</t>
  </si>
  <si>
    <t>Redundancy Incentive (in Weeks)</t>
  </si>
  <si>
    <t>Normal Salary &amp; Wages</t>
  </si>
  <si>
    <t>Gross Outstanding Wages</t>
  </si>
  <si>
    <t>Results</t>
  </si>
  <si>
    <t>Redundancy Package Payments</t>
  </si>
  <si>
    <t>Accrued Annual Leave Payout</t>
  </si>
  <si>
    <t>Accrued Long Service Leave Payout</t>
  </si>
  <si>
    <t>Redundancy Pay Period Payout</t>
  </si>
  <si>
    <t>Redundancy Notice Period Payout</t>
  </si>
  <si>
    <t>Total Gross Package</t>
  </si>
  <si>
    <t xml:space="preserve">Non Employment Termination Payments </t>
  </si>
  <si>
    <t>Total Amount Excluded from ETPs</t>
  </si>
  <si>
    <t>Tax Free Consideration Amount</t>
  </si>
  <si>
    <r>
      <t>-</t>
    </r>
    <r>
      <rPr>
        <sz val="10"/>
        <rFont val="Arial"/>
        <family val="2"/>
      </rPr>
      <t xml:space="preserve"> Total Amount Excluded from ETPs</t>
    </r>
  </si>
  <si>
    <t>= Amount Available for Tax Free Consideration</t>
  </si>
  <si>
    <t>Tax Free Information &amp; Taxable ETPs Amount</t>
  </si>
  <si>
    <t>Tax Free Limit</t>
  </si>
  <si>
    <t>Tax Free Amount</t>
  </si>
  <si>
    <t>Taxable Employment Termination Payments Amount</t>
  </si>
  <si>
    <t>Tax</t>
  </si>
  <si>
    <t>Tax on Taxable ETP Amounts</t>
  </si>
  <si>
    <t>Tax on Accrued Annual Leave Payout</t>
  </si>
  <si>
    <t>Tax on Accrued Long Service Leave Payout</t>
  </si>
  <si>
    <t>Tax on Normal Salary &amp; Wages</t>
  </si>
  <si>
    <t>Total Tax</t>
  </si>
  <si>
    <t>Total Net Redundancy Package Payments</t>
  </si>
  <si>
    <t>Total Net Payments</t>
  </si>
  <si>
    <t>It is recommended that you seek independent financial advice on this matter and further information regarding taxation can be found at the Australian Taxation Office website at www.ato.gov.au.</t>
  </si>
  <si>
    <t>Days</t>
  </si>
  <si>
    <t>Redundancy Pay Entitlements Period Information</t>
  </si>
  <si>
    <t>Employee’s period of continuous service with the employer on termination</t>
  </si>
  <si>
    <t>Redundancy pay period</t>
  </si>
  <si>
    <t>but less than</t>
  </si>
  <si>
    <t>1 year</t>
  </si>
  <si>
    <t>2 years</t>
  </si>
  <si>
    <t>4 weeks</t>
  </si>
  <si>
    <t>3 years</t>
  </si>
  <si>
    <t>6 weeks</t>
  </si>
  <si>
    <t>3 years </t>
  </si>
  <si>
    <t>4 years</t>
  </si>
  <si>
    <t>7 weeks</t>
  </si>
  <si>
    <t>5 years</t>
  </si>
  <si>
    <t>8 weeks</t>
  </si>
  <si>
    <t>6 years</t>
  </si>
  <si>
    <t>10 weeks</t>
  </si>
  <si>
    <t>7 years</t>
  </si>
  <si>
    <t>11 weeks</t>
  </si>
  <si>
    <t>8 years</t>
  </si>
  <si>
    <t>13 weeks</t>
  </si>
  <si>
    <t>9 years</t>
  </si>
  <si>
    <t>14 weeks</t>
  </si>
  <si>
    <t>10 years </t>
  </si>
  <si>
    <t>16 weeks</t>
  </si>
  <si>
    <t>10 years</t>
  </si>
  <si>
    <t>12 weeks</t>
  </si>
  <si>
    <t>Note: Long service leave entitlements provide the rationale for diminishing the redundancy pay entitlement for employees who have a period of 10 years’ continuous service or greater.</t>
  </si>
  <si>
    <t>More information:</t>
  </si>
  <si>
    <t>Redundancy Notice Period Information</t>
  </si>
  <si>
    <t>Period of continuous service</t>
  </si>
  <si>
    <t>Notice period</t>
  </si>
  <si>
    <t>Not more than 1 year</t>
  </si>
  <si>
    <t>1 week</t>
  </si>
  <si>
    <t>More than 1 year, but not more than 3 years</t>
  </si>
  <si>
    <t>2 weeks</t>
  </si>
  <si>
    <t>More than 3 years, but not more than 5 years</t>
  </si>
  <si>
    <t>3 weeks</t>
  </si>
  <si>
    <t>More than 5 years</t>
  </si>
  <si>
    <t>The relevant notice period increases by 1 week if the employee is over 45 years old and has completed at least 2 years’ continuous service with the employer.</t>
  </si>
  <si>
    <t>At least</t>
  </si>
  <si>
    <t>Terms of Use</t>
  </si>
  <si>
    <t>Caution: This calculator is for educational and illustrative purposes only and should not be construed as financial advice. The results are only estimations. Please consult a qualified professional regarding financial decisions.</t>
  </si>
  <si>
    <t>No Warranties</t>
  </si>
  <si>
    <t>Some states do not allow the limitation or exclusion of liability for incidental or consequential damages, so the above limitation may not apply to you.</t>
  </si>
  <si>
    <t>Limitation of Liability</t>
  </si>
  <si>
    <r>
      <t>Limited Use Policy</t>
    </r>
    <r>
      <rPr>
        <sz val="8"/>
        <rFont val="Arial"/>
        <family val="2"/>
      </rPr>
      <t/>
    </r>
  </si>
  <si>
    <t>This calculator is intended only for the private use of its customers. Reproduction, resale, or other redistribution of this calculator or any document including or derived from this calculator is not permitted without written permission of Mr. Yuquan Shi.</t>
  </si>
  <si>
    <t>THE SOFTWARE AND ANY RELATED DOCUMENTATION ARE PROVIDED TO YOU "AS IS." INVESTMENT PROPERTY CALCULATOR OR MR. YUQUAN SHI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t>
  </si>
  <si>
    <t>IN NO EVENT SHALL INVESTMENT PROPERTY CALCULATOR OR MR. YUQUAN SHI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t>
  </si>
  <si>
    <t>Lower Limit</t>
  </si>
  <si>
    <t>Tax Rate</t>
  </si>
  <si>
    <t>Calculations</t>
  </si>
  <si>
    <t>Lower Threshold</t>
  </si>
  <si>
    <t>Upper Threshold</t>
  </si>
  <si>
    <t>Rate</t>
  </si>
  <si>
    <t>Reduced Rate</t>
  </si>
  <si>
    <t>Limit</t>
  </si>
  <si>
    <t>Age</t>
  </si>
  <si>
    <t>Years</t>
  </si>
  <si>
    <t>Weeks</t>
  </si>
  <si>
    <t>Income Tax</t>
  </si>
  <si>
    <t>Medicare Levy</t>
  </si>
  <si>
    <t>Maximum</t>
  </si>
  <si>
    <t>Unused Leave Payments Tax</t>
  </si>
  <si>
    <t>Annual Leave Payout</t>
  </si>
  <si>
    <t>Long Service Leave Payout</t>
  </si>
  <si>
    <t>Payment Type</t>
  </si>
  <si>
    <t xml:space="preserve">Age </t>
  </si>
  <si>
    <t>Preservation age is determined using your employee’s date of birth. The preservation table below will help with this:</t>
  </si>
  <si>
    <t>before 1/7/1960</t>
  </si>
  <si>
    <t>1/7/1960 – 30/6/1961</t>
  </si>
  <si>
    <t>1/7/1961 – 30/6/1962</t>
  </si>
  <si>
    <t>1/7/1962 – 30/6/1963</t>
  </si>
  <si>
    <t>1/7/1963 – 30/6/1964</t>
  </si>
  <si>
    <t>After 30/6/1964</t>
  </si>
  <si>
    <t>Date of Birth</t>
  </si>
  <si>
    <t>Tax-free Base</t>
  </si>
  <si>
    <t>Yearly Increase</t>
  </si>
  <si>
    <t>ETP Tax-free Limit</t>
  </si>
  <si>
    <t>Cap Amount</t>
  </si>
  <si>
    <t>ETP Cap</t>
  </si>
  <si>
    <t>Whole of Income Cap</t>
  </si>
  <si>
    <t>Cap Type</t>
  </si>
  <si>
    <t>Low Income Tax Offset (LITO) - Not in Use</t>
  </si>
  <si>
    <t>Genuine Redundancy</t>
  </si>
  <si>
    <t>Employment Termination Payments (ETP) Tax</t>
  </si>
  <si>
    <t>ETP Amount</t>
  </si>
  <si>
    <t>Superannuation</t>
  </si>
  <si>
    <t>Superannuation Payable On</t>
  </si>
  <si>
    <t>Total Superannuation</t>
  </si>
  <si>
    <t>Tax Rates</t>
  </si>
  <si>
    <t>https://www.fairwork.gov.au/ArticleDocuments/723/Notice-of-termination-and-redundancy-pay.pdf.aspx</t>
  </si>
  <si>
    <t>Superannuation Guarantee Contribution (%)</t>
  </si>
  <si>
    <t>Genuine Redundancy Payment Age-based Limits</t>
  </si>
  <si>
    <t>Age Type</t>
  </si>
  <si>
    <t>Mandatory Age of Retirement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</si>
</sst>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quot;$&quot;#,##0.00_);\(&quot;$&quot;#,##0.00\)"/>
    <numFmt numFmtId="165" formatCode="#,##0.0"/>
    <numFmt numFmtId="166" formatCode="0.0"/>
    <numFmt numFmtId="167" formatCode="&quot;$&quot;#,##0.00"/>
    <numFmt numFmtId="168" formatCode="&quot;$&quot;#,##0"/>
    <numFmt numFmtId="169" formatCode="0.0%"/>
    <numFmt numFmtId="170" formatCode="&quot;$&quot;#,##0.000"/>
    <numFmt numFmtId="171" formatCode="mm/dd/yy"/>
    <numFmt numFmtId="172" formatCode="0_);[Red]\(0\)"/>
    <numFmt numFmtId="173" formatCode="_-[$€-2]* #,##0.00_-;\-[$€-2]* #,##0.00_-;_-[$€-2]* &quot;-&quot;??_-"/>
  </numFmts>
  <fonts count="57">
    <font>
      <sz val="10"/>
      <name val="Arial"/>
    </font>
    <font>
      <sz val="10"/>
      <name val="Arial"/>
      <family val="2"/>
    </font>
    <font>
      <b/>
      <sz val="18"/>
      <name val="Arial"/>
      <family val="2"/>
    </font>
    <font>
      <b/>
      <sz val="8"/>
      <name val="Arial"/>
      <family val="2"/>
    </font>
    <font>
      <u/>
      <sz val="8"/>
      <color indexed="12"/>
      <name val="Arial"/>
      <family val="2"/>
    </font>
    <font>
      <u/>
      <sz val="9"/>
      <color indexed="12"/>
      <name val="Geneva"/>
    </font>
    <font>
      <sz val="8"/>
      <name val="Arial"/>
      <family val="2"/>
    </font>
    <font>
      <b/>
      <sz val="10"/>
      <name val="Arial"/>
      <family val="2"/>
    </font>
    <font>
      <b/>
      <sz val="10"/>
      <color indexed="10"/>
      <name val="Arial"/>
      <family val="2"/>
    </font>
    <font>
      <sz val="10"/>
      <name val="Arial"/>
      <family val="2"/>
    </font>
    <font>
      <sz val="10"/>
      <color indexed="10"/>
      <name val="Arial"/>
      <family val="2"/>
    </font>
    <font>
      <b/>
      <sz val="10"/>
      <color indexed="9"/>
      <name val="Arial"/>
      <family val="2"/>
    </font>
    <font>
      <sz val="10"/>
      <color indexed="9"/>
      <name val="Arial"/>
      <family val="2"/>
    </font>
    <font>
      <u/>
      <sz val="10"/>
      <color indexed="48"/>
      <name val="Arial"/>
      <family val="2"/>
    </font>
    <font>
      <sz val="10"/>
      <color indexed="22"/>
      <name val="Arial"/>
      <family val="2"/>
    </font>
    <font>
      <sz val="9"/>
      <name val="Arial"/>
      <family val="2"/>
    </font>
    <font>
      <b/>
      <sz val="10"/>
      <color indexed="12"/>
      <name val="Arial"/>
      <family val="2"/>
    </font>
    <font>
      <sz val="10"/>
      <name val="Symbol"/>
      <family val="1"/>
      <charset val="2"/>
    </font>
    <font>
      <b/>
      <sz val="10"/>
      <color indexed="17"/>
      <name val="Arial"/>
      <family val="2"/>
    </font>
    <font>
      <sz val="10"/>
      <color indexed="23"/>
      <name val="Arial"/>
      <family val="2"/>
    </font>
    <font>
      <sz val="8"/>
      <color indexed="81"/>
      <name val="Tahoma"/>
      <family val="2"/>
    </font>
    <font>
      <b/>
      <sz val="8"/>
      <color indexed="81"/>
      <name val="Tahoma"/>
      <family val="2"/>
    </font>
    <font>
      <b/>
      <sz val="8"/>
      <color indexed="10"/>
      <name val="Tahoma"/>
      <family val="2"/>
    </font>
    <font>
      <b/>
      <sz val="8"/>
      <color indexed="17"/>
      <name val="Tahoma"/>
      <family val="2"/>
    </font>
    <font>
      <u/>
      <sz val="8"/>
      <color indexed="12"/>
      <name val="Geneva"/>
    </font>
    <font>
      <sz val="8"/>
      <name val="Geneva"/>
    </font>
    <font>
      <u/>
      <sz val="10"/>
      <color indexed="12"/>
      <name val="Arial"/>
      <family val="2"/>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9"/>
      <name val="Geneva"/>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Arial"/>
      <family val="2"/>
    </font>
    <font>
      <u/>
      <sz val="8"/>
      <color indexed="48"/>
      <name val="Arial"/>
      <family val="2"/>
    </font>
    <font>
      <sz val="10"/>
      <color indexed="48"/>
      <name val="Arial"/>
      <family val="2"/>
    </font>
    <font>
      <sz val="11"/>
      <color indexed="8"/>
      <name val="Arial"/>
      <family val="2"/>
    </font>
    <font>
      <b/>
      <u/>
      <sz val="8"/>
      <name val="Arial"/>
      <family val="2"/>
    </font>
    <font>
      <sz val="8"/>
      <color indexed="10"/>
      <name val="Arial"/>
      <family val="2"/>
    </font>
    <font>
      <sz val="18"/>
      <name val="Arial"/>
      <family val="2"/>
    </font>
    <font>
      <sz val="10"/>
      <color indexed="8"/>
      <name val="Arial"/>
      <family val="2"/>
    </font>
    <font>
      <sz val="9"/>
      <color indexed="81"/>
      <name val="Tahoma"/>
      <family val="2"/>
    </font>
    <font>
      <b/>
      <sz val="9"/>
      <color indexed="81"/>
      <name val="Tahoma"/>
      <family val="2"/>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7"/>
        <bgColor indexed="64"/>
      </patternFill>
    </fill>
    <fill>
      <patternFill patternType="solid">
        <fgColor indexed="17"/>
        <bgColor indexed="64"/>
      </patternFill>
    </fill>
    <fill>
      <patternFill patternType="solid">
        <fgColor indexed="13"/>
        <bgColor indexed="64"/>
      </patternFill>
    </fill>
    <fill>
      <patternFill patternType="solid">
        <fgColor indexed="50"/>
        <bgColor indexed="64"/>
      </patternFill>
    </fill>
    <fill>
      <patternFill patternType="solid">
        <fgColor indexed="31"/>
        <bgColor indexed="64"/>
      </patternFill>
    </fill>
    <fill>
      <patternFill patternType="solid">
        <fgColor indexed="61"/>
        <bgColor indexed="64"/>
      </patternFill>
    </fill>
    <fill>
      <patternFill patternType="solid">
        <fgColor indexed="30"/>
        <bgColor indexed="64"/>
      </patternFill>
    </fill>
    <fill>
      <patternFill patternType="solid">
        <fgColor indexed="9"/>
        <bgColor indexed="64"/>
      </patternFill>
    </fill>
    <fill>
      <patternFill patternType="solid">
        <fgColor indexed="48"/>
        <bgColor indexed="64"/>
      </patternFill>
    </fill>
  </fills>
  <borders count="3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dotted">
        <color indexed="64"/>
      </left>
      <right style="thin">
        <color indexed="64"/>
      </right>
      <top/>
      <bottom/>
      <diagonal/>
    </border>
    <border>
      <left style="dotted">
        <color indexed="64"/>
      </left>
      <right style="thin">
        <color indexed="64"/>
      </right>
      <top/>
      <bottom style="thin">
        <color indexed="64"/>
      </bottom>
      <diagonal/>
    </border>
    <border>
      <left/>
      <right/>
      <top style="medium">
        <color indexed="64"/>
      </top>
      <bottom/>
      <diagonal/>
    </border>
    <border>
      <left/>
      <right style="hair">
        <color indexed="31"/>
      </right>
      <top style="hair">
        <color indexed="31"/>
      </top>
      <bottom style="hair">
        <color indexed="31"/>
      </bottom>
      <diagonal/>
    </border>
    <border>
      <left style="hair">
        <color indexed="31"/>
      </left>
      <right/>
      <top style="hair">
        <color indexed="31"/>
      </top>
      <bottom style="hair">
        <color indexed="31"/>
      </bottom>
      <diagonal/>
    </border>
    <border>
      <left style="hair">
        <color indexed="31"/>
      </left>
      <right style="hair">
        <color indexed="31"/>
      </right>
      <top style="hair">
        <color indexed="31"/>
      </top>
      <bottom style="hair">
        <color indexed="31"/>
      </bottom>
      <diagonal/>
    </border>
    <border>
      <left/>
      <right/>
      <top style="hair">
        <color indexed="31"/>
      </top>
      <bottom style="hair">
        <color indexed="31"/>
      </bottom>
      <diagonal/>
    </border>
    <border>
      <left/>
      <right style="hair">
        <color indexed="31"/>
      </right>
      <top style="hair">
        <color indexed="31"/>
      </top>
      <bottom style="thin">
        <color indexed="31"/>
      </bottom>
      <diagonal/>
    </border>
    <border>
      <left style="hair">
        <color indexed="31"/>
      </left>
      <right/>
      <top style="hair">
        <color indexed="31"/>
      </top>
      <bottom style="thin">
        <color indexed="31"/>
      </bottom>
      <diagonal/>
    </border>
    <border>
      <left style="hair">
        <color indexed="31"/>
      </left>
      <right style="hair">
        <color indexed="31"/>
      </right>
      <top style="hair">
        <color indexed="31"/>
      </top>
      <bottom style="thin">
        <color indexed="31"/>
      </bottom>
      <diagonal/>
    </border>
    <border>
      <left/>
      <right/>
      <top style="hair">
        <color indexed="31"/>
      </top>
      <bottom style="thin">
        <color indexed="31"/>
      </bottom>
      <diagonal/>
    </border>
    <border>
      <left/>
      <right/>
      <top/>
      <bottom style="thin">
        <color indexed="31"/>
      </bottom>
      <diagonal/>
    </border>
    <border>
      <left style="hair">
        <color indexed="31"/>
      </left>
      <right/>
      <top/>
      <bottom style="thin">
        <color indexed="31"/>
      </bottom>
      <diagonal/>
    </border>
    <border>
      <left/>
      <right/>
      <top style="hair">
        <color indexed="31"/>
      </top>
      <bottom style="hair">
        <color indexed="8"/>
      </bottom>
      <diagonal/>
    </border>
    <border>
      <left/>
      <right/>
      <top style="hair">
        <color indexed="8"/>
      </top>
      <bottom style="hair">
        <color indexed="31"/>
      </bottom>
      <diagonal/>
    </border>
    <border>
      <left/>
      <right/>
      <top style="thin">
        <color indexed="64"/>
      </top>
      <bottom/>
      <diagonal/>
    </border>
    <border>
      <left style="dotted">
        <color indexed="64"/>
      </left>
      <right style="thin">
        <color indexed="64"/>
      </right>
      <top style="thin">
        <color indexed="64"/>
      </top>
      <bottom/>
      <diagonal/>
    </border>
  </borders>
  <cellStyleXfs count="61">
    <xf numFmtId="0" fontId="0" fillId="0" borderId="0"/>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5" borderId="0" applyNumberFormat="0" applyBorder="0" applyAlignment="0" applyProtection="0"/>
    <xf numFmtId="0" fontId="28" fillId="8" borderId="0" applyNumberFormat="0" applyBorder="0" applyAlignment="0" applyProtection="0"/>
    <xf numFmtId="0" fontId="28" fillId="11"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9" borderId="0" applyNumberFormat="0" applyBorder="0" applyAlignment="0" applyProtection="0"/>
    <xf numFmtId="0" fontId="30" fillId="3" borderId="0" applyNumberFormat="0" applyBorder="0" applyAlignment="0" applyProtection="0"/>
    <xf numFmtId="0" fontId="31" fillId="20" borderId="1" applyNumberFormat="0" applyAlignment="0" applyProtection="0"/>
    <xf numFmtId="0" fontId="32" fillId="21" borderId="2" applyNumberFormat="0" applyAlignment="0" applyProtection="0"/>
    <xf numFmtId="43" fontId="9"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71" fontId="9" fillId="0" borderId="0" applyFont="0" applyFill="0" applyBorder="0" applyAlignment="0" applyProtection="0"/>
    <xf numFmtId="173" fontId="1" fillId="0" borderId="0" applyFont="0" applyFill="0" applyBorder="0" applyAlignment="0" applyProtection="0"/>
    <xf numFmtId="0" fontId="34" fillId="0" borderId="0" applyNumberFormat="0" applyFill="0" applyBorder="0" applyAlignment="0" applyProtection="0"/>
    <xf numFmtId="172" fontId="9" fillId="0" borderId="0" applyFont="0" applyFill="0" applyBorder="0" applyAlignment="0" applyProtection="0"/>
    <xf numFmtId="0" fontId="35" fillId="4" borderId="0" applyNumberFormat="0" applyBorder="0" applyAlignment="0" applyProtection="0"/>
    <xf numFmtId="0" fontId="36" fillId="0" borderId="3" applyNumberFormat="0" applyFill="0" applyAlignment="0" applyProtection="0"/>
    <xf numFmtId="0" fontId="37" fillId="0" borderId="4" applyNumberFormat="0" applyFill="0" applyAlignment="0" applyProtection="0"/>
    <xf numFmtId="0" fontId="38" fillId="0" borderId="5" applyNumberFormat="0" applyFill="0" applyAlignment="0" applyProtection="0"/>
    <xf numFmtId="0" fontId="38" fillId="0" borderId="0" applyNumberFormat="0" applyFill="0" applyBorder="0" applyAlignment="0" applyProtection="0"/>
    <xf numFmtId="0" fontId="5"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0" fillId="7" borderId="1" applyNumberFormat="0" applyAlignment="0" applyProtection="0"/>
    <xf numFmtId="0" fontId="41" fillId="0" borderId="6" applyNumberFormat="0" applyFill="0" applyAlignment="0" applyProtection="0"/>
    <xf numFmtId="0" fontId="42" fillId="22" borderId="0" applyNumberFormat="0" applyBorder="0" applyAlignment="0" applyProtection="0"/>
    <xf numFmtId="0" fontId="9" fillId="0" borderId="0"/>
    <xf numFmtId="0" fontId="1" fillId="0" borderId="0"/>
    <xf numFmtId="0" fontId="1" fillId="0" borderId="0"/>
    <xf numFmtId="0" fontId="9" fillId="0" borderId="0">
      <alignment vertical="center"/>
    </xf>
    <xf numFmtId="0" fontId="1" fillId="0" borderId="0"/>
    <xf numFmtId="0" fontId="33" fillId="0" borderId="0"/>
    <xf numFmtId="0" fontId="9" fillId="0" borderId="0">
      <alignment vertical="center"/>
    </xf>
    <xf numFmtId="0" fontId="9" fillId="23" borderId="7" applyNumberFormat="0" applyFont="0" applyAlignment="0" applyProtection="0"/>
    <xf numFmtId="0" fontId="43" fillId="20" borderId="8" applyNumberFormat="0" applyAlignment="0" applyProtection="0"/>
    <xf numFmtId="9" fontId="1" fillId="0" borderId="0" applyFont="0" applyFill="0" applyBorder="0" applyAlignment="0" applyProtection="0"/>
    <xf numFmtId="9" fontId="9" fillId="0" borderId="0" applyFont="0" applyFill="0" applyBorder="0" applyAlignment="0" applyProtection="0"/>
    <xf numFmtId="49" fontId="9" fillId="0" borderId="0" applyFont="0" applyFill="0" applyBorder="0" applyAlignment="0" applyProtection="0"/>
    <xf numFmtId="0" fontId="44" fillId="0" borderId="0" applyNumberFormat="0" applyFill="0" applyBorder="0" applyAlignment="0" applyProtection="0"/>
    <xf numFmtId="0" fontId="45" fillId="0" borderId="9" applyNumberFormat="0" applyFill="0" applyAlignment="0" applyProtection="0"/>
    <xf numFmtId="0" fontId="46" fillId="0" borderId="0" applyNumberFormat="0" applyFill="0" applyBorder="0" applyAlignment="0" applyProtection="0"/>
  </cellStyleXfs>
  <cellXfs count="227">
    <xf numFmtId="0" fontId="0" fillId="0" borderId="0" xfId="0"/>
    <xf numFmtId="0" fontId="2" fillId="24" borderId="10" xfId="0" applyNumberFormat="1" applyFont="1" applyFill="1" applyBorder="1" applyAlignment="1" applyProtection="1">
      <alignment horizontal="left" vertical="center"/>
      <protection locked="0"/>
    </xf>
    <xf numFmtId="0" fontId="2" fillId="24" borderId="10" xfId="0" applyFont="1" applyFill="1" applyBorder="1" applyAlignment="1">
      <alignment vertical="center"/>
    </xf>
    <xf numFmtId="0" fontId="2" fillId="24" borderId="10" xfId="0" applyNumberFormat="1" applyFont="1" applyFill="1" applyBorder="1" applyAlignment="1" applyProtection="1">
      <alignment horizontal="center" vertical="center"/>
      <protection locked="0"/>
    </xf>
    <xf numFmtId="0" fontId="2" fillId="24" borderId="10" xfId="0" applyFont="1" applyFill="1" applyBorder="1" applyAlignment="1" applyProtection="1">
      <alignment horizontal="center" vertical="center" textRotation="90"/>
      <protection hidden="1"/>
    </xf>
    <xf numFmtId="0" fontId="3" fillId="24" borderId="0" xfId="0" applyFont="1" applyFill="1" applyAlignment="1">
      <alignment vertical="center"/>
    </xf>
    <xf numFmtId="0" fontId="6" fillId="24" borderId="0" xfId="0" applyFont="1" applyFill="1" applyAlignment="1">
      <alignment horizontal="right" vertical="center"/>
    </xf>
    <xf numFmtId="0" fontId="7" fillId="24" borderId="0" xfId="0" applyFont="1" applyFill="1" applyAlignment="1">
      <alignment vertical="center"/>
    </xf>
    <xf numFmtId="0" fontId="7" fillId="0" borderId="0" xfId="0" applyFont="1" applyFill="1" applyAlignment="1">
      <alignment vertical="center"/>
    </xf>
    <xf numFmtId="0" fontId="7" fillId="0" borderId="0" xfId="0" applyNumberFormat="1"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textRotation="90"/>
      <protection hidden="1"/>
    </xf>
    <xf numFmtId="0" fontId="9" fillId="24" borderId="0" xfId="0" applyFont="1" applyFill="1" applyAlignment="1">
      <alignment vertical="center"/>
    </xf>
    <xf numFmtId="0" fontId="9" fillId="0" borderId="0" xfId="0" applyFont="1" applyAlignment="1">
      <alignment vertical="center"/>
    </xf>
    <xf numFmtId="0" fontId="9" fillId="0" borderId="0" xfId="0" applyFont="1" applyFill="1" applyBorder="1" applyAlignment="1" applyProtection="1">
      <alignment horizontal="left" vertical="center" wrapText="1"/>
      <protection hidden="1"/>
    </xf>
    <xf numFmtId="0" fontId="9" fillId="0" borderId="0" xfId="0" applyFont="1" applyFill="1" applyBorder="1" applyAlignment="1" applyProtection="1">
      <alignment vertical="center"/>
      <protection locked="0"/>
    </xf>
    <xf numFmtId="0" fontId="9" fillId="0" borderId="0" xfId="0" applyFont="1" applyFill="1" applyBorder="1" applyAlignment="1">
      <alignment vertical="center"/>
    </xf>
    <xf numFmtId="0" fontId="11" fillId="25" borderId="0" xfId="0" applyFont="1" applyFill="1" applyBorder="1" applyAlignment="1" applyProtection="1">
      <alignment vertical="center"/>
      <protection locked="0"/>
    </xf>
    <xf numFmtId="0" fontId="12" fillId="25" borderId="0" xfId="0" applyFont="1" applyFill="1" applyBorder="1" applyAlignment="1" applyProtection="1">
      <alignment vertical="center"/>
      <protection locked="0"/>
    </xf>
    <xf numFmtId="0" fontId="7" fillId="0" borderId="0" xfId="0" applyFont="1" applyFill="1" applyBorder="1" applyAlignment="1" applyProtection="1">
      <alignment horizontal="left" vertical="center" indent="1"/>
      <protection locked="0"/>
    </xf>
    <xf numFmtId="0" fontId="9" fillId="0" borderId="0" xfId="0" applyFont="1" applyFill="1" applyBorder="1" applyAlignment="1" applyProtection="1">
      <alignment horizontal="left" vertical="center" indent="2"/>
      <protection locked="0"/>
    </xf>
    <xf numFmtId="0" fontId="9" fillId="0" borderId="0" xfId="0" applyFont="1" applyFill="1" applyBorder="1" applyAlignment="1" applyProtection="1">
      <alignment horizontal="left" vertical="center"/>
      <protection locked="0"/>
    </xf>
    <xf numFmtId="3" fontId="9" fillId="26" borderId="11" xfId="29" applyNumberFormat="1" applyFont="1" applyFill="1" applyBorder="1" applyAlignment="1" applyProtection="1">
      <alignment horizontal="right" vertical="center"/>
      <protection locked="0"/>
    </xf>
    <xf numFmtId="3" fontId="9" fillId="0" borderId="0" xfId="29" applyNumberFormat="1" applyFont="1" applyFill="1" applyBorder="1" applyAlignment="1" applyProtection="1">
      <alignment horizontal="right" vertical="center"/>
      <protection locked="0"/>
    </xf>
    <xf numFmtId="165" fontId="9" fillId="26" borderId="11" xfId="29" applyNumberFormat="1" applyFont="1" applyFill="1" applyBorder="1" applyAlignment="1" applyProtection="1">
      <alignment horizontal="right" vertical="center"/>
      <protection locked="0"/>
    </xf>
    <xf numFmtId="164" fontId="9" fillId="26" borderId="11" xfId="29" applyNumberFormat="1" applyFont="1" applyFill="1" applyBorder="1" applyAlignment="1" applyProtection="1">
      <alignment horizontal="right" vertical="center"/>
      <protection locked="0"/>
    </xf>
    <xf numFmtId="164" fontId="9" fillId="0" borderId="0" xfId="29" applyNumberFormat="1" applyFont="1" applyFill="1" applyBorder="1" applyAlignment="1" applyProtection="1">
      <alignment horizontal="right" vertical="center"/>
      <protection locked="0"/>
    </xf>
    <xf numFmtId="2" fontId="9" fillId="26" borderId="11" xfId="55" applyNumberFormat="1" applyFont="1" applyFill="1" applyBorder="1" applyAlignment="1" applyProtection="1">
      <alignment horizontal="right" vertical="center"/>
      <protection locked="0"/>
    </xf>
    <xf numFmtId="2" fontId="9" fillId="0" borderId="0" xfId="55" applyNumberFormat="1" applyFont="1" applyFill="1" applyBorder="1" applyAlignment="1" applyProtection="1">
      <alignment horizontal="right" vertical="center"/>
      <protection locked="0"/>
    </xf>
    <xf numFmtId="2" fontId="9" fillId="27" borderId="11" xfId="55" applyNumberFormat="1" applyFont="1" applyFill="1" applyBorder="1" applyAlignment="1" applyProtection="1">
      <alignment horizontal="right" vertical="center"/>
      <protection locked="0"/>
    </xf>
    <xf numFmtId="9" fontId="9" fillId="26" borderId="11" xfId="55" applyFont="1" applyFill="1" applyBorder="1" applyAlignment="1" applyProtection="1">
      <alignment horizontal="right" vertical="center"/>
      <protection locked="0"/>
    </xf>
    <xf numFmtId="0" fontId="9" fillId="0" borderId="0" xfId="0" applyFont="1"/>
    <xf numFmtId="0" fontId="13" fillId="0" borderId="0" xfId="40" applyFont="1" applyFill="1" applyAlignment="1" applyProtection="1">
      <alignment horizontal="left" vertical="center" indent="2"/>
    </xf>
    <xf numFmtId="0" fontId="14" fillId="0" borderId="0" xfId="0" applyFont="1" applyFill="1" applyBorder="1" applyAlignment="1" applyProtection="1">
      <alignment horizontal="left" vertical="center"/>
      <protection locked="0"/>
    </xf>
    <xf numFmtId="1" fontId="9" fillId="28" borderId="11" xfId="29" applyNumberFormat="1" applyFont="1" applyFill="1" applyBorder="1" applyAlignment="1" applyProtection="1">
      <alignment horizontal="right" vertical="center"/>
      <protection hidden="1"/>
    </xf>
    <xf numFmtId="1" fontId="9" fillId="0" borderId="12" xfId="29" applyNumberFormat="1" applyFont="1" applyFill="1" applyBorder="1" applyAlignment="1" applyProtection="1">
      <alignment horizontal="right" vertical="center"/>
      <protection hidden="1"/>
    </xf>
    <xf numFmtId="0" fontId="9" fillId="0" borderId="13" xfId="0" applyFont="1" applyFill="1" applyBorder="1" applyAlignment="1" applyProtection="1">
      <alignment horizontal="left" vertical="center"/>
    </xf>
    <xf numFmtId="0" fontId="14" fillId="0" borderId="0" xfId="0" applyFont="1" applyFill="1" applyAlignment="1">
      <alignment vertical="center"/>
    </xf>
    <xf numFmtId="1" fontId="9" fillId="0" borderId="14" xfId="29" applyNumberFormat="1" applyFont="1" applyFill="1" applyBorder="1" applyAlignment="1" applyProtection="1">
      <alignment horizontal="right" vertical="center"/>
      <protection hidden="1"/>
    </xf>
    <xf numFmtId="0" fontId="9" fillId="0" borderId="15" xfId="0" applyFont="1" applyFill="1" applyBorder="1" applyAlignment="1" applyProtection="1">
      <alignment horizontal="left" vertical="center"/>
    </xf>
    <xf numFmtId="0" fontId="15" fillId="0" borderId="0" xfId="0" applyFont="1" applyAlignment="1">
      <alignment horizontal="left" vertical="center" indent="2"/>
    </xf>
    <xf numFmtId="3" fontId="9" fillId="0" borderId="12" xfId="29" applyNumberFormat="1" applyFont="1" applyFill="1" applyBorder="1" applyAlignment="1" applyProtection="1">
      <alignment horizontal="right" vertical="center"/>
      <protection locked="0"/>
    </xf>
    <xf numFmtId="3" fontId="9" fillId="0" borderId="14" xfId="29" applyNumberFormat="1" applyFont="1" applyFill="1" applyBorder="1" applyAlignment="1" applyProtection="1">
      <alignment horizontal="right" vertical="center"/>
      <protection locked="0"/>
    </xf>
    <xf numFmtId="0" fontId="9" fillId="0" borderId="0" xfId="0" applyFont="1" applyFill="1" applyAlignment="1">
      <alignment horizontal="left" vertical="center" indent="2"/>
    </xf>
    <xf numFmtId="0" fontId="9" fillId="0" borderId="0" xfId="0" applyFont="1" applyFill="1" applyAlignment="1">
      <alignment vertical="center"/>
    </xf>
    <xf numFmtId="166" fontId="9" fillId="26" borderId="11" xfId="55" applyNumberFormat="1" applyFont="1" applyFill="1" applyBorder="1" applyAlignment="1" applyProtection="1">
      <alignment horizontal="right" vertical="center"/>
      <protection locked="0"/>
    </xf>
    <xf numFmtId="0" fontId="9" fillId="0" borderId="0" xfId="0" applyFont="1" applyFill="1" applyAlignment="1" applyProtection="1">
      <alignment horizontal="right" vertical="center"/>
      <protection locked="0"/>
    </xf>
    <xf numFmtId="0" fontId="9" fillId="0" borderId="0" xfId="0" applyFont="1" applyFill="1" applyAlignment="1">
      <alignment horizontal="left" vertical="center"/>
    </xf>
    <xf numFmtId="1" fontId="9" fillId="0" borderId="0" xfId="29" applyNumberFormat="1" applyFont="1" applyFill="1" applyBorder="1" applyAlignment="1" applyProtection="1">
      <alignment horizontal="right" vertical="center"/>
      <protection hidden="1"/>
    </xf>
    <xf numFmtId="0" fontId="11" fillId="29" borderId="0" xfId="0" applyFont="1" applyFill="1" applyAlignment="1" applyProtection="1">
      <alignment horizontal="left" vertical="center"/>
      <protection locked="0"/>
    </xf>
    <xf numFmtId="0" fontId="12" fillId="29" borderId="0" xfId="0" applyFont="1" applyFill="1" applyAlignment="1">
      <alignment horizontal="left" vertical="center"/>
    </xf>
    <xf numFmtId="1" fontId="12" fillId="29" borderId="0" xfId="29" applyNumberFormat="1" applyFont="1" applyFill="1" applyBorder="1" applyAlignment="1" applyProtection="1">
      <alignment horizontal="right" vertical="center"/>
      <protection hidden="1"/>
    </xf>
    <xf numFmtId="0" fontId="12" fillId="29" borderId="0" xfId="0" applyFont="1" applyFill="1" applyBorder="1" applyAlignment="1" applyProtection="1">
      <alignment horizontal="left" vertical="center"/>
      <protection locked="0"/>
    </xf>
    <xf numFmtId="0" fontId="7" fillId="0" borderId="0" xfId="0" applyFont="1" applyFill="1" applyAlignment="1">
      <alignment horizontal="left" vertical="center" indent="1"/>
    </xf>
    <xf numFmtId="164" fontId="9" fillId="27" borderId="11" xfId="29" applyNumberFormat="1" applyFont="1" applyFill="1" applyBorder="1" applyAlignment="1" applyProtection="1">
      <alignment horizontal="right" vertical="center"/>
      <protection locked="0" hidden="1"/>
    </xf>
    <xf numFmtId="164" fontId="9" fillId="0" borderId="0" xfId="29" applyNumberFormat="1" applyFont="1" applyFill="1" applyBorder="1" applyAlignment="1" applyProtection="1">
      <alignment horizontal="right" vertical="center"/>
      <protection locked="0" hidden="1"/>
    </xf>
    <xf numFmtId="0" fontId="9" fillId="0" borderId="0" xfId="0" applyFont="1" applyAlignment="1" applyProtection="1">
      <alignment vertical="center"/>
      <protection hidden="1"/>
    </xf>
    <xf numFmtId="0" fontId="9" fillId="0" borderId="0" xfId="0" applyFont="1" applyAlignment="1" applyProtection="1">
      <alignment vertical="center"/>
      <protection locked="0"/>
    </xf>
    <xf numFmtId="0" fontId="9" fillId="0" borderId="0" xfId="0" applyFont="1" applyFill="1" applyBorder="1" applyAlignment="1" applyProtection="1">
      <alignment vertical="center" wrapText="1"/>
      <protection hidden="1"/>
    </xf>
    <xf numFmtId="164" fontId="9" fillId="0" borderId="0" xfId="29" applyNumberFormat="1" applyFont="1" applyFill="1" applyBorder="1" applyAlignment="1" applyProtection="1">
      <alignment horizontal="right" vertical="center"/>
      <protection hidden="1"/>
    </xf>
    <xf numFmtId="0" fontId="10" fillId="0" borderId="0" xfId="0" applyFont="1" applyFill="1" applyBorder="1" applyAlignment="1" applyProtection="1">
      <alignment horizontal="center" vertical="center" textRotation="90"/>
      <protection locked="0"/>
    </xf>
    <xf numFmtId="0" fontId="9" fillId="0" borderId="0" xfId="0" applyFont="1" applyAlignment="1" applyProtection="1">
      <alignment horizontal="left" vertical="center" indent="2"/>
      <protection locked="0"/>
    </xf>
    <xf numFmtId="0" fontId="9" fillId="0" borderId="0" xfId="0" applyFont="1" applyAlignment="1" applyProtection="1">
      <alignment horizontal="left" vertical="center"/>
      <protection locked="0"/>
    </xf>
    <xf numFmtId="164" fontId="9" fillId="0" borderId="16" xfId="29" applyNumberFormat="1" applyFont="1" applyFill="1" applyBorder="1" applyAlignment="1" applyProtection="1">
      <alignment horizontal="right" vertical="center"/>
      <protection locked="0"/>
    </xf>
    <xf numFmtId="0" fontId="9" fillId="0" borderId="17" xfId="0" applyFont="1" applyFill="1" applyBorder="1" applyAlignment="1" applyProtection="1">
      <alignment horizontal="left" vertical="center"/>
    </xf>
    <xf numFmtId="0" fontId="9" fillId="0" borderId="0" xfId="0" applyFont="1" applyFill="1" applyBorder="1" applyAlignment="1" applyProtection="1">
      <alignment vertical="center"/>
      <protection hidden="1"/>
    </xf>
    <xf numFmtId="164" fontId="9" fillId="28" borderId="11" xfId="29" applyNumberFormat="1" applyFont="1" applyFill="1" applyBorder="1" applyAlignment="1" applyProtection="1">
      <alignment horizontal="right" vertical="center"/>
      <protection hidden="1"/>
    </xf>
    <xf numFmtId="0" fontId="16" fillId="0" borderId="0" xfId="0" applyFont="1" applyFill="1" applyBorder="1" applyAlignment="1" applyProtection="1">
      <alignment horizontal="left" vertical="center" indent="2"/>
      <protection locked="0"/>
    </xf>
    <xf numFmtId="0" fontId="16" fillId="0" borderId="0" xfId="0" applyFont="1" applyFill="1" applyBorder="1" applyAlignment="1" applyProtection="1">
      <alignment horizontal="left" vertical="center"/>
      <protection locked="0"/>
    </xf>
    <xf numFmtId="164" fontId="16" fillId="28" borderId="11" xfId="29" applyNumberFormat="1" applyFont="1" applyFill="1" applyBorder="1" applyAlignment="1" applyProtection="1">
      <alignment horizontal="right" vertical="center"/>
      <protection hidden="1"/>
    </xf>
    <xf numFmtId="164" fontId="7" fillId="0" borderId="0" xfId="29" applyNumberFormat="1" applyFont="1" applyFill="1" applyBorder="1" applyAlignment="1" applyProtection="1">
      <alignment horizontal="right" vertical="center"/>
      <protection hidden="1"/>
    </xf>
    <xf numFmtId="167" fontId="9" fillId="0" borderId="0" xfId="0" applyNumberFormat="1" applyFont="1" applyFill="1" applyBorder="1" applyAlignment="1" applyProtection="1">
      <alignment vertical="center"/>
      <protection hidden="1"/>
    </xf>
    <xf numFmtId="164" fontId="16" fillId="0" borderId="18" xfId="29" applyNumberFormat="1" applyFont="1" applyFill="1" applyBorder="1" applyAlignment="1" applyProtection="1">
      <alignment horizontal="right" vertical="center"/>
      <protection hidden="1"/>
    </xf>
    <xf numFmtId="164" fontId="16" fillId="0" borderId="0" xfId="29" applyNumberFormat="1" applyFont="1" applyFill="1" applyBorder="1" applyAlignment="1" applyProtection="1">
      <alignment horizontal="right" vertical="center"/>
      <protection hidden="1"/>
    </xf>
    <xf numFmtId="167" fontId="12" fillId="0" borderId="0" xfId="0" applyNumberFormat="1" applyFont="1" applyFill="1" applyBorder="1" applyAlignment="1" applyProtection="1">
      <alignment vertical="center"/>
      <protection hidden="1"/>
    </xf>
    <xf numFmtId="0" fontId="17" fillId="0" borderId="0" xfId="0" quotePrefix="1" applyFont="1" applyFill="1" applyBorder="1" applyAlignment="1" applyProtection="1">
      <alignment horizontal="left" vertical="center" indent="2"/>
      <protection locked="0"/>
    </xf>
    <xf numFmtId="0" fontId="9" fillId="0" borderId="0" xfId="0" quotePrefix="1" applyFont="1" applyFill="1" applyBorder="1" applyAlignment="1" applyProtection="1">
      <alignment horizontal="left" vertical="center" indent="2"/>
      <protection locked="0"/>
    </xf>
    <xf numFmtId="167" fontId="9" fillId="0" borderId="0" xfId="0" applyNumberFormat="1" applyFont="1" applyFill="1" applyBorder="1" applyAlignment="1" applyProtection="1">
      <alignment vertical="center"/>
      <protection locked="0"/>
    </xf>
    <xf numFmtId="0" fontId="18" fillId="0" borderId="0" xfId="0" applyFont="1" applyFill="1" applyBorder="1" applyAlignment="1" applyProtection="1">
      <alignment horizontal="left" vertical="center" indent="2"/>
      <protection locked="0"/>
    </xf>
    <xf numFmtId="0" fontId="18" fillId="0" borderId="0" xfId="0" applyFont="1" applyAlignment="1" applyProtection="1">
      <alignment vertical="center"/>
      <protection locked="0"/>
    </xf>
    <xf numFmtId="164" fontId="18" fillId="28" borderId="11" xfId="29" applyNumberFormat="1" applyFont="1" applyFill="1" applyBorder="1" applyAlignment="1" applyProtection="1">
      <alignment horizontal="right" vertical="center"/>
      <protection hidden="1"/>
    </xf>
    <xf numFmtId="164" fontId="18" fillId="0" borderId="0" xfId="29" applyNumberFormat="1" applyFont="1" applyFill="1" applyBorder="1" applyAlignment="1" applyProtection="1">
      <alignment horizontal="right" vertical="center"/>
      <protection hidden="1"/>
    </xf>
    <xf numFmtId="0" fontId="9" fillId="0" borderId="0" xfId="0" applyFont="1" applyFill="1" applyBorder="1" applyAlignment="1" applyProtection="1">
      <alignment horizontal="center" vertical="center" wrapText="1"/>
      <protection locked="0"/>
    </xf>
    <xf numFmtId="0" fontId="0" fillId="24" borderId="10" xfId="0" applyFill="1" applyBorder="1" applyAlignment="1">
      <alignment vertical="center"/>
    </xf>
    <xf numFmtId="0" fontId="0" fillId="0" borderId="0" xfId="0" applyAlignment="1">
      <alignment vertical="center"/>
    </xf>
    <xf numFmtId="0" fontId="7" fillId="0" borderId="0" xfId="0" applyFont="1" applyAlignment="1">
      <alignment vertical="center"/>
    </xf>
    <xf numFmtId="0" fontId="11" fillId="30" borderId="12" xfId="0" applyFont="1" applyFill="1" applyBorder="1" applyAlignment="1">
      <alignment horizontal="center" vertical="center" wrapText="1"/>
    </xf>
    <xf numFmtId="0" fontId="11" fillId="30" borderId="13" xfId="0" applyFont="1" applyFill="1" applyBorder="1" applyAlignment="1">
      <alignment horizontal="center" vertical="center" wrapText="1"/>
    </xf>
    <xf numFmtId="0" fontId="9" fillId="31" borderId="19" xfId="0" applyFont="1" applyFill="1" applyBorder="1" applyAlignment="1">
      <alignment horizontal="left" vertical="center" wrapText="1"/>
    </xf>
    <xf numFmtId="0" fontId="9" fillId="31" borderId="20" xfId="0" applyFont="1" applyFill="1" applyBorder="1" applyAlignment="1">
      <alignment horizontal="left" vertical="center" wrapText="1"/>
    </xf>
    <xf numFmtId="0" fontId="9" fillId="31" borderId="14" xfId="0" applyFont="1" applyFill="1" applyBorder="1" applyAlignment="1">
      <alignment horizontal="left" vertical="center" wrapText="1"/>
    </xf>
    <xf numFmtId="0" fontId="9" fillId="31" borderId="15" xfId="0" applyFont="1" applyFill="1" applyBorder="1" applyAlignment="1">
      <alignment horizontal="left" vertical="center" wrapText="1"/>
    </xf>
    <xf numFmtId="0" fontId="7" fillId="31" borderId="0" xfId="0" applyFont="1" applyFill="1" applyBorder="1" applyAlignment="1">
      <alignment horizontal="left" vertical="center" wrapText="1"/>
    </xf>
    <xf numFmtId="0" fontId="9" fillId="31" borderId="0" xfId="0" applyFont="1" applyFill="1" applyBorder="1" applyAlignment="1">
      <alignment horizontal="left" vertical="center" wrapText="1"/>
    </xf>
    <xf numFmtId="0" fontId="9" fillId="31" borderId="21" xfId="0" applyFont="1" applyFill="1" applyBorder="1" applyAlignment="1">
      <alignment horizontal="left" vertical="center" wrapText="1"/>
    </xf>
    <xf numFmtId="0" fontId="7" fillId="31" borderId="19" xfId="0" applyFont="1" applyFill="1" applyBorder="1" applyAlignment="1">
      <alignment horizontal="left" vertical="center" wrapText="1" indent="1"/>
    </xf>
    <xf numFmtId="0" fontId="9" fillId="31" borderId="19" xfId="0" applyFont="1" applyFill="1" applyBorder="1" applyAlignment="1">
      <alignment horizontal="left" vertical="center" wrapText="1" indent="1"/>
    </xf>
    <xf numFmtId="0" fontId="9" fillId="31" borderId="14" xfId="0" applyFont="1" applyFill="1" applyBorder="1" applyAlignment="1">
      <alignment horizontal="left" vertical="center" wrapText="1" indent="1"/>
    </xf>
    <xf numFmtId="0" fontId="9" fillId="31" borderId="22" xfId="0" applyFont="1" applyFill="1" applyBorder="1" applyAlignment="1">
      <alignment horizontal="left" vertical="center" wrapText="1" indent="1"/>
    </xf>
    <xf numFmtId="0" fontId="9" fillId="31" borderId="23" xfId="0" applyFont="1" applyFill="1" applyBorder="1" applyAlignment="1">
      <alignment horizontal="left" vertical="center" wrapText="1" indent="1"/>
    </xf>
    <xf numFmtId="0" fontId="2" fillId="24" borderId="10" xfId="48" applyFont="1" applyFill="1" applyBorder="1" applyAlignment="1" applyProtection="1">
      <alignment vertical="center"/>
      <protection hidden="1"/>
    </xf>
    <xf numFmtId="0" fontId="9" fillId="24" borderId="10" xfId="48" applyFont="1" applyFill="1" applyBorder="1" applyAlignment="1" applyProtection="1">
      <alignment vertical="center"/>
      <protection hidden="1"/>
    </xf>
    <xf numFmtId="167" fontId="9" fillId="24" borderId="10" xfId="48" applyNumberFormat="1" applyFont="1" applyFill="1" applyBorder="1" applyAlignment="1" applyProtection="1">
      <alignment vertical="center"/>
      <protection hidden="1"/>
    </xf>
    <xf numFmtId="0" fontId="9" fillId="24" borderId="10" xfId="48" applyFont="1" applyFill="1" applyBorder="1" applyAlignment="1" applyProtection="1">
      <alignment horizontal="right" vertical="center"/>
      <protection hidden="1"/>
    </xf>
    <xf numFmtId="0" fontId="47" fillId="24" borderId="10" xfId="48" applyFont="1" applyFill="1" applyBorder="1" applyAlignment="1" applyProtection="1">
      <alignment horizontal="right" vertical="center"/>
      <protection hidden="1"/>
    </xf>
    <xf numFmtId="0" fontId="47" fillId="0" borderId="0" xfId="48" applyFont="1" applyFill="1" applyBorder="1" applyAlignment="1" applyProtection="1">
      <alignment horizontal="right" vertical="center"/>
      <protection hidden="1"/>
    </xf>
    <xf numFmtId="0" fontId="9" fillId="0" borderId="0" xfId="48" applyFont="1" applyAlignment="1" applyProtection="1">
      <alignment vertical="center"/>
      <protection hidden="1"/>
    </xf>
    <xf numFmtId="0" fontId="9" fillId="24" borderId="0" xfId="48" applyFont="1" applyFill="1" applyBorder="1" applyAlignment="1" applyProtection="1">
      <alignment vertical="center"/>
      <protection hidden="1"/>
    </xf>
    <xf numFmtId="0" fontId="9" fillId="24" borderId="0" xfId="48" applyFont="1" applyFill="1" applyBorder="1" applyAlignment="1" applyProtection="1">
      <alignment horizontal="right" vertical="center"/>
      <protection hidden="1"/>
    </xf>
    <xf numFmtId="0" fontId="6" fillId="24" borderId="24" xfId="48" applyFont="1" applyFill="1" applyBorder="1" applyAlignment="1" applyProtection="1">
      <alignment horizontal="right" vertical="center"/>
      <protection hidden="1"/>
    </xf>
    <xf numFmtId="0" fontId="9" fillId="0" borderId="0" xfId="48" applyFont="1" applyFill="1" applyBorder="1" applyAlignment="1" applyProtection="1">
      <alignment horizontal="right" vertical="center"/>
      <protection hidden="1"/>
    </xf>
    <xf numFmtId="167" fontId="4" fillId="0" borderId="0" xfId="42" applyNumberFormat="1" applyFont="1" applyBorder="1" applyAlignment="1" applyProtection="1">
      <alignment horizontal="left" vertical="center"/>
      <protection hidden="1"/>
    </xf>
    <xf numFmtId="0" fontId="9" fillId="0" borderId="0" xfId="48" applyFont="1" applyFill="1" applyBorder="1" applyAlignment="1" applyProtection="1">
      <alignment vertical="center"/>
      <protection hidden="1"/>
    </xf>
    <xf numFmtId="167" fontId="9" fillId="0" borderId="0" xfId="48" applyNumberFormat="1" applyFont="1" applyFill="1" applyBorder="1" applyAlignment="1" applyProtection="1">
      <alignment vertical="center"/>
      <protection hidden="1"/>
    </xf>
    <xf numFmtId="167" fontId="26" fillId="0" borderId="0" xfId="42" applyNumberFormat="1" applyFont="1" applyFill="1" applyBorder="1" applyAlignment="1" applyProtection="1">
      <alignment horizontal="right" vertical="center"/>
      <protection hidden="1"/>
    </xf>
    <xf numFmtId="0" fontId="9" fillId="24" borderId="0" xfId="50" applyFont="1" applyFill="1" applyBorder="1" applyAlignment="1" applyProtection="1">
      <alignment vertical="center"/>
      <protection hidden="1"/>
    </xf>
    <xf numFmtId="0" fontId="50" fillId="0" borderId="0" xfId="50" applyFont="1" applyFill="1" applyBorder="1" applyAlignment="1" applyProtection="1">
      <alignment vertical="center" wrapText="1"/>
      <protection hidden="1"/>
    </xf>
    <xf numFmtId="0" fontId="51" fillId="0" borderId="0" xfId="50" applyFont="1" applyFill="1" applyBorder="1" applyAlignment="1" applyProtection="1">
      <alignment vertical="center"/>
      <protection hidden="1"/>
    </xf>
    <xf numFmtId="0" fontId="50" fillId="0" borderId="0" xfId="50" applyFont="1" applyAlignment="1" applyProtection="1">
      <alignment vertical="center"/>
      <protection hidden="1"/>
    </xf>
    <xf numFmtId="0" fontId="50" fillId="0" borderId="0" xfId="50" applyFont="1" applyFill="1" applyBorder="1" applyAlignment="1" applyProtection="1">
      <alignment vertical="center"/>
      <protection hidden="1"/>
    </xf>
    <xf numFmtId="0" fontId="9" fillId="0" borderId="0" xfId="48" applyFont="1" applyFill="1" applyBorder="1" applyAlignment="1" applyProtection="1">
      <alignment vertical="center" wrapText="1"/>
      <protection hidden="1"/>
    </xf>
    <xf numFmtId="0" fontId="9" fillId="0" borderId="0" xfId="48" applyFont="1"/>
    <xf numFmtId="0" fontId="51" fillId="0" borderId="0" xfId="0" applyFont="1" applyFill="1" applyBorder="1" applyAlignment="1" applyProtection="1">
      <alignment vertical="center"/>
      <protection hidden="1"/>
    </xf>
    <xf numFmtId="0" fontId="6" fillId="0" borderId="0" xfId="0" applyFont="1" applyFill="1" applyBorder="1" applyAlignment="1" applyProtection="1">
      <alignment vertical="center"/>
      <protection hidden="1"/>
    </xf>
    <xf numFmtId="0" fontId="50" fillId="0" borderId="0" xfId="0" applyFont="1" applyFill="1" applyBorder="1" applyAlignment="1" applyProtection="1">
      <alignment vertical="center"/>
      <protection hidden="1"/>
    </xf>
    <xf numFmtId="0" fontId="50" fillId="0" borderId="0" xfId="0" applyFont="1" applyFill="1" applyAlignment="1" applyProtection="1">
      <alignment vertical="center"/>
      <protection hidden="1"/>
    </xf>
    <xf numFmtId="0" fontId="9" fillId="0" borderId="0" xfId="49">
      <alignment vertical="center"/>
    </xf>
    <xf numFmtId="0" fontId="9" fillId="0" borderId="0" xfId="49" applyFont="1" applyAlignment="1">
      <alignment horizontal="right" vertical="center"/>
    </xf>
    <xf numFmtId="0" fontId="7" fillId="0" borderId="0" xfId="0" applyFont="1" applyAlignment="1">
      <alignment horizontal="right" vertical="center"/>
    </xf>
    <xf numFmtId="0" fontId="2" fillId="24" borderId="10" xfId="47" applyFont="1" applyFill="1" applyBorder="1" applyAlignment="1">
      <alignment vertical="center"/>
    </xf>
    <xf numFmtId="0" fontId="53" fillId="24" borderId="10" xfId="47" applyFont="1" applyFill="1" applyBorder="1" applyAlignment="1">
      <alignment vertical="center"/>
    </xf>
    <xf numFmtId="0" fontId="53" fillId="0" borderId="0" xfId="47" applyFont="1" applyFill="1" applyAlignment="1">
      <alignment vertical="center"/>
    </xf>
    <xf numFmtId="0" fontId="9" fillId="24" borderId="0" xfId="47" applyFont="1" applyFill="1" applyAlignment="1">
      <alignment vertical="center"/>
    </xf>
    <xf numFmtId="0" fontId="4" fillId="24" borderId="24" xfId="41" applyFont="1" applyFill="1" applyBorder="1" applyAlignment="1" applyProtection="1">
      <alignment vertical="center"/>
      <protection hidden="1"/>
    </xf>
    <xf numFmtId="0" fontId="9" fillId="0" borderId="0" xfId="47" applyFont="1" applyFill="1" applyAlignment="1">
      <alignment vertical="center"/>
    </xf>
    <xf numFmtId="167" fontId="9" fillId="0" borderId="0" xfId="47" applyNumberFormat="1" applyFont="1" applyFill="1" applyAlignment="1">
      <alignment horizontal="right" vertical="center" indent="6"/>
    </xf>
    <xf numFmtId="167" fontId="7" fillId="0" borderId="0" xfId="52" applyNumberFormat="1" applyFont="1">
      <alignment vertical="center"/>
    </xf>
    <xf numFmtId="0" fontId="9" fillId="0" borderId="0" xfId="52" applyBorder="1">
      <alignment vertical="center"/>
    </xf>
    <xf numFmtId="0" fontId="9" fillId="0" borderId="0" xfId="52">
      <alignment vertical="center"/>
    </xf>
    <xf numFmtId="168" fontId="11" fillId="25" borderId="0" xfId="52" applyNumberFormat="1" applyFont="1" applyFill="1" applyBorder="1" applyAlignment="1">
      <alignment horizontal="left" vertical="center"/>
    </xf>
    <xf numFmtId="168" fontId="11" fillId="25" borderId="0" xfId="52" applyNumberFormat="1" applyFont="1" applyFill="1" applyBorder="1" applyAlignment="1">
      <alignment horizontal="right" vertical="center"/>
    </xf>
    <xf numFmtId="168" fontId="9" fillId="26" borderId="25" xfId="52" applyNumberFormat="1" applyFill="1" applyBorder="1" applyAlignment="1" applyProtection="1">
      <alignment horizontal="left" vertical="center"/>
      <protection locked="0"/>
    </xf>
    <xf numFmtId="170" fontId="9" fillId="26" borderId="26" xfId="52" applyNumberFormat="1" applyFill="1" applyBorder="1" applyAlignment="1" applyProtection="1">
      <alignment horizontal="right" vertical="center"/>
      <protection locked="0"/>
    </xf>
    <xf numFmtId="168" fontId="9" fillId="0" borderId="25" xfId="52" applyNumberFormat="1" applyFill="1" applyBorder="1" applyAlignment="1">
      <alignment horizontal="right" vertical="center"/>
    </xf>
    <xf numFmtId="168" fontId="9" fillId="0" borderId="27" xfId="52" applyNumberFormat="1" applyFill="1" applyBorder="1" applyAlignment="1">
      <alignment horizontal="right" vertical="center"/>
    </xf>
    <xf numFmtId="168" fontId="9" fillId="0" borderId="26" xfId="52" applyNumberFormat="1" applyFill="1" applyBorder="1" applyAlignment="1">
      <alignment horizontal="right" vertical="center"/>
    </xf>
    <xf numFmtId="0" fontId="9" fillId="0" borderId="0" xfId="52" applyAlignment="1">
      <alignment horizontal="left" vertical="center"/>
    </xf>
    <xf numFmtId="0" fontId="9" fillId="0" borderId="0" xfId="52" applyBorder="1" applyAlignment="1">
      <alignment horizontal="right" vertical="center"/>
    </xf>
    <xf numFmtId="0" fontId="9" fillId="0" borderId="0" xfId="52" applyAlignment="1">
      <alignment horizontal="right" vertical="center"/>
    </xf>
    <xf numFmtId="0" fontId="9" fillId="0" borderId="0" xfId="52" applyFill="1" applyAlignment="1">
      <alignment horizontal="right" vertical="center"/>
    </xf>
    <xf numFmtId="167" fontId="7" fillId="0" borderId="0" xfId="52" applyNumberFormat="1" applyFont="1" applyAlignment="1">
      <alignment horizontal="left" vertical="center"/>
    </xf>
    <xf numFmtId="0" fontId="7" fillId="0" borderId="0" xfId="47" applyFont="1" applyFill="1" applyAlignment="1">
      <alignment vertical="center"/>
    </xf>
    <xf numFmtId="10" fontId="9" fillId="0" borderId="28" xfId="49" applyNumberFormat="1" applyFont="1" applyBorder="1">
      <alignment vertical="center"/>
    </xf>
    <xf numFmtId="0" fontId="9" fillId="0" borderId="28" xfId="49" applyBorder="1">
      <alignment vertical="center"/>
    </xf>
    <xf numFmtId="168" fontId="9" fillId="26" borderId="29" xfId="52" applyNumberFormat="1" applyFill="1" applyBorder="1" applyAlignment="1" applyProtection="1">
      <alignment horizontal="left" vertical="center"/>
      <protection locked="0"/>
    </xf>
    <xf numFmtId="170" fontId="9" fillId="26" borderId="30" xfId="52" applyNumberFormat="1" applyFill="1" applyBorder="1" applyAlignment="1" applyProtection="1">
      <alignment horizontal="right" vertical="center"/>
      <protection locked="0"/>
    </xf>
    <xf numFmtId="168" fontId="9" fillId="0" borderId="29" xfId="52" applyNumberFormat="1" applyFill="1" applyBorder="1" applyAlignment="1">
      <alignment horizontal="right" vertical="center"/>
    </xf>
    <xf numFmtId="168" fontId="9" fillId="0" borderId="31" xfId="52" applyNumberFormat="1" applyFill="1" applyBorder="1" applyAlignment="1">
      <alignment horizontal="right" vertical="center"/>
    </xf>
    <xf numFmtId="168" fontId="9" fillId="0" borderId="30" xfId="52" applyNumberFormat="1" applyFill="1" applyBorder="1" applyAlignment="1">
      <alignment horizontal="right" vertical="center"/>
    </xf>
    <xf numFmtId="168" fontId="9" fillId="26" borderId="30" xfId="52" applyNumberFormat="1" applyFill="1" applyBorder="1" applyAlignment="1" applyProtection="1">
      <alignment horizontal="right" vertical="center"/>
      <protection locked="0"/>
    </xf>
    <xf numFmtId="169" fontId="9" fillId="26" borderId="31" xfId="52" applyNumberFormat="1" applyFill="1" applyBorder="1" applyAlignment="1" applyProtection="1">
      <alignment horizontal="right" vertical="center"/>
      <protection locked="0"/>
    </xf>
    <xf numFmtId="9" fontId="9" fillId="26" borderId="30" xfId="52" applyNumberFormat="1" applyFill="1" applyBorder="1" applyAlignment="1" applyProtection="1">
      <alignment horizontal="right" vertical="center"/>
      <protection locked="0"/>
    </xf>
    <xf numFmtId="10" fontId="9" fillId="0" borderId="32" xfId="49" applyNumberFormat="1" applyFont="1" applyBorder="1">
      <alignment vertical="center"/>
    </xf>
    <xf numFmtId="0" fontId="9" fillId="0" borderId="32" xfId="49" applyBorder="1">
      <alignment vertical="center"/>
    </xf>
    <xf numFmtId="0" fontId="7" fillId="0" borderId="0" xfId="49" applyFont="1">
      <alignment vertical="center"/>
    </xf>
    <xf numFmtId="168" fontId="9" fillId="0" borderId="28" xfId="49" applyNumberFormat="1" applyBorder="1">
      <alignment vertical="center"/>
    </xf>
    <xf numFmtId="1" fontId="9" fillId="0" borderId="28" xfId="49" applyNumberFormat="1" applyBorder="1">
      <alignment vertical="center"/>
    </xf>
    <xf numFmtId="0" fontId="9" fillId="0" borderId="27" xfId="47" applyFont="1" applyFill="1" applyBorder="1" applyAlignment="1">
      <alignment vertical="center"/>
    </xf>
    <xf numFmtId="0" fontId="9" fillId="0" borderId="31" xfId="47" applyFont="1" applyFill="1" applyBorder="1" applyAlignment="1">
      <alignment vertical="center"/>
    </xf>
    <xf numFmtId="168" fontId="11" fillId="25" borderId="0" xfId="49" applyNumberFormat="1" applyFont="1" applyFill="1" applyBorder="1" applyAlignment="1">
      <alignment horizontal="right" vertical="center"/>
    </xf>
    <xf numFmtId="168" fontId="11" fillId="25" borderId="0" xfId="49" applyNumberFormat="1" applyFont="1" applyFill="1" applyBorder="1" applyAlignment="1">
      <alignment horizontal="left" vertical="center"/>
    </xf>
    <xf numFmtId="10" fontId="54" fillId="26" borderId="28" xfId="51" applyNumberFormat="1" applyFont="1" applyFill="1" applyBorder="1" applyAlignment="1" applyProtection="1">
      <alignment horizontal="right" vertical="top" wrapText="1"/>
      <protection locked="0"/>
    </xf>
    <xf numFmtId="10" fontId="54" fillId="26" borderId="32" xfId="51" applyNumberFormat="1" applyFont="1" applyFill="1" applyBorder="1" applyAlignment="1" applyProtection="1">
      <alignment horizontal="right" vertical="top" wrapText="1"/>
      <protection locked="0"/>
    </xf>
    <xf numFmtId="169" fontId="9" fillId="26" borderId="26" xfId="52" applyNumberFormat="1" applyFill="1" applyBorder="1" applyAlignment="1" applyProtection="1">
      <alignment horizontal="right" vertical="center"/>
      <protection locked="0"/>
    </xf>
    <xf numFmtId="169" fontId="9" fillId="26" borderId="30" xfId="52" applyNumberFormat="1" applyFill="1" applyBorder="1" applyAlignment="1" applyProtection="1">
      <alignment horizontal="right" vertical="center"/>
      <protection locked="0"/>
    </xf>
    <xf numFmtId="14" fontId="9" fillId="0" borderId="0" xfId="47" applyNumberFormat="1" applyFont="1" applyFill="1" applyAlignment="1">
      <alignment horizontal="right" vertical="center"/>
    </xf>
    <xf numFmtId="14" fontId="9" fillId="26" borderId="11" xfId="29" applyNumberFormat="1" applyFont="1" applyFill="1" applyBorder="1" applyAlignment="1" applyProtection="1">
      <alignment horizontal="right" vertical="center"/>
      <protection locked="0"/>
    </xf>
    <xf numFmtId="1" fontId="9" fillId="0" borderId="0" xfId="0" applyNumberFormat="1" applyFont="1" applyFill="1" applyBorder="1" applyAlignment="1" applyProtection="1">
      <alignment horizontal="left" vertical="center"/>
      <protection locked="0"/>
    </xf>
    <xf numFmtId="3" fontId="9" fillId="27" borderId="11" xfId="29" applyNumberFormat="1" applyFont="1" applyFill="1" applyBorder="1" applyAlignment="1" applyProtection="1">
      <alignment horizontal="right" vertical="center"/>
      <protection locked="0"/>
    </xf>
    <xf numFmtId="0" fontId="10" fillId="0" borderId="0" xfId="47" applyFont="1" applyFill="1" applyAlignment="1">
      <alignment vertical="center"/>
    </xf>
    <xf numFmtId="168" fontId="9" fillId="26" borderId="30" xfId="52" applyNumberFormat="1" applyFill="1" applyBorder="1" applyAlignment="1" applyProtection="1">
      <alignment horizontal="left" vertical="center"/>
      <protection locked="0"/>
    </xf>
    <xf numFmtId="10" fontId="9" fillId="0" borderId="33" xfId="49" applyNumberFormat="1" applyFont="1" applyBorder="1">
      <alignment vertical="center"/>
    </xf>
    <xf numFmtId="0" fontId="54" fillId="0" borderId="27" xfId="51" applyFont="1" applyBorder="1" applyAlignment="1">
      <alignment horizontal="right" vertical="top" wrapText="1"/>
    </xf>
    <xf numFmtId="0" fontId="54" fillId="0" borderId="31" xfId="51" applyFont="1" applyBorder="1" applyAlignment="1">
      <alignment horizontal="right" vertical="top" wrapText="1"/>
    </xf>
    <xf numFmtId="168" fontId="9" fillId="26" borderId="34" xfId="52" applyNumberFormat="1" applyFill="1" applyBorder="1" applyAlignment="1" applyProtection="1">
      <alignment horizontal="right" vertical="center"/>
      <protection locked="0"/>
    </xf>
    <xf numFmtId="10" fontId="9" fillId="26" borderId="11" xfId="29" applyNumberFormat="1" applyFont="1" applyFill="1" applyBorder="1" applyAlignment="1" applyProtection="1">
      <alignment horizontal="right" vertical="center"/>
      <protection locked="0"/>
    </xf>
    <xf numFmtId="0" fontId="11" fillId="32" borderId="0" xfId="0" applyFont="1" applyFill="1" applyAlignment="1" applyProtection="1">
      <alignment horizontal="left" vertical="center"/>
      <protection locked="0"/>
    </xf>
    <xf numFmtId="0" fontId="12" fillId="32" borderId="0" xfId="0" applyFont="1" applyFill="1" applyAlignment="1">
      <alignment horizontal="left" vertical="center"/>
    </xf>
    <xf numFmtId="1" fontId="12" fillId="32" borderId="0" xfId="29" applyNumberFormat="1" applyFont="1" applyFill="1" applyBorder="1" applyAlignment="1" applyProtection="1">
      <alignment horizontal="right" vertical="center"/>
      <protection hidden="1"/>
    </xf>
    <xf numFmtId="0" fontId="12" fillId="32" borderId="0" xfId="0" applyFont="1" applyFill="1" applyBorder="1" applyAlignment="1" applyProtection="1">
      <alignment horizontal="left" vertical="center"/>
      <protection locked="0"/>
    </xf>
    <xf numFmtId="164" fontId="16" fillId="0" borderId="21" xfId="29" applyNumberFormat="1" applyFont="1" applyFill="1" applyBorder="1" applyAlignment="1" applyProtection="1">
      <alignment horizontal="right" vertical="center"/>
      <protection hidden="1"/>
    </xf>
    <xf numFmtId="0" fontId="1" fillId="0" borderId="0" xfId="0" applyFont="1" applyFill="1" applyBorder="1" applyAlignment="1" applyProtection="1">
      <alignment horizontal="left" vertical="center" indent="2"/>
      <protection locked="0"/>
    </xf>
    <xf numFmtId="168" fontId="9" fillId="26" borderId="26" xfId="52" applyNumberFormat="1" applyFill="1" applyBorder="1" applyAlignment="1" applyProtection="1">
      <alignment horizontal="right" vertical="center"/>
      <protection locked="0"/>
    </xf>
    <xf numFmtId="10" fontId="1" fillId="0" borderId="33" xfId="49" applyNumberFormat="1" applyFont="1" applyBorder="1">
      <alignment vertical="center"/>
    </xf>
    <xf numFmtId="3" fontId="9" fillId="26" borderId="34" xfId="52" applyNumberFormat="1" applyFill="1" applyBorder="1" applyAlignment="1" applyProtection="1">
      <alignment horizontal="right" vertical="center"/>
      <protection locked="0"/>
    </xf>
    <xf numFmtId="3" fontId="9" fillId="26" borderId="26" xfId="52" applyNumberFormat="1" applyFill="1" applyBorder="1" applyAlignment="1" applyProtection="1">
      <alignment horizontal="right" vertical="center"/>
      <protection locked="0"/>
    </xf>
    <xf numFmtId="0" fontId="4" fillId="24" borderId="24" xfId="40" applyFont="1" applyFill="1" applyBorder="1" applyAlignment="1" applyProtection="1">
      <alignment vertical="center" wrapText="1"/>
    </xf>
    <xf numFmtId="0" fontId="6" fillId="0" borderId="24" xfId="0" applyFont="1" applyBorder="1" applyAlignment="1">
      <alignment vertical="center" wrapText="1"/>
    </xf>
    <xf numFmtId="0" fontId="7" fillId="0" borderId="0" xfId="0" applyFont="1" applyFill="1" applyBorder="1" applyAlignment="1" applyProtection="1">
      <alignment horizontal="left" vertical="center" wrapText="1"/>
      <protection locked="0"/>
    </xf>
    <xf numFmtId="0" fontId="9" fillId="0" borderId="0" xfId="0" applyFont="1" applyFill="1" applyBorder="1" applyAlignment="1" applyProtection="1">
      <alignment horizontal="left" vertical="center" wrapText="1"/>
      <protection locked="0"/>
    </xf>
    <xf numFmtId="0" fontId="9" fillId="0" borderId="0" xfId="0" applyFont="1" applyBorder="1" applyAlignment="1">
      <alignment horizontal="left" vertical="center" wrapText="1"/>
    </xf>
    <xf numFmtId="0" fontId="19" fillId="0" borderId="0" xfId="0" applyFont="1" applyAlignment="1" applyProtection="1">
      <alignment vertical="center" wrapText="1"/>
      <protection locked="0"/>
    </xf>
    <xf numFmtId="0" fontId="19" fillId="0" borderId="0" xfId="0" applyFont="1" applyAlignment="1">
      <alignment vertical="center" wrapText="1"/>
    </xf>
    <xf numFmtId="0" fontId="54" fillId="0" borderId="35" xfId="51" applyFont="1" applyBorder="1" applyAlignment="1">
      <alignment horizontal="left" vertical="top" wrapText="1"/>
    </xf>
    <xf numFmtId="0" fontId="54" fillId="0" borderId="36" xfId="51" applyFont="1" applyBorder="1" applyAlignment="1">
      <alignment horizontal="left" vertical="top" wrapText="1"/>
    </xf>
    <xf numFmtId="0" fontId="54" fillId="0" borderId="28" xfId="51" applyFont="1" applyBorder="1" applyAlignment="1">
      <alignment horizontal="left" vertical="top" wrapText="1"/>
    </xf>
    <xf numFmtId="0" fontId="54" fillId="0" borderId="32" xfId="51" applyFont="1" applyBorder="1" applyAlignment="1">
      <alignment horizontal="left" vertical="top" wrapText="1"/>
    </xf>
    <xf numFmtId="0" fontId="5" fillId="0" borderId="0" xfId="40" applyAlignment="1" applyProtection="1">
      <alignment vertical="center" wrapText="1"/>
    </xf>
    <xf numFmtId="0" fontId="24" fillId="24" borderId="24" xfId="40" applyFont="1" applyFill="1" applyBorder="1" applyAlignment="1" applyProtection="1">
      <alignment vertical="center"/>
    </xf>
    <xf numFmtId="0" fontId="25" fillId="0" borderId="24" xfId="0" applyFont="1" applyBorder="1" applyAlignment="1">
      <alignment vertical="center"/>
    </xf>
    <xf numFmtId="0" fontId="0" fillId="0" borderId="24" xfId="0" applyBorder="1" applyAlignment="1">
      <alignment vertical="center"/>
    </xf>
    <xf numFmtId="0" fontId="11" fillId="30" borderId="12" xfId="0" applyFont="1" applyFill="1" applyBorder="1" applyAlignment="1">
      <alignment horizontal="center" vertical="center" wrapText="1"/>
    </xf>
    <xf numFmtId="0" fontId="11" fillId="30" borderId="37" xfId="0" applyFont="1" applyFill="1" applyBorder="1" applyAlignment="1">
      <alignment horizontal="center" vertical="center" wrapText="1"/>
    </xf>
    <xf numFmtId="0" fontId="9" fillId="0" borderId="19" xfId="0" applyFont="1" applyBorder="1" applyAlignment="1">
      <alignment horizontal="center" vertical="center" wrapText="1"/>
    </xf>
    <xf numFmtId="0" fontId="9" fillId="0" borderId="0" xfId="0" applyFont="1" applyAlignment="1">
      <alignment horizontal="center" vertical="center" wrapText="1"/>
    </xf>
    <xf numFmtId="0" fontId="11" fillId="30" borderId="38" xfId="0" applyFont="1" applyFill="1" applyBorder="1" applyAlignment="1">
      <alignment horizontal="center" vertical="center" wrapText="1"/>
    </xf>
    <xf numFmtId="0" fontId="9" fillId="0" borderId="22" xfId="0" applyFont="1" applyBorder="1" applyAlignment="1">
      <alignment horizontal="center" vertical="center" wrapText="1"/>
    </xf>
    <xf numFmtId="0" fontId="9" fillId="0" borderId="0" xfId="0" applyFont="1" applyAlignment="1" applyProtection="1">
      <alignment vertical="center" wrapText="1"/>
      <protection hidden="1"/>
    </xf>
    <xf numFmtId="0" fontId="9" fillId="0" borderId="0" xfId="0" applyFont="1" applyAlignment="1">
      <alignment vertical="center" wrapText="1"/>
    </xf>
    <xf numFmtId="0" fontId="24" fillId="24" borderId="0" xfId="40" applyFont="1" applyFill="1" applyBorder="1" applyAlignment="1" applyProtection="1">
      <alignment vertical="center" wrapText="1"/>
    </xf>
    <xf numFmtId="0" fontId="25" fillId="0" borderId="0" xfId="0" applyFont="1" applyBorder="1" applyAlignment="1">
      <alignment vertical="center" wrapText="1"/>
    </xf>
    <xf numFmtId="0" fontId="6" fillId="0" borderId="0" xfId="0" applyFont="1" applyFill="1" applyBorder="1" applyAlignment="1" applyProtection="1">
      <alignment vertical="center" wrapText="1"/>
      <protection hidden="1"/>
    </xf>
    <xf numFmtId="0" fontId="50" fillId="0" borderId="0" xfId="0" applyFont="1" applyFill="1" applyAlignment="1" applyProtection="1">
      <alignment vertical="center" wrapText="1"/>
      <protection hidden="1"/>
    </xf>
    <xf numFmtId="0" fontId="6" fillId="0" borderId="0" xfId="0" applyNumberFormat="1" applyFont="1" applyFill="1" applyBorder="1" applyAlignment="1" applyProtection="1">
      <alignment vertical="center" wrapText="1"/>
      <protection hidden="1"/>
    </xf>
    <xf numFmtId="0" fontId="48" fillId="24" borderId="24" xfId="42" applyFont="1" applyFill="1" applyBorder="1" applyAlignment="1" applyProtection="1">
      <alignment vertical="center" wrapText="1"/>
      <protection hidden="1"/>
    </xf>
    <xf numFmtId="0" fontId="49" fillId="24" borderId="24" xfId="48" applyFont="1" applyFill="1" applyBorder="1" applyAlignment="1" applyProtection="1">
      <alignment vertical="center" wrapText="1"/>
      <protection hidden="1"/>
    </xf>
    <xf numFmtId="0" fontId="50" fillId="0" borderId="0" xfId="0" applyFont="1" applyFill="1" applyBorder="1" applyAlignment="1" applyProtection="1">
      <alignment vertical="center" wrapText="1"/>
      <protection hidden="1"/>
    </xf>
    <xf numFmtId="0" fontId="52" fillId="0" borderId="0" xfId="0" applyFont="1" applyFill="1" applyBorder="1" applyAlignment="1" applyProtection="1">
      <alignment vertical="center" wrapText="1"/>
      <protection hidden="1"/>
    </xf>
  </cellXfs>
  <cellStyles count="6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Date" xfId="31"/>
    <cellStyle name="Euro" xfId="32"/>
    <cellStyle name="Explanatory Text" xfId="33" builtinId="53" customBuiltin="1"/>
    <cellStyle name="Fixed" xfId="34"/>
    <cellStyle name="Good" xfId="35" builtinId="26" customBuiltin="1"/>
    <cellStyle name="Heading 1" xfId="36" builtinId="16" customBuiltin="1"/>
    <cellStyle name="Heading 2" xfId="37" builtinId="17" customBuiltin="1"/>
    <cellStyle name="Heading 3" xfId="38" builtinId="18" customBuiltin="1"/>
    <cellStyle name="Heading 4" xfId="39" builtinId="19" customBuiltin="1"/>
    <cellStyle name="Hyperlink" xfId="40" builtinId="8"/>
    <cellStyle name="Hyperlink_Free-Date-Duration-Calculator-v1.0.2011" xfId="41"/>
    <cellStyle name="Hyperlink_Free-Personal-Budget-Spreadsheet-v1.0.2011" xfId="42"/>
    <cellStyle name="Input" xfId="43" builtinId="20" customBuiltin="1"/>
    <cellStyle name="Linked Cell" xfId="44" builtinId="24" customBuiltin="1"/>
    <cellStyle name="Neutral" xfId="45" builtinId="28" customBuiltin="1"/>
    <cellStyle name="Normal" xfId="0" builtinId="0"/>
    <cellStyle name="Normal 2" xfId="46"/>
    <cellStyle name="Normal_Free-Flood-Levy-Calculator-v1.0.2011" xfId="47"/>
    <cellStyle name="Normal_Free-Home-Value-Calculator-v1.0.2009" xfId="48"/>
    <cellStyle name="Normal_Free-Investment-Property-Calculator-v1(1).1.2010" xfId="49"/>
    <cellStyle name="Normal_Free-Personal-Budget-Spreadsheet-v1.0.2011" xfId="50"/>
    <cellStyle name="Normal_Free-Redundancy-Calculator-v1.1.2011 old" xfId="51"/>
    <cellStyle name="Normal_NRAS-Investment-Property-Calculator-v1.0.2012" xfId="52"/>
    <cellStyle name="Note" xfId="53" builtinId="10" customBuiltin="1"/>
    <cellStyle name="Output" xfId="54" builtinId="21" customBuiltin="1"/>
    <cellStyle name="Percent" xfId="55" builtinId="5"/>
    <cellStyle name="Percent 2" xfId="56"/>
    <cellStyle name="Text" xfId="57"/>
    <cellStyle name="Title" xfId="58" builtinId="15" customBuiltin="1"/>
    <cellStyle name="Total" xfId="59" builtinId="25" customBuiltin="1"/>
    <cellStyle name="Warning Text" xfId="60" builtinId="11" customBuiltin="1"/>
  </cellStyles>
  <dxfs count="11">
    <dxf>
      <font>
        <condense val="0"/>
        <extend val="0"/>
        <color indexed="22"/>
      </font>
      <fill>
        <patternFill>
          <bgColor indexed="22"/>
        </patternFill>
      </fill>
    </dxf>
    <dxf>
      <font>
        <condense val="0"/>
        <extend val="0"/>
        <color indexed="22"/>
      </font>
    </dxf>
    <dxf>
      <font>
        <condense val="0"/>
        <extend val="0"/>
        <color indexed="22"/>
      </font>
      <fill>
        <patternFill>
          <bgColor indexed="22"/>
        </patternFill>
      </fill>
    </dxf>
    <dxf>
      <font>
        <condense val="0"/>
        <extend val="0"/>
        <color indexed="22"/>
      </font>
    </dxf>
    <dxf>
      <font>
        <condense val="0"/>
        <extend val="0"/>
        <color indexed="22"/>
      </font>
      <fill>
        <patternFill>
          <bgColor indexed="22"/>
        </patternFill>
      </fill>
    </dxf>
    <dxf>
      <font>
        <condense val="0"/>
        <extend val="0"/>
        <color indexed="22"/>
      </font>
    </dxf>
    <dxf>
      <font>
        <condense val="0"/>
        <extend val="0"/>
        <color indexed="22"/>
      </font>
    </dxf>
    <dxf>
      <font>
        <condense val="0"/>
        <extend val="0"/>
        <color indexed="22"/>
      </font>
      <fill>
        <patternFill patternType="none">
          <bgColor indexed="65"/>
        </patternFill>
      </fill>
    </dxf>
    <dxf>
      <font>
        <condense val="0"/>
        <extend val="0"/>
        <color indexed="22"/>
      </font>
      <fill>
        <patternFill>
          <bgColor indexed="22"/>
        </patternFill>
      </fill>
    </dxf>
    <dxf>
      <font>
        <condense val="0"/>
        <extend val="0"/>
        <color indexed="22"/>
      </font>
      <fill>
        <patternFill>
          <bgColor indexed="22"/>
        </patternFill>
      </fill>
    </dxf>
    <dxf>
      <font>
        <condense val="0"/>
        <extend val="0"/>
        <color indexed="2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checked="Checked" fmlaLink="$G$35" lockText="1" noThreeD="1"/>
</file>

<file path=xl/ctrlProps/ctrlProp2.xml><?xml version="1.0" encoding="utf-8"?>
<formControlPr xmlns="http://schemas.microsoft.com/office/spreadsheetml/2009/9/main" objectType="CheckBox" checked="Checked" fmlaLink="$G$35" lockText="1" noThreeD="1"/>
</file>

<file path=xl/ctrlProps/ctrlProp3.xml><?xml version="1.0" encoding="utf-8"?>
<formControlPr xmlns="http://schemas.microsoft.com/office/spreadsheetml/2009/9/main" objectType="CheckBox" checked="Checked" fmlaLink="$C$35"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76200</xdr:colOff>
          <xdr:row>24</xdr:row>
          <xdr:rowOff>0</xdr:rowOff>
        </xdr:from>
        <xdr:to>
          <xdr:col>6</xdr:col>
          <xdr:colOff>0</xdr:colOff>
          <xdr:row>25</xdr:row>
          <xdr:rowOff>19050</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24</xdr:row>
          <xdr:rowOff>180975</xdr:rowOff>
        </xdr:from>
        <xdr:to>
          <xdr:col>6</xdr:col>
          <xdr:colOff>0</xdr:colOff>
          <xdr:row>26</xdr:row>
          <xdr:rowOff>0</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39</xdr:row>
          <xdr:rowOff>190500</xdr:rowOff>
        </xdr:from>
        <xdr:to>
          <xdr:col>6</xdr:col>
          <xdr:colOff>0</xdr:colOff>
          <xdr:row>41</xdr:row>
          <xdr:rowOff>9525</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hyperlink" Target="http://www.investmentpropertycalculator.com.au/" TargetMode="Externa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bin"/><Relationship Id="rId1" Type="http://schemas.openxmlformats.org/officeDocument/2006/relationships/hyperlink" Target="http://www.investmentpropertycalculator.com.au/"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fairwork.gov.au/ArticleDocuments/723/Notice-of-termination-and-redundancy-pay.pdf.aspx" TargetMode="External"/><Relationship Id="rId1" Type="http://schemas.openxmlformats.org/officeDocument/2006/relationships/hyperlink" Target="http://www.investmentpropertycalculator.com.au/"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www.investmentpropertycalculator.com.au/" TargetMode="External"/><Relationship Id="rId1" Type="http://schemas.openxmlformats.org/officeDocument/2006/relationships/hyperlink" Target="https://www.fairwork.gov.au/ArticleDocuments/723/Notice-of-termination-and-redundancy-pay.pdf.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investmentpropertycalculator.com.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76"/>
  <sheetViews>
    <sheetView showGridLines="0" tabSelected="1" workbookViewId="0"/>
  </sheetViews>
  <sheetFormatPr defaultColWidth="0" defaultRowHeight="15.95" customHeight="1" zeroHeight="1"/>
  <cols>
    <col min="1" max="2" width="2.7109375" style="12" customWidth="1"/>
    <col min="3" max="3" width="48.7109375" style="12" customWidth="1"/>
    <col min="4" max="4" width="2.7109375" style="12" customWidth="1"/>
    <col min="5" max="5" width="16.7109375" style="12" customWidth="1"/>
    <col min="6" max="6" width="5.7109375" style="12" customWidth="1"/>
    <col min="7" max="7" width="15.42578125" style="15" bestFit="1" customWidth="1"/>
    <col min="8" max="9" width="2.7109375" style="12" customWidth="1"/>
  </cols>
  <sheetData>
    <row r="1" spans="1:9" ht="32.1" customHeight="1" thickBot="1">
      <c r="A1" s="1" t="s">
        <v>0</v>
      </c>
      <c r="B1" s="2"/>
      <c r="C1" s="3"/>
      <c r="D1" s="3"/>
      <c r="E1" s="3"/>
      <c r="F1" s="3"/>
      <c r="G1" s="3"/>
      <c r="H1" s="4"/>
      <c r="I1" s="2"/>
    </row>
    <row r="2" spans="1:9" ht="15.95" customHeight="1">
      <c r="A2" s="5"/>
      <c r="B2" s="195" t="s">
        <v>1</v>
      </c>
      <c r="C2" s="196"/>
      <c r="D2" s="5"/>
      <c r="E2" s="5"/>
      <c r="F2" s="5"/>
      <c r="G2" s="5"/>
      <c r="H2" s="6" t="str">
        <f ca="1">"© 2008-"&amp;YEAR(TODAY())&amp;" Patrick Shi"</f>
        <v>© 2008-2019 Patrick Shi</v>
      </c>
      <c r="I2" s="5"/>
    </row>
    <row r="3" spans="1:9" ht="15.95" customHeight="1">
      <c r="A3" s="7"/>
      <c r="B3" s="8"/>
      <c r="C3" s="9"/>
      <c r="D3" s="9"/>
      <c r="E3" s="9"/>
      <c r="F3" s="9"/>
      <c r="G3" s="9"/>
      <c r="H3" s="10"/>
      <c r="I3" s="11"/>
    </row>
    <row r="4" spans="1:9" ht="15.95" customHeight="1">
      <c r="A4" s="11"/>
      <c r="C4" s="197" t="s">
        <v>2</v>
      </c>
      <c r="D4" s="198"/>
      <c r="E4" s="198"/>
      <c r="F4" s="198"/>
      <c r="G4" s="198"/>
      <c r="H4" s="13"/>
      <c r="I4" s="11"/>
    </row>
    <row r="5" spans="1:9" ht="15.95" customHeight="1">
      <c r="A5" s="11"/>
      <c r="C5" s="197"/>
      <c r="D5" s="198"/>
      <c r="E5" s="198"/>
      <c r="F5" s="198"/>
      <c r="G5" s="198"/>
      <c r="H5" s="13"/>
      <c r="I5" s="11"/>
    </row>
    <row r="6" spans="1:9" ht="15.95" customHeight="1">
      <c r="A6" s="11"/>
      <c r="C6" s="197"/>
      <c r="D6" s="198"/>
      <c r="E6" s="198"/>
      <c r="F6" s="198"/>
      <c r="G6" s="198"/>
      <c r="H6" s="13"/>
      <c r="I6" s="11"/>
    </row>
    <row r="7" spans="1:9" ht="15.95" customHeight="1">
      <c r="A7" s="11"/>
      <c r="C7" s="199"/>
      <c r="D7" s="199"/>
      <c r="E7" s="199"/>
      <c r="F7" s="199"/>
      <c r="G7" s="199"/>
      <c r="H7" s="13"/>
      <c r="I7" s="11"/>
    </row>
    <row r="8" spans="1:9" ht="15.95" customHeight="1">
      <c r="A8" s="11"/>
      <c r="C8" s="14"/>
      <c r="D8" s="14"/>
      <c r="E8" s="14"/>
      <c r="F8" s="14"/>
      <c r="G8" s="14"/>
      <c r="H8" s="15"/>
      <c r="I8" s="11"/>
    </row>
    <row r="9" spans="1:9" ht="15.95" customHeight="1">
      <c r="A9" s="11"/>
      <c r="C9" s="16" t="s">
        <v>3</v>
      </c>
      <c r="D9" s="17"/>
      <c r="E9" s="17"/>
      <c r="F9" s="17"/>
      <c r="G9" s="17"/>
      <c r="H9" s="15"/>
      <c r="I9" s="11"/>
    </row>
    <row r="10" spans="1:9" ht="15.95" customHeight="1">
      <c r="A10" s="11"/>
      <c r="C10" s="18" t="s">
        <v>4</v>
      </c>
      <c r="D10" s="14"/>
      <c r="E10" s="14"/>
      <c r="F10" s="14"/>
      <c r="G10" s="14"/>
      <c r="H10" s="15"/>
      <c r="I10" s="11"/>
    </row>
    <row r="11" spans="1:9" ht="15.95" customHeight="1">
      <c r="A11" s="11"/>
      <c r="C11" s="19" t="s">
        <v>128</v>
      </c>
      <c r="D11" s="20"/>
      <c r="E11" s="175">
        <v>23802</v>
      </c>
      <c r="F11" s="22"/>
      <c r="G11" s="20"/>
      <c r="I11" s="11"/>
    </row>
    <row r="12" spans="1:9" ht="15.95" customHeight="1">
      <c r="A12" s="11"/>
      <c r="C12" s="19" t="s">
        <v>5</v>
      </c>
      <c r="D12" s="20"/>
      <c r="E12" s="177">
        <f ca="1">DATEDIF(E11,NOW(),"Y")</f>
        <v>54</v>
      </c>
      <c r="F12" s="22"/>
      <c r="G12" s="176"/>
      <c r="I12" s="11"/>
    </row>
    <row r="13" spans="1:9" ht="15.95" customHeight="1">
      <c r="A13" s="11"/>
      <c r="C13" s="19" t="s">
        <v>6</v>
      </c>
      <c r="D13" s="20"/>
      <c r="E13" s="23">
        <v>11</v>
      </c>
      <c r="F13"/>
      <c r="G13"/>
      <c r="I13" s="11"/>
    </row>
    <row r="14" spans="1:9" ht="15.95" customHeight="1">
      <c r="A14" s="11"/>
      <c r="C14" s="19" t="s">
        <v>7</v>
      </c>
      <c r="D14" s="20"/>
      <c r="E14" s="24">
        <v>86528</v>
      </c>
      <c r="F14"/>
      <c r="G14"/>
      <c r="I14" s="11"/>
    </row>
    <row r="15" spans="1:9" ht="15.95" customHeight="1">
      <c r="A15" s="11"/>
      <c r="C15" s="190" t="s">
        <v>145</v>
      </c>
      <c r="D15" s="20"/>
      <c r="E15" s="184">
        <v>9.5000000000000001E-2</v>
      </c>
      <c r="F15"/>
      <c r="G15"/>
      <c r="I15" s="11"/>
    </row>
    <row r="16" spans="1:9" ht="15.95" customHeight="1">
      <c r="A16" s="11"/>
      <c r="C16" s="19" t="s">
        <v>8</v>
      </c>
      <c r="D16" s="20"/>
      <c r="E16" s="26">
        <v>7.6</v>
      </c>
      <c r="F16"/>
      <c r="G16"/>
      <c r="I16" s="11"/>
    </row>
    <row r="17" spans="1:9" ht="15.95" customHeight="1">
      <c r="A17" s="11"/>
      <c r="C17" s="19" t="s">
        <v>9</v>
      </c>
      <c r="D17" s="20"/>
      <c r="E17" s="28">
        <v>260</v>
      </c>
      <c r="F17"/>
      <c r="G17"/>
      <c r="I17" s="11"/>
    </row>
    <row r="18" spans="1:9" ht="15.95" customHeight="1">
      <c r="A18" s="11"/>
      <c r="C18" s="19" t="s">
        <v>10</v>
      </c>
      <c r="D18" s="20"/>
      <c r="E18" s="29">
        <v>1</v>
      </c>
      <c r="F18"/>
      <c r="G18"/>
      <c r="I18" s="11"/>
    </row>
    <row r="19" spans="1:9" ht="15.95" customHeight="1">
      <c r="A19" s="11"/>
      <c r="C19" s="18" t="s">
        <v>11</v>
      </c>
      <c r="D19" s="20"/>
      <c r="E19" s="29" t="s">
        <v>52</v>
      </c>
      <c r="F19"/>
      <c r="G19"/>
      <c r="I19" s="11"/>
    </row>
    <row r="20" spans="1:9" ht="15.95" customHeight="1">
      <c r="A20" s="11"/>
      <c r="C20" s="19" t="s">
        <v>12</v>
      </c>
      <c r="D20" s="20"/>
      <c r="E20" s="26">
        <v>20</v>
      </c>
      <c r="F20"/>
      <c r="G20"/>
      <c r="I20" s="11"/>
    </row>
    <row r="21" spans="1:9" ht="15.95" customHeight="1">
      <c r="A21" s="11"/>
      <c r="C21" s="19" t="s">
        <v>13</v>
      </c>
      <c r="D21" s="20"/>
      <c r="E21" s="26">
        <v>60</v>
      </c>
      <c r="F21"/>
      <c r="G21"/>
      <c r="I21" s="11"/>
    </row>
    <row r="22" spans="1:9" ht="15.95" customHeight="1">
      <c r="A22" s="11"/>
      <c r="C22" s="19" t="s">
        <v>14</v>
      </c>
      <c r="D22" s="20"/>
      <c r="E22" s="26">
        <v>106.81</v>
      </c>
      <c r="F22"/>
      <c r="G22"/>
      <c r="I22" s="11"/>
    </row>
    <row r="23" spans="1:9" ht="15.95" customHeight="1">
      <c r="A23" s="11"/>
      <c r="C23" s="19" t="s">
        <v>15</v>
      </c>
      <c r="D23" s="20"/>
      <c r="E23" s="26">
        <v>386.27</v>
      </c>
      <c r="F23"/>
      <c r="G23"/>
      <c r="I23" s="11"/>
    </row>
    <row r="24" spans="1:9" ht="15.95" customHeight="1">
      <c r="A24" s="11"/>
      <c r="C24" s="18" t="s">
        <v>16</v>
      </c>
      <c r="D24" s="20"/>
      <c r="E24" s="30"/>
      <c r="F24" s="27"/>
      <c r="G24" s="20"/>
      <c r="I24" s="11"/>
    </row>
    <row r="25" spans="1:9" ht="15.95" customHeight="1">
      <c r="A25" s="11"/>
      <c r="C25" s="31" t="s">
        <v>17</v>
      </c>
      <c r="D25" s="32"/>
      <c r="E25" s="33">
        <f>IF(E13&lt;1,0,IF(E13&gt;=10,12,VLOOKUP(ROUNDDOWN(E13,0),'Redundancy Pay Period'!J:K,2,FALSE)))</f>
        <v>12</v>
      </c>
      <c r="F25" s="34"/>
      <c r="G25" s="35" t="s">
        <v>18</v>
      </c>
      <c r="I25" s="11"/>
    </row>
    <row r="26" spans="1:9" ht="15.95" customHeight="1">
      <c r="A26" s="11"/>
      <c r="C26" s="31" t="s">
        <v>19</v>
      </c>
      <c r="D26" s="36"/>
      <c r="E26" s="33">
        <f ca="1">IF(E13*1=0,0,IF(E12&lt;45,IF(E13&lt;=1,1,IF(E13&lt;=3,2,IF(E13&lt;=5,3,4))),IF(E13&lt;=1,1,IF(E13&lt;2,2,IF(E13&lt;=3,2+1,IF(E13&lt;=5,3+1,4+1))))))</f>
        <v>5</v>
      </c>
      <c r="F26" s="37"/>
      <c r="G26" s="38" t="s">
        <v>18</v>
      </c>
      <c r="I26" s="11"/>
    </row>
    <row r="27" spans="1:9" ht="15.95" customHeight="1">
      <c r="A27" s="11"/>
      <c r="C27" s="39" t="s">
        <v>17</v>
      </c>
      <c r="D27" s="32"/>
      <c r="E27" s="21">
        <v>35</v>
      </c>
      <c r="F27" s="40"/>
      <c r="G27" s="35" t="s">
        <v>20</v>
      </c>
      <c r="I27" s="11"/>
    </row>
    <row r="28" spans="1:9" ht="15.95" customHeight="1">
      <c r="A28" s="11"/>
      <c r="C28" s="39" t="s">
        <v>19</v>
      </c>
      <c r="D28" s="36"/>
      <c r="E28" s="21">
        <v>8</v>
      </c>
      <c r="F28" s="41"/>
      <c r="G28" s="38" t="s">
        <v>20</v>
      </c>
      <c r="I28" s="11"/>
    </row>
    <row r="29" spans="1:9" ht="15.95" customHeight="1">
      <c r="A29" s="11"/>
      <c r="C29" s="18" t="s">
        <v>21</v>
      </c>
      <c r="D29" s="36"/>
      <c r="E29" s="29" t="s">
        <v>22</v>
      </c>
      <c r="F29"/>
      <c r="G29"/>
      <c r="I29" s="11"/>
    </row>
    <row r="30" spans="1:9" ht="15.95" customHeight="1">
      <c r="A30" s="11"/>
      <c r="C30" s="42" t="s">
        <v>23</v>
      </c>
      <c r="D30" s="43"/>
      <c r="E30" s="24">
        <v>0</v>
      </c>
      <c r="F30"/>
      <c r="G30"/>
      <c r="I30" s="11"/>
    </row>
    <row r="31" spans="1:9" ht="15.95" customHeight="1">
      <c r="A31" s="11"/>
      <c r="C31" s="42" t="s">
        <v>24</v>
      </c>
      <c r="D31" s="43"/>
      <c r="E31" s="44">
        <v>0</v>
      </c>
      <c r="F31"/>
      <c r="G31"/>
      <c r="I31" s="11"/>
    </row>
    <row r="32" spans="1:9" ht="15.95" customHeight="1">
      <c r="A32" s="11"/>
      <c r="C32" s="18" t="s">
        <v>25</v>
      </c>
      <c r="D32" s="36"/>
      <c r="E32" s="30"/>
      <c r="F32"/>
      <c r="G32"/>
      <c r="I32" s="11"/>
    </row>
    <row r="33" spans="1:9" ht="15.95" customHeight="1">
      <c r="A33" s="11"/>
      <c r="C33" s="42" t="s">
        <v>26</v>
      </c>
      <c r="D33" s="43"/>
      <c r="E33" s="24">
        <v>4500</v>
      </c>
      <c r="F33"/>
      <c r="G33"/>
      <c r="I33" s="11"/>
    </row>
    <row r="34" spans="1:9" ht="15.95" customHeight="1">
      <c r="A34" s="11"/>
      <c r="C34" s="43"/>
      <c r="D34" s="43"/>
      <c r="E34" s="25"/>
      <c r="F34" s="25"/>
      <c r="G34" s="20"/>
      <c r="I34" s="11"/>
    </row>
    <row r="35" spans="1:9" ht="15.95" hidden="1" customHeight="1">
      <c r="A35" s="11"/>
      <c r="C35" s="45" t="b">
        <v>1</v>
      </c>
      <c r="D35" s="46">
        <f>IF(C35,1,0)</f>
        <v>1</v>
      </c>
      <c r="E35" s="47">
        <f>IF(G35,1,0)</f>
        <v>1</v>
      </c>
      <c r="F35" s="47"/>
      <c r="G35" s="20" t="b">
        <v>1</v>
      </c>
      <c r="I35" s="11"/>
    </row>
    <row r="36" spans="1:9" ht="15.95" customHeight="1">
      <c r="A36" s="11"/>
      <c r="C36" s="48" t="s">
        <v>27</v>
      </c>
      <c r="D36" s="49"/>
      <c r="E36" s="50"/>
      <c r="F36" s="50"/>
      <c r="G36" s="51"/>
      <c r="I36" s="11"/>
    </row>
    <row r="37" spans="1:9" ht="15.95" customHeight="1">
      <c r="A37" s="11"/>
      <c r="B37" s="43"/>
      <c r="C37" s="52" t="s">
        <v>28</v>
      </c>
      <c r="D37" s="43"/>
      <c r="E37" s="25"/>
      <c r="F37" s="25"/>
      <c r="G37" s="20"/>
      <c r="H37" s="43"/>
      <c r="I37" s="11"/>
    </row>
    <row r="38" spans="1:9" ht="15.95" customHeight="1">
      <c r="A38" s="11"/>
      <c r="C38" s="19" t="s">
        <v>29</v>
      </c>
      <c r="D38" s="20"/>
      <c r="E38" s="53">
        <f>IF(E19="Days",E14*(1/E17)*E18*E20,E14*(1/E17)*E18*E22/(E16*E18))</f>
        <v>6656</v>
      </c>
      <c r="F38" s="54"/>
      <c r="G38" s="14"/>
      <c r="H38" s="55"/>
      <c r="I38" s="11"/>
    </row>
    <row r="39" spans="1:9" ht="15.95" customHeight="1">
      <c r="A39" s="11"/>
      <c r="C39" s="19" t="s">
        <v>30</v>
      </c>
      <c r="D39" s="20"/>
      <c r="E39" s="53">
        <f>IF(E19="Days",E14*(1/E17)*E18*E21,E14*(1/E17)*E18*E23/(E16*E18))</f>
        <v>19968</v>
      </c>
      <c r="F39" s="54"/>
      <c r="G39" s="56"/>
      <c r="H39" s="57"/>
      <c r="I39" s="11"/>
    </row>
    <row r="40" spans="1:9" ht="15.95" customHeight="1">
      <c r="A40" s="11"/>
      <c r="C40" s="19" t="s">
        <v>31</v>
      </c>
      <c r="D40" s="20"/>
      <c r="E40" s="53">
        <f>IF(E35=1,E14*(1/E17)*E18*E25*5,E14*(1/E17)*E18*E27*5)</f>
        <v>19968</v>
      </c>
      <c r="F40" s="58"/>
      <c r="G40" s="59"/>
      <c r="I40" s="11"/>
    </row>
    <row r="41" spans="1:9" ht="15.95" customHeight="1">
      <c r="A41" s="11"/>
      <c r="C41" s="60" t="s">
        <v>32</v>
      </c>
      <c r="D41" s="61"/>
      <c r="E41" s="53">
        <f ca="1">IF(D35=1,IF(E35=1,E14*(1/E17)*E18*E26*5,E14*(1/E17)*E18*E28*5),0)</f>
        <v>8320</v>
      </c>
      <c r="F41" s="62"/>
      <c r="G41" s="63" t="str">
        <f>IF(D35=1,"Yes","No")</f>
        <v>Yes</v>
      </c>
      <c r="H41" s="64"/>
      <c r="I41" s="11"/>
    </row>
    <row r="42" spans="1:9" ht="15.95" customHeight="1">
      <c r="A42" s="11"/>
      <c r="C42" s="42" t="s">
        <v>21</v>
      </c>
      <c r="D42" s="43"/>
      <c r="E42" s="53">
        <f>IF(E29&lt;&gt;"Weeks",E30,E31*E14*(1/E17)*5)</f>
        <v>0</v>
      </c>
      <c r="F42" s="58"/>
      <c r="G42" s="56"/>
      <c r="H42" s="57"/>
      <c r="I42" s="11"/>
    </row>
    <row r="43" spans="1:9" ht="15.95" customHeight="1">
      <c r="A43" s="11"/>
      <c r="C43" s="42" t="s">
        <v>25</v>
      </c>
      <c r="D43" s="43"/>
      <c r="E43" s="65">
        <f>E33</f>
        <v>4500</v>
      </c>
      <c r="F43" s="58"/>
      <c r="G43" s="56"/>
      <c r="H43" s="57"/>
      <c r="I43" s="11"/>
    </row>
    <row r="44" spans="1:9" ht="15.95" customHeight="1">
      <c r="A44" s="11"/>
      <c r="C44" s="66" t="s">
        <v>33</v>
      </c>
      <c r="D44" s="67"/>
      <c r="E44" s="68">
        <f ca="1">SUM(E38:E43)</f>
        <v>59412</v>
      </c>
      <c r="F44" s="69"/>
      <c r="G44" s="70"/>
      <c r="H44" s="64"/>
      <c r="I44" s="11"/>
    </row>
    <row r="45" spans="1:9" ht="15.95" customHeight="1">
      <c r="A45" s="11"/>
      <c r="C45" s="18" t="s">
        <v>34</v>
      </c>
      <c r="D45" s="67"/>
      <c r="E45" s="71"/>
      <c r="F45" s="69"/>
      <c r="G45" s="70"/>
      <c r="H45" s="64"/>
      <c r="I45" s="11"/>
    </row>
    <row r="46" spans="1:9" ht="15.95" customHeight="1">
      <c r="A46" s="11"/>
      <c r="C46" s="19" t="s">
        <v>29</v>
      </c>
      <c r="D46" s="67"/>
      <c r="E46" s="65">
        <f>E38</f>
        <v>6656</v>
      </c>
      <c r="F46" s="69"/>
      <c r="G46" s="70"/>
      <c r="H46" s="64"/>
      <c r="I46" s="11"/>
    </row>
    <row r="47" spans="1:9" ht="15.95" customHeight="1">
      <c r="A47" s="11"/>
      <c r="C47" s="19" t="s">
        <v>30</v>
      </c>
      <c r="D47" s="67"/>
      <c r="E47" s="65">
        <f>E39</f>
        <v>19968</v>
      </c>
      <c r="F47" s="69"/>
      <c r="G47" s="70"/>
      <c r="H47" s="64"/>
      <c r="I47" s="11"/>
    </row>
    <row r="48" spans="1:9" ht="15.95" customHeight="1">
      <c r="A48" s="11"/>
      <c r="C48" s="19" t="s">
        <v>25</v>
      </c>
      <c r="D48" s="67"/>
      <c r="E48" s="65">
        <f>E43</f>
        <v>4500</v>
      </c>
      <c r="F48" s="69"/>
      <c r="G48" s="70"/>
      <c r="H48" s="64"/>
      <c r="I48" s="11"/>
    </row>
    <row r="49" spans="1:9" ht="15.95" customHeight="1">
      <c r="A49" s="11"/>
      <c r="C49" s="19" t="s">
        <v>35</v>
      </c>
      <c r="D49" s="67"/>
      <c r="E49" s="65">
        <f>SUM(E46:E48)</f>
        <v>31124</v>
      </c>
      <c r="F49" s="69"/>
      <c r="G49" s="70"/>
      <c r="H49" s="64"/>
      <c r="I49" s="11"/>
    </row>
    <row r="50" spans="1:9" ht="15.95" customHeight="1">
      <c r="A50" s="11"/>
      <c r="C50" s="18" t="s">
        <v>36</v>
      </c>
      <c r="D50" s="67"/>
      <c r="E50" s="71"/>
      <c r="F50" s="72"/>
      <c r="G50" s="73"/>
      <c r="H50" s="64"/>
      <c r="I50" s="11"/>
    </row>
    <row r="51" spans="1:9" ht="15.95" customHeight="1">
      <c r="A51" s="11"/>
      <c r="C51" s="19" t="s">
        <v>33</v>
      </c>
      <c r="D51" s="67"/>
      <c r="E51" s="65">
        <f ca="1">E44</f>
        <v>59412</v>
      </c>
      <c r="F51" s="72"/>
      <c r="G51" s="73"/>
      <c r="H51" s="64"/>
      <c r="I51" s="11"/>
    </row>
    <row r="52" spans="1:9" ht="15.95" customHeight="1">
      <c r="A52" s="11"/>
      <c r="C52" s="74" t="s">
        <v>37</v>
      </c>
      <c r="D52" s="67"/>
      <c r="E52" s="65">
        <f>E49</f>
        <v>31124</v>
      </c>
      <c r="F52" s="72"/>
      <c r="G52" s="73"/>
      <c r="H52" s="64"/>
      <c r="I52" s="11"/>
    </row>
    <row r="53" spans="1:9" ht="15.95" customHeight="1">
      <c r="A53" s="11"/>
      <c r="C53" s="75" t="s">
        <v>38</v>
      </c>
      <c r="D53" s="67"/>
      <c r="E53" s="65">
        <f ca="1">E51-E52</f>
        <v>28288</v>
      </c>
      <c r="F53" s="72"/>
      <c r="G53" s="73"/>
      <c r="H53" s="64"/>
      <c r="I53" s="11"/>
    </row>
    <row r="54" spans="1:9" ht="15.95" customHeight="1">
      <c r="A54" s="11"/>
      <c r="C54" s="18" t="s">
        <v>39</v>
      </c>
      <c r="D54" s="67"/>
      <c r="E54" s="71"/>
      <c r="F54" s="72"/>
      <c r="G54" s="73"/>
      <c r="H54" s="64"/>
      <c r="I54" s="11"/>
    </row>
    <row r="55" spans="1:9" ht="15.95" customHeight="1">
      <c r="A55" s="11"/>
      <c r="C55" s="19" t="s">
        <v>40</v>
      </c>
      <c r="D55" s="67"/>
      <c r="E55" s="65">
        <f ca="1">IF($E$12&gt;=MIN('Tax Rates'!$H$42:$H$43),0,'Tax Rates'!C33+'Tax Rates'!D33*ROUNDDOWN(E13,0))</f>
        <v>69158</v>
      </c>
      <c r="F55" s="72"/>
      <c r="G55" s="73"/>
      <c r="H55" s="64"/>
      <c r="I55" s="11"/>
    </row>
    <row r="56" spans="1:9" ht="15.95" customHeight="1">
      <c r="A56" s="11"/>
      <c r="C56" s="19" t="s">
        <v>41</v>
      </c>
      <c r="D56" s="20"/>
      <c r="E56" s="65">
        <f ca="1">IF(E11*1=0,"N/A",MIN(E55,E53))</f>
        <v>28288</v>
      </c>
      <c r="F56" s="58"/>
      <c r="G56" s="76"/>
      <c r="H56" s="64"/>
      <c r="I56" s="11"/>
    </row>
    <row r="57" spans="1:9" ht="15.95" customHeight="1">
      <c r="A57" s="11"/>
      <c r="C57" s="19" t="s">
        <v>42</v>
      </c>
      <c r="D57" s="20"/>
      <c r="E57" s="65">
        <f ca="1">IF(E56="N/A","N/A",E53-E56)</f>
        <v>0</v>
      </c>
      <c r="F57" s="58"/>
      <c r="G57" s="76"/>
      <c r="H57" s="64"/>
      <c r="I57" s="11"/>
    </row>
    <row r="58" spans="1:9" ht="15.95" customHeight="1">
      <c r="A58" s="11"/>
      <c r="C58" s="18" t="s">
        <v>43</v>
      </c>
      <c r="D58" s="20"/>
      <c r="E58" s="71"/>
      <c r="F58" s="58"/>
      <c r="G58" s="76"/>
      <c r="H58" s="64"/>
      <c r="I58" s="11"/>
    </row>
    <row r="59" spans="1:9" ht="15.95" customHeight="1">
      <c r="A59" s="11"/>
      <c r="C59" s="60" t="s">
        <v>44</v>
      </c>
      <c r="D59" s="56"/>
      <c r="E59" s="65">
        <f ca="1">IF(E56="N/A","N/A",IF(E12&lt;'Tax Rates'!$F$26,IF(E57&gt;'Tax Rates'!$E$26,'Tax Rates'!$E$26*'Tax Rates'!$H$26+(E57-'Tax Rates'!$E$26)*'Tax Rates'!$H$27,E57*'Tax Rates'!$H$26),IF(E57&gt;'Tax Rates'!$E$26,'Tax Rates'!$E$26*'Tax Rates'!$H$28+(E57-'Tax Rates'!$E$26)*'Tax Rates'!$H$29,E57*'Tax Rates'!$H$28)))</f>
        <v>0</v>
      </c>
      <c r="F59" s="58"/>
      <c r="G59" s="14"/>
      <c r="I59" s="11"/>
    </row>
    <row r="60" spans="1:9" ht="15.95" customHeight="1">
      <c r="A60" s="11"/>
      <c r="C60" s="60" t="s">
        <v>45</v>
      </c>
      <c r="D60" s="56"/>
      <c r="E60" s="65">
        <f>E38*'Tax Rates'!H21</f>
        <v>2129.92</v>
      </c>
      <c r="F60" s="58"/>
      <c r="G60" s="14"/>
      <c r="I60" s="11"/>
    </row>
    <row r="61" spans="1:9" ht="15.95" customHeight="1">
      <c r="A61" s="11"/>
      <c r="C61" s="60" t="s">
        <v>46</v>
      </c>
      <c r="D61" s="56"/>
      <c r="E61" s="65">
        <f>E39*'Tax Rates'!H22</f>
        <v>6389.76</v>
      </c>
      <c r="F61" s="58"/>
      <c r="G61" s="14"/>
      <c r="I61" s="11"/>
    </row>
    <row r="62" spans="1:9" ht="15.95" customHeight="1">
      <c r="A62" s="11"/>
      <c r="C62" s="60" t="s">
        <v>47</v>
      </c>
      <c r="D62" s="67"/>
      <c r="E62" s="53">
        <f>(IF(E14*E18&lt;='Tax Rates'!$E$6,0,IF(E14*E18&lt;='Tax Rates'!$E$7,(E14*E18-'Tax Rates'!$E$6)*'Tax Rates'!$D$6,IF(E14*E18&lt;='Tax Rates'!$E$8,'Tax Rates'!$G$7+(E14*E18-'Tax Rates'!$E$7)*'Tax Rates'!$D$7,IF(E14*E18&lt;='Tax Rates'!$E$9,'Tax Rates'!$G$8+(E14*E18-'Tax Rates'!$E$8)*'Tax Rates'!$D$8,'Tax Rates'!$G$9+(E14*E18-'Tax Rates'!$E$9)*'Tax Rates'!$D$9))))+IF(E14*E18&lt;='Tax Rates'!$C$13,0,IF(E14*E18&lt;='Tax Rates'!$D$13,'Tax Rates'!$I$13*(E14*E18-'Tax Rates'!$C$13),E14*E18*'Tax Rates'!$H$13)))/(E14*E18)*E33</f>
        <v>1112.8908561390533</v>
      </c>
      <c r="F62" s="69"/>
      <c r="G62" s="70"/>
      <c r="H62" s="64"/>
      <c r="I62" s="11"/>
    </row>
    <row r="63" spans="1:9" ht="15.95" customHeight="1">
      <c r="A63" s="11"/>
      <c r="C63" s="60" t="s">
        <v>48</v>
      </c>
      <c r="D63" s="56"/>
      <c r="E63" s="65">
        <f ca="1">SUM(E59:E62)</f>
        <v>9632.5708561390529</v>
      </c>
      <c r="F63" s="58"/>
      <c r="G63" s="14"/>
      <c r="I63" s="11"/>
    </row>
    <row r="64" spans="1:9" ht="15.95" customHeight="1">
      <c r="A64" s="11"/>
      <c r="C64" s="18" t="s">
        <v>49</v>
      </c>
      <c r="D64" s="56"/>
      <c r="E64" s="71"/>
      <c r="F64" s="58"/>
      <c r="G64" s="14"/>
      <c r="I64" s="11"/>
    </row>
    <row r="65" spans="1:9" ht="15.95" customHeight="1">
      <c r="A65" s="11"/>
      <c r="C65" s="77" t="s">
        <v>50</v>
      </c>
      <c r="D65" s="78"/>
      <c r="E65" s="79">
        <f ca="1">IF(E59="N/A","N/A",E44-E63)</f>
        <v>49779.429143860951</v>
      </c>
      <c r="F65" s="80"/>
      <c r="G65" s="14"/>
      <c r="I65" s="11"/>
    </row>
    <row r="66" spans="1:9" ht="15.95" customHeight="1">
      <c r="A66" s="11"/>
      <c r="C66" s="56"/>
      <c r="D66" s="56"/>
      <c r="E66" s="56"/>
      <c r="F66" s="56"/>
      <c r="G66" s="14"/>
      <c r="I66" s="11"/>
    </row>
    <row r="67" spans="1:9" ht="15.95" customHeight="1">
      <c r="A67" s="11"/>
      <c r="C67" s="185" t="s">
        <v>140</v>
      </c>
      <c r="D67" s="186"/>
      <c r="E67" s="187"/>
      <c r="F67" s="187"/>
      <c r="G67" s="188"/>
      <c r="I67" s="11"/>
    </row>
    <row r="68" spans="1:9" ht="15.95" customHeight="1">
      <c r="A68" s="11"/>
      <c r="C68" s="18" t="s">
        <v>141</v>
      </c>
      <c r="D68" s="56"/>
      <c r="E68" s="189"/>
      <c r="F68" s="58"/>
      <c r="G68" s="14"/>
      <c r="I68" s="11"/>
    </row>
    <row r="69" spans="1:9" ht="15.95" customHeight="1">
      <c r="A69" s="11"/>
      <c r="C69" s="19" t="s">
        <v>26</v>
      </c>
      <c r="D69" s="20"/>
      <c r="E69" s="53">
        <f>E33*E15</f>
        <v>427.5</v>
      </c>
      <c r="F69" s="25"/>
      <c r="G69" s="20"/>
      <c r="I69" s="11"/>
    </row>
    <row r="70" spans="1:9" ht="15.95" customHeight="1">
      <c r="A70" s="11"/>
      <c r="C70" s="19" t="s">
        <v>32</v>
      </c>
      <c r="D70" s="20"/>
      <c r="E70" s="53">
        <f ca="1">E41*E15</f>
        <v>790.4</v>
      </c>
      <c r="F70" s="25"/>
      <c r="G70" s="20"/>
      <c r="I70" s="11"/>
    </row>
    <row r="71" spans="1:9" ht="15.95" customHeight="1">
      <c r="A71" s="11"/>
      <c r="C71" s="77" t="s">
        <v>142</v>
      </c>
      <c r="D71" s="78"/>
      <c r="E71" s="79">
        <f ca="1">SUM(E69:E70)</f>
        <v>1217.9000000000001</v>
      </c>
      <c r="F71" s="56"/>
      <c r="G71" s="14"/>
      <c r="I71" s="11"/>
    </row>
    <row r="72" spans="1:9" ht="15.95" customHeight="1">
      <c r="A72" s="11"/>
      <c r="C72" s="56"/>
      <c r="D72" s="56"/>
      <c r="E72" s="56"/>
      <c r="F72" s="56"/>
      <c r="G72" s="14"/>
      <c r="I72" s="11"/>
    </row>
    <row r="73" spans="1:9" ht="15.95" customHeight="1">
      <c r="A73" s="11"/>
      <c r="C73" s="200" t="s">
        <v>51</v>
      </c>
      <c r="D73" s="201"/>
      <c r="E73" s="201"/>
      <c r="F73" s="201"/>
      <c r="G73" s="201"/>
      <c r="I73" s="11"/>
    </row>
    <row r="74" spans="1:9" ht="15.95" customHeight="1">
      <c r="A74" s="11"/>
      <c r="C74" s="201"/>
      <c r="D74" s="201"/>
      <c r="E74" s="201"/>
      <c r="F74" s="201"/>
      <c r="G74" s="201"/>
      <c r="I74" s="11"/>
    </row>
    <row r="75" spans="1:9" ht="15.95" customHeight="1">
      <c r="A75" s="11"/>
      <c r="C75" s="81"/>
      <c r="D75" s="81"/>
      <c r="E75" s="56"/>
      <c r="F75" s="56"/>
      <c r="G75" s="14"/>
      <c r="I75" s="11"/>
    </row>
    <row r="76" spans="1:9" ht="15.95" customHeight="1">
      <c r="A76" s="11"/>
      <c r="B76" s="11"/>
      <c r="C76" s="11"/>
      <c r="D76" s="11"/>
      <c r="E76" s="11"/>
      <c r="F76" s="11"/>
      <c r="G76" s="11"/>
      <c r="H76" s="11"/>
      <c r="I76" s="11"/>
    </row>
  </sheetData>
  <sheetProtection password="E309" sheet="1" objects="1" scenarios="1"/>
  <mergeCells count="3">
    <mergeCell ref="B2:C2"/>
    <mergeCell ref="C4:G7"/>
    <mergeCell ref="C73:G74"/>
  </mergeCells>
  <phoneticPr fontId="27" type="noConversion"/>
  <conditionalFormatting sqref="C30:D30">
    <cfRule type="expression" dxfId="10" priority="1" stopIfTrue="1">
      <formula>$E$29="Weeks"</formula>
    </cfRule>
  </conditionalFormatting>
  <conditionalFormatting sqref="E30">
    <cfRule type="expression" dxfId="9" priority="2" stopIfTrue="1">
      <formula>$E$29="Weeks"</formula>
    </cfRule>
  </conditionalFormatting>
  <conditionalFormatting sqref="E31">
    <cfRule type="expression" dxfId="8" priority="3" stopIfTrue="1">
      <formula>$E$29&lt;&gt;"Weeks"</formula>
    </cfRule>
  </conditionalFormatting>
  <conditionalFormatting sqref="C31:D31">
    <cfRule type="expression" dxfId="7" priority="4" stopIfTrue="1">
      <formula>$E$29&lt;&gt;"Weeks"</formula>
    </cfRule>
  </conditionalFormatting>
  <conditionalFormatting sqref="C27:D28 D29 F27:G28">
    <cfRule type="expression" dxfId="6" priority="5" stopIfTrue="1">
      <formula>$E$35=1</formula>
    </cfRule>
  </conditionalFormatting>
  <conditionalFormatting sqref="C25:G26">
    <cfRule type="expression" dxfId="5" priority="6" stopIfTrue="1">
      <formula>$E$35=0</formula>
    </cfRule>
  </conditionalFormatting>
  <conditionalFormatting sqref="E27:E28">
    <cfRule type="expression" dxfId="4" priority="7" stopIfTrue="1">
      <formula>$E$35=1</formula>
    </cfRule>
  </conditionalFormatting>
  <conditionalFormatting sqref="C22:D23 D16:D17">
    <cfRule type="expression" dxfId="3" priority="8" stopIfTrue="1">
      <formula>$E$19="Days"</formula>
    </cfRule>
  </conditionalFormatting>
  <conditionalFormatting sqref="E22:E23">
    <cfRule type="expression" dxfId="2" priority="9" stopIfTrue="1">
      <formula>$E$19="Days"</formula>
    </cfRule>
  </conditionalFormatting>
  <conditionalFormatting sqref="C20:D21">
    <cfRule type="expression" dxfId="1" priority="10" stopIfTrue="1">
      <formula>$E$19="Hours"</formula>
    </cfRule>
  </conditionalFormatting>
  <conditionalFormatting sqref="E20:E21">
    <cfRule type="expression" dxfId="0" priority="11" stopIfTrue="1">
      <formula>$E$19="Hours"</formula>
    </cfRule>
  </conditionalFormatting>
  <dataValidations count="17">
    <dataValidation allowBlank="1" showInputMessage="1" showErrorMessage="1" prompt="Calculated but you can change the value." sqref="E38:E42 E62 E69:E70"/>
    <dataValidation type="decimal" operator="greaterThanOrEqual" allowBlank="1" showInputMessage="1" showErrorMessage="1" prompt="If applicable, please input the before tax amount._x000a__x000a_Please DON'T include the superannuation!" sqref="E33">
      <formula1>0</formula1>
    </dataValidation>
    <dataValidation type="decimal" operator="greaterThanOrEqual" allowBlank="1" showInputMessage="1" showErrorMessage="1" prompt="It is assumed to be 260 working days per year. You can change this information if you want." sqref="E17">
      <formula1>0</formula1>
    </dataValidation>
    <dataValidation type="whole" allowBlank="1" showInputMessage="1" showErrorMessage="1" prompt="This is calculated based on the Date of Birth. You can change this." sqref="E12">
      <formula1>0</formula1>
      <formula2>150</formula2>
    </dataValidation>
    <dataValidation type="whole" allowBlank="1" showInputMessage="1" showErrorMessage="1" prompt="If you want the calculator to calculate &quot;Redundancy Severance Pay Period (in Weeks)&quot;, you will need to input this information." sqref="F11:F12">
      <formula1>0</formula1>
      <formula2>150</formula2>
    </dataValidation>
    <dataValidation type="decimal" allowBlank="1" showInputMessage="1" showErrorMessage="1" prompt="It should be higher than 1 year._x000a__x000a_In addition, if you want the calculator to calculate &quot;Redundancy Notice Period (in Weeks)&quot;, you will also need to input your age in the cell above." sqref="E13">
      <formula1>0</formula1>
      <formula2>100</formula2>
    </dataValidation>
    <dataValidation type="decimal" operator="greaterThanOrEqual" allowBlank="1" showInputMessage="1" showErrorMessage="1" prompt="Please input the Equivalent Full-Time salary even if you work part-time._x000a__x000a_Please DON'T include the superannuation!" sqref="E14">
      <formula1>0</formula1>
    </dataValidation>
    <dataValidation type="list" allowBlank="1" showInputMessage="1" showErrorMessage="1" prompt="You can choose Days or Hours." sqref="E19">
      <formula1>"Hours,Days"</formula1>
    </dataValidation>
    <dataValidation type="decimal" allowBlank="1" showInputMessage="1" showErrorMessage="1" prompt="E.g. 100% full time, part time 80%, 60%, 40%, 20%, etc." sqref="E18">
      <formula1>0</formula1>
      <formula2>1</formula2>
    </dataValidation>
    <dataValidation type="decimal" operator="greaterThanOrEqual" allowBlank="1" showInputMessage="1" showErrorMessage="1" prompt="Please input how many hours you work on a daily basis." sqref="E16">
      <formula1>0</formula1>
    </dataValidation>
    <dataValidation type="decimal" operator="greaterThanOrEqual" allowBlank="1" showInputMessage="1" showErrorMessage="1" sqref="F24 E20:E23">
      <formula1>0</formula1>
    </dataValidation>
    <dataValidation type="whole" operator="greaterThanOrEqual" allowBlank="1" showInputMessage="1" showErrorMessage="1" sqref="E27:F28">
      <formula1>0</formula1>
    </dataValidation>
    <dataValidation operator="greaterThanOrEqual" allowBlank="1" showInputMessage="1" showErrorMessage="1" sqref="E25:F26"/>
    <dataValidation type="list" allowBlank="1" showInputMessage="1" showErrorMessage="1" prompt="You can choose Dollar Value or Weeks." sqref="E29">
      <formula1>"Dollar Value,Weeks"</formula1>
    </dataValidation>
    <dataValidation type="decimal" operator="greaterThanOrEqual" allowBlank="1" showInputMessage="1" showErrorMessage="1" prompt="If applicable, please input." sqref="E30:E31">
      <formula1>0</formula1>
    </dataValidation>
    <dataValidation type="date" operator="greaterThan" allowBlank="1" showInputMessage="1" showErrorMessage="1" prompt="If you want the calculator to calculate &quot;Total Net Payments&quot;, you will need to input this information." sqref="E11">
      <formula1>10959</formula1>
    </dataValidation>
    <dataValidation type="decimal" operator="greaterThanOrEqual" allowBlank="1" showInputMessage="1" showErrorMessage="1" prompt="Please input." sqref="E15">
      <formula1>0</formula1>
    </dataValidation>
  </dataValidations>
  <hyperlinks>
    <hyperlink ref="B2" r:id="rId1"/>
    <hyperlink ref="C25" location="'Redundancy Pay Period'!A1" display="Redundancy Severance Pay Period (in Weeks)"/>
    <hyperlink ref="C26" location="'Redundancy Notice Period'!A1" display="Redundancy Notice Period (in Weeks)"/>
  </hyperlinks>
  <pageMargins left="0.75" right="0.75" top="1" bottom="1" header="0.5" footer="0.5"/>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35" r:id="rId4" name="Check Box 11">
              <controlPr defaultSize="0" autoFill="0" autoLine="0" autoPict="0">
                <anchor moveWithCells="1">
                  <from>
                    <xdr:col>5</xdr:col>
                    <xdr:colOff>76200</xdr:colOff>
                    <xdr:row>24</xdr:row>
                    <xdr:rowOff>0</xdr:rowOff>
                  </from>
                  <to>
                    <xdr:col>6</xdr:col>
                    <xdr:colOff>0</xdr:colOff>
                    <xdr:row>25</xdr:row>
                    <xdr:rowOff>19050</xdr:rowOff>
                  </to>
                </anchor>
              </controlPr>
            </control>
          </mc:Choice>
        </mc:AlternateContent>
        <mc:AlternateContent xmlns:mc="http://schemas.openxmlformats.org/markup-compatibility/2006">
          <mc:Choice Requires="x14">
            <control shapeId="1036" r:id="rId5" name="Check Box 12">
              <controlPr defaultSize="0" autoFill="0" autoLine="0" autoPict="0">
                <anchor moveWithCells="1">
                  <from>
                    <xdr:col>5</xdr:col>
                    <xdr:colOff>76200</xdr:colOff>
                    <xdr:row>24</xdr:row>
                    <xdr:rowOff>180975</xdr:rowOff>
                  </from>
                  <to>
                    <xdr:col>6</xdr:col>
                    <xdr:colOff>0</xdr:colOff>
                    <xdr:row>26</xdr:row>
                    <xdr:rowOff>0</xdr:rowOff>
                  </to>
                </anchor>
              </controlPr>
            </control>
          </mc:Choice>
        </mc:AlternateContent>
        <mc:AlternateContent xmlns:mc="http://schemas.openxmlformats.org/markup-compatibility/2006">
          <mc:Choice Requires="x14">
            <control shapeId="1037" r:id="rId6" name="Check Box 13">
              <controlPr defaultSize="0" autoFill="0" autoLine="0" autoPict="0">
                <anchor moveWithCells="1">
                  <from>
                    <xdr:col>5</xdr:col>
                    <xdr:colOff>76200</xdr:colOff>
                    <xdr:row>39</xdr:row>
                    <xdr:rowOff>190500</xdr:rowOff>
                  </from>
                  <to>
                    <xdr:col>6</xdr:col>
                    <xdr:colOff>0</xdr:colOff>
                    <xdr:row>41</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3"/>
  <sheetViews>
    <sheetView showGridLines="0" zoomScaleNormal="100" workbookViewId="0"/>
  </sheetViews>
  <sheetFormatPr defaultColWidth="0" defaultRowHeight="15.95" customHeight="1" zeroHeight="1"/>
  <cols>
    <col min="1" max="2" width="2.7109375" style="133" customWidth="1"/>
    <col min="3" max="3" width="22.7109375" style="133" customWidth="1"/>
    <col min="4" max="4" width="22.7109375" style="134" customWidth="1"/>
    <col min="5" max="5" width="15.140625" style="134" hidden="1" customWidth="1"/>
    <col min="6" max="6" width="16.7109375" style="133" hidden="1" customWidth="1"/>
    <col min="7" max="7" width="8.5703125" style="133" hidden="1" customWidth="1"/>
    <col min="8" max="8" width="19.140625" style="133" bestFit="1" customWidth="1"/>
    <col min="9" max="9" width="15.7109375" style="133" customWidth="1"/>
    <col min="10" max="11" width="2.7109375" style="133" customWidth="1"/>
    <col min="12" max="16384" width="9.140625" style="133" hidden="1"/>
  </cols>
  <sheetData>
    <row r="1" spans="1:11" s="130" customFormat="1" ht="32.1" customHeight="1" thickBot="1">
      <c r="A1" s="128" t="s">
        <v>143</v>
      </c>
      <c r="B1" s="129"/>
      <c r="C1" s="129"/>
      <c r="D1" s="129"/>
      <c r="E1" s="129"/>
      <c r="F1" s="129"/>
      <c r="G1" s="129"/>
      <c r="H1" s="129"/>
      <c r="I1" s="129"/>
      <c r="J1" s="129"/>
      <c r="K1" s="129"/>
    </row>
    <row r="2" spans="1:11" ht="15.95" customHeight="1">
      <c r="A2" s="131"/>
      <c r="B2" s="132" t="s">
        <v>1</v>
      </c>
      <c r="C2" s="131"/>
      <c r="D2" s="131"/>
      <c r="E2" s="131"/>
      <c r="F2" s="131"/>
      <c r="G2" s="131"/>
      <c r="H2" s="131"/>
      <c r="I2" s="131"/>
      <c r="J2" s="108" t="str">
        <f ca="1">"© 2008-"&amp;YEAR(TODAY())&amp;" Patrick Shi"</f>
        <v>© 2008-2019 Patrick Shi</v>
      </c>
      <c r="K2" s="131"/>
    </row>
    <row r="3" spans="1:11" ht="15.95" customHeight="1">
      <c r="A3" s="131"/>
      <c r="K3" s="131"/>
    </row>
    <row r="4" spans="1:11" ht="15.95" customHeight="1">
      <c r="A4" s="131"/>
      <c r="C4" s="135" t="s">
        <v>113</v>
      </c>
      <c r="D4" s="136"/>
      <c r="E4" s="137"/>
      <c r="F4" s="137"/>
      <c r="G4" s="137"/>
      <c r="H4" s="137"/>
      <c r="I4" s="137"/>
      <c r="K4" s="131"/>
    </row>
    <row r="5" spans="1:11" ht="15.95" customHeight="1">
      <c r="A5" s="131"/>
      <c r="C5" s="138" t="s">
        <v>102</v>
      </c>
      <c r="D5" s="139" t="s">
        <v>103</v>
      </c>
      <c r="E5" s="139"/>
      <c r="F5" s="139" t="s">
        <v>104</v>
      </c>
      <c r="G5" s="139"/>
      <c r="H5" s="137"/>
      <c r="K5" s="131"/>
    </row>
    <row r="6" spans="1:11" ht="15.95" customHeight="1">
      <c r="A6" s="131"/>
      <c r="C6" s="140">
        <v>18201</v>
      </c>
      <c r="D6" s="141">
        <v>0.19</v>
      </c>
      <c r="E6" s="142">
        <f>C6-1</f>
        <v>18200</v>
      </c>
      <c r="F6" s="143">
        <v>0</v>
      </c>
      <c r="G6" s="144">
        <f>F6</f>
        <v>0</v>
      </c>
      <c r="H6" s="137"/>
      <c r="K6" s="131"/>
    </row>
    <row r="7" spans="1:11" ht="15.95" customHeight="1">
      <c r="A7" s="131"/>
      <c r="C7" s="140">
        <v>37001</v>
      </c>
      <c r="D7" s="141">
        <v>0.32500000000000001</v>
      </c>
      <c r="E7" s="142">
        <f>C7-1</f>
        <v>37000</v>
      </c>
      <c r="F7" s="143">
        <f>(E7-E6)*D6</f>
        <v>3572</v>
      </c>
      <c r="G7" s="144">
        <f>SUM($F$6:F7)</f>
        <v>3572</v>
      </c>
      <c r="H7" s="137"/>
      <c r="K7" s="131"/>
    </row>
    <row r="8" spans="1:11" ht="15.95" customHeight="1">
      <c r="A8" s="131"/>
      <c r="C8" s="140">
        <v>90001</v>
      </c>
      <c r="D8" s="141">
        <v>0.37</v>
      </c>
      <c r="E8" s="142">
        <f>C8-1</f>
        <v>90000</v>
      </c>
      <c r="F8" s="143">
        <f>(E8-E7)*D7</f>
        <v>17225</v>
      </c>
      <c r="G8" s="144">
        <f>SUM($F$6:F8)</f>
        <v>20797</v>
      </c>
      <c r="H8" s="137"/>
      <c r="K8" s="131"/>
    </row>
    <row r="9" spans="1:11" ht="15.95" customHeight="1">
      <c r="A9" s="131"/>
      <c r="C9" s="153">
        <v>180001</v>
      </c>
      <c r="D9" s="154">
        <v>0.45</v>
      </c>
      <c r="E9" s="155">
        <f>C9-1</f>
        <v>180000</v>
      </c>
      <c r="F9" s="156">
        <f>(E9-E8)*D8</f>
        <v>33300</v>
      </c>
      <c r="G9" s="157">
        <f>SUM($F$6:F9)</f>
        <v>54097</v>
      </c>
      <c r="H9" s="137"/>
      <c r="K9" s="131"/>
    </row>
    <row r="10" spans="1:11" ht="15.95" customHeight="1">
      <c r="A10" s="131"/>
      <c r="C10" s="145"/>
      <c r="D10" s="146"/>
      <c r="E10" s="147"/>
      <c r="F10" s="147"/>
      <c r="G10" s="147"/>
      <c r="H10" s="148"/>
      <c r="K10" s="131"/>
    </row>
    <row r="11" spans="1:11" ht="15.95" customHeight="1">
      <c r="A11" s="131"/>
      <c r="C11" s="149" t="s">
        <v>114</v>
      </c>
      <c r="D11" s="146"/>
      <c r="E11" s="147"/>
      <c r="F11" s="147"/>
      <c r="G11" s="147"/>
      <c r="H11" s="147"/>
      <c r="K11" s="131"/>
    </row>
    <row r="12" spans="1:11" ht="15.95" customHeight="1">
      <c r="A12" s="131"/>
      <c r="C12" s="138" t="s">
        <v>105</v>
      </c>
      <c r="D12" s="139" t="s">
        <v>106</v>
      </c>
      <c r="E12" s="139"/>
      <c r="F12" s="139"/>
      <c r="G12" s="139"/>
      <c r="H12" s="139" t="s">
        <v>107</v>
      </c>
      <c r="I12" s="139" t="s">
        <v>108</v>
      </c>
      <c r="K12" s="131"/>
    </row>
    <row r="13" spans="1:11" ht="15.95" customHeight="1">
      <c r="A13" s="131"/>
      <c r="C13" s="153">
        <v>22398</v>
      </c>
      <c r="D13" s="158">
        <v>27997</v>
      </c>
      <c r="E13" s="158"/>
      <c r="F13" s="158"/>
      <c r="G13" s="158"/>
      <c r="H13" s="159">
        <v>0.02</v>
      </c>
      <c r="I13" s="160">
        <v>0.1</v>
      </c>
      <c r="K13" s="131"/>
    </row>
    <row r="14" spans="1:11" ht="15.95" customHeight="1">
      <c r="A14" s="131"/>
      <c r="C14" s="145"/>
      <c r="D14" s="146"/>
      <c r="G14"/>
      <c r="H14" s="148"/>
      <c r="I14" s="147"/>
      <c r="K14" s="131"/>
    </row>
    <row r="15" spans="1:11" ht="15.95" hidden="1" customHeight="1">
      <c r="A15" s="131"/>
      <c r="C15" s="149" t="s">
        <v>136</v>
      </c>
      <c r="D15" s="146"/>
      <c r="E15" s="147"/>
      <c r="F15" s="147"/>
      <c r="G15" s="147"/>
      <c r="H15" s="147"/>
      <c r="I15" s="147"/>
      <c r="K15" s="131"/>
    </row>
    <row r="16" spans="1:11" ht="15.95" hidden="1" customHeight="1">
      <c r="A16" s="131"/>
      <c r="C16" s="138" t="s">
        <v>105</v>
      </c>
      <c r="D16" s="139" t="s">
        <v>106</v>
      </c>
      <c r="G16"/>
      <c r="H16" s="139" t="s">
        <v>107</v>
      </c>
      <c r="I16" s="139" t="s">
        <v>115</v>
      </c>
      <c r="K16" s="131"/>
    </row>
    <row r="17" spans="1:11" ht="15.95" hidden="1" customHeight="1">
      <c r="A17" s="131"/>
      <c r="C17" s="153">
        <v>37000</v>
      </c>
      <c r="D17" s="158">
        <v>66667</v>
      </c>
      <c r="E17" s="147"/>
      <c r="F17" s="147"/>
      <c r="G17" s="147"/>
      <c r="H17" s="159">
        <v>1.4999999999999999E-2</v>
      </c>
      <c r="I17" s="158">
        <v>445</v>
      </c>
      <c r="K17" s="131"/>
    </row>
    <row r="18" spans="1:11" ht="15.75" hidden="1" customHeight="1">
      <c r="A18" s="131"/>
      <c r="G18"/>
      <c r="K18" s="131"/>
    </row>
    <row r="19" spans="1:11" ht="15.75" customHeight="1">
      <c r="A19" s="131"/>
      <c r="C19" s="150" t="s">
        <v>116</v>
      </c>
      <c r="D19" s="150"/>
      <c r="E19" s="147"/>
      <c r="F19" s="147"/>
      <c r="G19" s="147"/>
      <c r="K19" s="131"/>
    </row>
    <row r="20" spans="1:11" ht="15.75" customHeight="1">
      <c r="A20" s="131"/>
      <c r="C20" s="138" t="s">
        <v>119</v>
      </c>
      <c r="D20" s="138"/>
      <c r="E20" s="138"/>
      <c r="F20" s="138"/>
      <c r="G20" s="138"/>
      <c r="H20" s="139" t="s">
        <v>103</v>
      </c>
      <c r="K20" s="131"/>
    </row>
    <row r="21" spans="1:11" ht="15.75" customHeight="1">
      <c r="A21" s="131"/>
      <c r="C21" s="151" t="s">
        <v>117</v>
      </c>
      <c r="D21" s="152"/>
      <c r="E21" s="152"/>
      <c r="F21" s="152"/>
      <c r="G21" s="152"/>
      <c r="H21" s="172">
        <v>0.32</v>
      </c>
      <c r="K21" s="131"/>
    </row>
    <row r="22" spans="1:11" ht="15.75" customHeight="1">
      <c r="A22" s="131"/>
      <c r="C22" s="161" t="s">
        <v>118</v>
      </c>
      <c r="D22" s="162"/>
      <c r="E22" s="162"/>
      <c r="F22" s="162"/>
      <c r="G22" s="162"/>
      <c r="H22" s="173">
        <v>0.32</v>
      </c>
      <c r="K22" s="131"/>
    </row>
    <row r="23" spans="1:11" ht="15.75" customHeight="1">
      <c r="A23" s="131"/>
      <c r="E23" s="147"/>
      <c r="F23" s="147"/>
      <c r="G23" s="147"/>
      <c r="K23" s="131"/>
    </row>
    <row r="24" spans="1:11" ht="15.75" customHeight="1">
      <c r="A24" s="131"/>
      <c r="C24" s="163" t="s">
        <v>138</v>
      </c>
      <c r="D24" s="125"/>
      <c r="E24" s="125"/>
      <c r="F24" s="125"/>
      <c r="G24" s="125"/>
      <c r="K24" s="131"/>
    </row>
    <row r="25" spans="1:11" ht="15.75" customHeight="1">
      <c r="A25" s="131"/>
      <c r="C25" s="169" t="s">
        <v>120</v>
      </c>
      <c r="D25" s="168" t="s">
        <v>139</v>
      </c>
      <c r="E25" s="168" t="s">
        <v>109</v>
      </c>
      <c r="F25" s="168" t="s">
        <v>110</v>
      </c>
      <c r="G25" s="168"/>
      <c r="H25" s="139" t="s">
        <v>103</v>
      </c>
      <c r="J25" s="126"/>
      <c r="K25" s="131"/>
    </row>
    <row r="26" spans="1:11" ht="15.75" customHeight="1">
      <c r="A26" s="131"/>
      <c r="C26" s="202" t="str">
        <f>"Under preservation age ("&amp;VLOOKUP(1,$B$48:$E$53,4,FALSE)&amp;")"</f>
        <v>Under preservation age (60)</v>
      </c>
      <c r="D26" s="181" t="str">
        <f>"First "&amp;TEXT(E26,"$#,##0")</f>
        <v>First $210,000</v>
      </c>
      <c r="E26" s="164">
        <f>D37</f>
        <v>210000</v>
      </c>
      <c r="F26" s="165">
        <f>MID(C26,LEN(C26)-2,2)*1</f>
        <v>60</v>
      </c>
      <c r="G26" s="166"/>
      <c r="H26" s="170">
        <v>0.32</v>
      </c>
      <c r="J26" s="125"/>
      <c r="K26" s="131"/>
    </row>
    <row r="27" spans="1:11" ht="15.75" customHeight="1">
      <c r="A27" s="131"/>
      <c r="C27" s="203"/>
      <c r="D27" s="181" t="str">
        <f>"Amounts over "&amp;TEXT(E26,"$#,##0")</f>
        <v>Amounts over $210,000</v>
      </c>
      <c r="E27" s="152"/>
      <c r="F27" s="152"/>
      <c r="G27" s="166"/>
      <c r="H27" s="170">
        <f>D9+H13</f>
        <v>0.47000000000000003</v>
      </c>
      <c r="J27" s="125"/>
      <c r="K27" s="131"/>
    </row>
    <row r="28" spans="1:11" ht="15.75" customHeight="1">
      <c r="A28" s="131"/>
      <c r="C28" s="204" t="str">
        <f>"Preservation age ("&amp;VLOOKUP(1,$B$48:$E$53,4,FALSE)&amp;" or older)"</f>
        <v>Preservation age (60 or older)</v>
      </c>
      <c r="D28" s="181" t="str">
        <f>D26</f>
        <v>First $210,000</v>
      </c>
      <c r="E28" s="152"/>
      <c r="F28" s="152"/>
      <c r="G28" s="166"/>
      <c r="H28" s="170">
        <v>0.17</v>
      </c>
      <c r="J28" s="125"/>
      <c r="K28" s="131"/>
    </row>
    <row r="29" spans="1:11" ht="15.75" customHeight="1">
      <c r="A29" s="131"/>
      <c r="C29" s="205"/>
      <c r="D29" s="182" t="str">
        <f>D27</f>
        <v>Amounts over $210,000</v>
      </c>
      <c r="E29" s="162"/>
      <c r="F29" s="162"/>
      <c r="G29" s="167"/>
      <c r="H29" s="171">
        <f>H27</f>
        <v>0.47000000000000003</v>
      </c>
      <c r="J29" s="125"/>
      <c r="K29" s="131"/>
    </row>
    <row r="30" spans="1:11" ht="15.75" customHeight="1">
      <c r="A30" s="131"/>
      <c r="K30" s="131"/>
    </row>
    <row r="31" spans="1:11" ht="15.75" customHeight="1">
      <c r="A31" s="131"/>
      <c r="C31" s="163" t="s">
        <v>131</v>
      </c>
      <c r="K31" s="131"/>
    </row>
    <row r="32" spans="1:11" ht="15.75" customHeight="1">
      <c r="A32" s="131"/>
      <c r="C32" s="169" t="s">
        <v>129</v>
      </c>
      <c r="D32" s="168" t="s">
        <v>130</v>
      </c>
      <c r="K32" s="131"/>
    </row>
    <row r="33" spans="1:11" ht="15.75" customHeight="1">
      <c r="A33" s="131"/>
      <c r="C33" s="179">
        <v>10638</v>
      </c>
      <c r="D33" s="158">
        <v>5320</v>
      </c>
      <c r="E33" s="133"/>
      <c r="K33" s="131"/>
    </row>
    <row r="34" spans="1:11" ht="15.75" customHeight="1">
      <c r="A34" s="131"/>
      <c r="K34" s="131"/>
    </row>
    <row r="35" spans="1:11" ht="15.75" customHeight="1">
      <c r="A35" s="131"/>
      <c r="C35" s="163" t="s">
        <v>133</v>
      </c>
      <c r="K35" s="131"/>
    </row>
    <row r="36" spans="1:11" ht="15.75" customHeight="1">
      <c r="A36" s="131"/>
      <c r="C36" s="169" t="s">
        <v>135</v>
      </c>
      <c r="D36" s="168" t="s">
        <v>132</v>
      </c>
      <c r="K36" s="131"/>
    </row>
    <row r="37" spans="1:11" ht="15.75" customHeight="1">
      <c r="A37" s="131"/>
      <c r="C37" s="151" t="s">
        <v>137</v>
      </c>
      <c r="D37" s="191">
        <v>210000</v>
      </c>
      <c r="E37" s="133"/>
      <c r="K37" s="131"/>
    </row>
    <row r="38" spans="1:11" ht="15.75" customHeight="1">
      <c r="A38" s="131"/>
      <c r="C38" s="180" t="s">
        <v>134</v>
      </c>
      <c r="D38" s="183">
        <v>180000</v>
      </c>
      <c r="E38" s="133"/>
      <c r="K38" s="131"/>
    </row>
    <row r="39" spans="1:11" ht="15.75" customHeight="1">
      <c r="A39" s="131"/>
      <c r="K39" s="131"/>
    </row>
    <row r="40" spans="1:11" ht="15.75" customHeight="1">
      <c r="A40" s="131"/>
      <c r="C40" s="163" t="s">
        <v>146</v>
      </c>
      <c r="K40" s="131"/>
    </row>
    <row r="41" spans="1:11" ht="15.75" customHeight="1">
      <c r="A41" s="131"/>
      <c r="C41" s="169" t="s">
        <v>147</v>
      </c>
      <c r="D41" s="169"/>
      <c r="E41" s="169"/>
      <c r="F41" s="169"/>
      <c r="G41" s="169"/>
      <c r="H41" s="168" t="s">
        <v>110</v>
      </c>
      <c r="K41" s="131"/>
    </row>
    <row r="42" spans="1:11" ht="15.75" customHeight="1">
      <c r="A42" s="131"/>
      <c r="C42" s="151" t="s">
        <v>137</v>
      </c>
      <c r="D42" s="151"/>
      <c r="E42" s="151"/>
      <c r="F42" s="151"/>
      <c r="G42" s="151"/>
      <c r="H42" s="194">
        <v>65</v>
      </c>
      <c r="K42" s="131"/>
    </row>
    <row r="43" spans="1:11" ht="15.75" customHeight="1">
      <c r="A43" s="131"/>
      <c r="C43" s="192" t="s">
        <v>148</v>
      </c>
      <c r="D43" s="192"/>
      <c r="E43" s="192"/>
      <c r="F43" s="192"/>
      <c r="G43" s="192"/>
      <c r="H43" s="193">
        <f>H42</f>
        <v>65</v>
      </c>
      <c r="K43" s="131"/>
    </row>
    <row r="44" spans="1:11" ht="15.75" customHeight="1">
      <c r="A44" s="131"/>
      <c r="K44" s="131"/>
    </row>
    <row r="45" spans="1:11" ht="15.95" customHeight="1">
      <c r="A45" s="131"/>
      <c r="B45" s="131"/>
      <c r="C45" s="131"/>
      <c r="D45" s="131"/>
      <c r="E45" s="131"/>
      <c r="F45" s="131"/>
      <c r="G45" s="131"/>
      <c r="H45" s="131"/>
      <c r="I45" s="131"/>
      <c r="J45" s="131"/>
      <c r="K45" s="131"/>
    </row>
    <row r="46" spans="1:11" ht="15.95" hidden="1" customHeight="1"/>
    <row r="47" spans="1:11" ht="15.95" hidden="1" customHeight="1">
      <c r="C47" s="133" t="s">
        <v>121</v>
      </c>
    </row>
    <row r="48" spans="1:11" ht="15.95" hidden="1" customHeight="1">
      <c r="B48" s="133">
        <f>IF('Redundancy Calculator'!$E$11&lt;=D48,1,0)</f>
        <v>0</v>
      </c>
      <c r="C48" s="133" t="s">
        <v>122</v>
      </c>
      <c r="D48" s="174">
        <v>22097</v>
      </c>
      <c r="E48" s="133">
        <v>55</v>
      </c>
    </row>
    <row r="49" spans="2:5" ht="15.95" hidden="1" customHeight="1">
      <c r="B49" s="133">
        <f>IF('Redundancy Calculator'!$E$11&lt;=D49,1,0)</f>
        <v>0</v>
      </c>
      <c r="C49" s="133" t="s">
        <v>123</v>
      </c>
      <c r="D49" s="174">
        <v>22462</v>
      </c>
      <c r="E49" s="133">
        <f>E48+1</f>
        <v>56</v>
      </c>
    </row>
    <row r="50" spans="2:5" ht="15.95" hidden="1" customHeight="1">
      <c r="B50" s="133">
        <f>IF('Redundancy Calculator'!$E$11&lt;=D50,1,0)</f>
        <v>0</v>
      </c>
      <c r="C50" s="133" t="s">
        <v>124</v>
      </c>
      <c r="D50" s="174">
        <v>22827</v>
      </c>
      <c r="E50" s="133">
        <f>E49+1</f>
        <v>57</v>
      </c>
    </row>
    <row r="51" spans="2:5" ht="15.95" hidden="1" customHeight="1">
      <c r="B51" s="133">
        <f>IF('Redundancy Calculator'!$E$11&lt;=D51,1,0)</f>
        <v>0</v>
      </c>
      <c r="C51" s="133" t="s">
        <v>125</v>
      </c>
      <c r="D51" s="174">
        <v>23192</v>
      </c>
      <c r="E51" s="133">
        <f>E50+1</f>
        <v>58</v>
      </c>
    </row>
    <row r="52" spans="2:5" ht="15.95" hidden="1" customHeight="1">
      <c r="B52" s="133">
        <f>IF('Redundancy Calculator'!$E$11&lt;=D52,1,0)</f>
        <v>0</v>
      </c>
      <c r="C52" s="133" t="s">
        <v>126</v>
      </c>
      <c r="D52" s="174">
        <v>23558</v>
      </c>
      <c r="E52" s="133">
        <f>E51+1</f>
        <v>59</v>
      </c>
    </row>
    <row r="53" spans="2:5" ht="15.95" hidden="1" customHeight="1">
      <c r="B53" s="178">
        <f>IF('Redundancy Calculator'!$E$11&gt;D52,1,0)</f>
        <v>1</v>
      </c>
      <c r="C53" s="133" t="s">
        <v>127</v>
      </c>
      <c r="D53" s="174"/>
      <c r="E53" s="133">
        <f>E52+1</f>
        <v>60</v>
      </c>
    </row>
  </sheetData>
  <sheetProtection password="E309" sheet="1" objects="1" scenarios="1"/>
  <mergeCells count="2">
    <mergeCell ref="C26:C27"/>
    <mergeCell ref="C28:C29"/>
  </mergeCells>
  <phoneticPr fontId="6" type="noConversion"/>
  <hyperlinks>
    <hyperlink ref="B2" r:id="rId1"/>
  </hyperlinks>
  <pageMargins left="0.7" right="0.7" top="0.75" bottom="0.75" header="0.3" footer="0.3"/>
  <pageSetup paperSize="9" scale="59" orientation="portrait" r:id="rId2"/>
  <headerFooter alignWithMargins="0"/>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7"/>
  <sheetViews>
    <sheetView showGridLines="0" workbookViewId="0"/>
  </sheetViews>
  <sheetFormatPr defaultColWidth="0" defaultRowHeight="15.95" customHeight="1" zeroHeight="1"/>
  <cols>
    <col min="1" max="2" width="2.7109375" style="83" customWidth="1"/>
    <col min="3" max="3" width="14.7109375" style="83" customWidth="1"/>
    <col min="4" max="4" width="9.7109375" style="83" customWidth="1"/>
    <col min="5" max="5" width="14.7109375" style="83" customWidth="1"/>
    <col min="6" max="6" width="17.7109375" style="83" customWidth="1"/>
    <col min="7" max="8" width="2.7109375" style="83" customWidth="1"/>
    <col min="9" max="9" width="2.7109375" style="83" hidden="1" customWidth="1"/>
    <col min="10" max="10" width="6" style="83" hidden="1" customWidth="1"/>
    <col min="11" max="11" width="7" style="83" hidden="1" customWidth="1"/>
    <col min="12" max="16384" width="9.140625" style="83" hidden="1"/>
  </cols>
  <sheetData>
    <row r="1" spans="1:11" ht="32.1" customHeight="1" thickBot="1">
      <c r="A1" s="1" t="s">
        <v>0</v>
      </c>
      <c r="B1" s="2"/>
      <c r="C1" s="3"/>
      <c r="D1" s="3"/>
      <c r="E1" s="3"/>
      <c r="F1" s="3"/>
      <c r="G1" s="4"/>
      <c r="H1" s="2"/>
    </row>
    <row r="2" spans="1:11" ht="15.95" customHeight="1">
      <c r="A2" s="5"/>
      <c r="B2" s="207" t="s">
        <v>1</v>
      </c>
      <c r="C2" s="208"/>
      <c r="D2" s="209"/>
      <c r="E2" s="209"/>
      <c r="F2" s="5"/>
      <c r="G2" s="6" t="str">
        <f ca="1">"© 2008-"&amp;YEAR(TODAY())&amp;" Patrick Shi"</f>
        <v>© 2008-2019 Patrick Shi</v>
      </c>
      <c r="H2" s="5"/>
    </row>
    <row r="3" spans="1:11" ht="15.95" customHeight="1">
      <c r="A3" s="11"/>
      <c r="B3" s="12"/>
      <c r="C3" s="12"/>
      <c r="D3" s="12"/>
      <c r="E3" s="12"/>
      <c r="F3" s="12"/>
      <c r="G3" s="12"/>
      <c r="H3" s="11"/>
    </row>
    <row r="4" spans="1:11" ht="15.95" customHeight="1">
      <c r="A4" s="11"/>
      <c r="B4" s="12"/>
      <c r="C4" s="84" t="s">
        <v>53</v>
      </c>
      <c r="D4" s="12"/>
      <c r="E4" s="12"/>
      <c r="F4" s="12"/>
      <c r="G4" s="12"/>
      <c r="H4" s="11"/>
    </row>
    <row r="5" spans="1:11" ht="15.95" customHeight="1">
      <c r="A5" s="11"/>
      <c r="B5" s="12"/>
      <c r="C5" s="12"/>
      <c r="D5" s="12"/>
      <c r="E5" s="12"/>
      <c r="F5" s="12"/>
      <c r="G5" s="12"/>
      <c r="H5" s="11"/>
    </row>
    <row r="6" spans="1:11" ht="15.95" customHeight="1">
      <c r="A6" s="11"/>
      <c r="B6" s="12"/>
      <c r="C6" s="210" t="s">
        <v>54</v>
      </c>
      <c r="D6" s="211"/>
      <c r="E6" s="211"/>
      <c r="F6" s="214" t="s">
        <v>55</v>
      </c>
      <c r="G6" s="12"/>
      <c r="H6" s="11"/>
    </row>
    <row r="7" spans="1:11" ht="15.95" customHeight="1">
      <c r="A7" s="11"/>
      <c r="B7" s="12"/>
      <c r="C7" s="212"/>
      <c r="D7" s="213"/>
      <c r="E7" s="213"/>
      <c r="F7" s="215"/>
      <c r="G7" s="12"/>
      <c r="H7" s="11"/>
    </row>
    <row r="8" spans="1:11" ht="15.95" customHeight="1">
      <c r="A8" s="11"/>
      <c r="B8" s="12"/>
      <c r="C8" s="94" t="s">
        <v>92</v>
      </c>
      <c r="D8" s="91"/>
      <c r="E8" s="91" t="s">
        <v>56</v>
      </c>
      <c r="F8" s="97"/>
      <c r="G8" s="12"/>
      <c r="H8" s="11"/>
      <c r="J8" s="127" t="s">
        <v>111</v>
      </c>
      <c r="K8" s="127" t="s">
        <v>112</v>
      </c>
    </row>
    <row r="9" spans="1:11" ht="15.95" customHeight="1">
      <c r="A9" s="11"/>
      <c r="B9" s="12"/>
      <c r="C9" s="95" t="s">
        <v>57</v>
      </c>
      <c r="D9" s="92"/>
      <c r="E9" s="92" t="s">
        <v>58</v>
      </c>
      <c r="F9" s="97" t="s">
        <v>59</v>
      </c>
      <c r="G9" s="12"/>
      <c r="H9" s="11"/>
      <c r="J9" s="30">
        <v>1</v>
      </c>
      <c r="K9" s="30">
        <v>4</v>
      </c>
    </row>
    <row r="10" spans="1:11" ht="15.95" customHeight="1">
      <c r="A10" s="11"/>
      <c r="B10" s="12"/>
      <c r="C10" s="95" t="s">
        <v>58</v>
      </c>
      <c r="D10" s="92"/>
      <c r="E10" s="92" t="s">
        <v>60</v>
      </c>
      <c r="F10" s="97" t="s">
        <v>61</v>
      </c>
      <c r="G10" s="12"/>
      <c r="H10" s="11"/>
      <c r="J10" s="30">
        <v>2</v>
      </c>
      <c r="K10" s="30">
        <v>6</v>
      </c>
    </row>
    <row r="11" spans="1:11" ht="15.95" customHeight="1">
      <c r="A11" s="11"/>
      <c r="B11" s="12"/>
      <c r="C11" s="95" t="s">
        <v>62</v>
      </c>
      <c r="D11" s="92"/>
      <c r="E11" s="92" t="s">
        <v>63</v>
      </c>
      <c r="F11" s="97" t="s">
        <v>64</v>
      </c>
      <c r="G11" s="12"/>
      <c r="H11" s="11"/>
      <c r="J11" s="30">
        <v>3</v>
      </c>
      <c r="K11" s="30">
        <v>7</v>
      </c>
    </row>
    <row r="12" spans="1:11" ht="15.95" customHeight="1">
      <c r="A12" s="11"/>
      <c r="B12" s="12"/>
      <c r="C12" s="95" t="s">
        <v>63</v>
      </c>
      <c r="D12" s="92"/>
      <c r="E12" s="92" t="s">
        <v>65</v>
      </c>
      <c r="F12" s="97" t="s">
        <v>66</v>
      </c>
      <c r="G12" s="12"/>
      <c r="H12" s="11"/>
      <c r="J12" s="30">
        <v>4</v>
      </c>
      <c r="K12" s="30">
        <v>8</v>
      </c>
    </row>
    <row r="13" spans="1:11" ht="15.95" customHeight="1">
      <c r="A13" s="11"/>
      <c r="B13" s="12"/>
      <c r="C13" s="95" t="s">
        <v>65</v>
      </c>
      <c r="D13" s="92"/>
      <c r="E13" s="92" t="s">
        <v>67</v>
      </c>
      <c r="F13" s="97" t="s">
        <v>68</v>
      </c>
      <c r="G13" s="12"/>
      <c r="H13" s="11"/>
      <c r="J13" s="30">
        <v>5</v>
      </c>
      <c r="K13" s="30">
        <v>10</v>
      </c>
    </row>
    <row r="14" spans="1:11" ht="15.95" customHeight="1">
      <c r="A14" s="11"/>
      <c r="B14" s="12"/>
      <c r="C14" s="95" t="s">
        <v>67</v>
      </c>
      <c r="D14" s="92"/>
      <c r="E14" s="92" t="s">
        <v>69</v>
      </c>
      <c r="F14" s="97" t="s">
        <v>70</v>
      </c>
      <c r="G14" s="12"/>
      <c r="H14" s="11"/>
      <c r="J14" s="30">
        <v>6</v>
      </c>
      <c r="K14" s="30">
        <v>11</v>
      </c>
    </row>
    <row r="15" spans="1:11" ht="15.95" customHeight="1">
      <c r="A15" s="11"/>
      <c r="B15" s="12"/>
      <c r="C15" s="95" t="s">
        <v>69</v>
      </c>
      <c r="D15" s="92"/>
      <c r="E15" s="92" t="s">
        <v>71</v>
      </c>
      <c r="F15" s="97" t="s">
        <v>72</v>
      </c>
      <c r="G15" s="12"/>
      <c r="H15" s="11"/>
      <c r="J15" s="30">
        <v>7</v>
      </c>
      <c r="K15" s="30">
        <v>13</v>
      </c>
    </row>
    <row r="16" spans="1:11" ht="15.95" customHeight="1">
      <c r="A16" s="11"/>
      <c r="B16" s="12"/>
      <c r="C16" s="95" t="s">
        <v>71</v>
      </c>
      <c r="D16" s="92"/>
      <c r="E16" s="92" t="s">
        <v>73</v>
      </c>
      <c r="F16" s="97" t="s">
        <v>74</v>
      </c>
      <c r="G16" s="12"/>
      <c r="H16" s="11"/>
      <c r="J16" s="30">
        <v>8</v>
      </c>
      <c r="K16" s="30">
        <v>14</v>
      </c>
    </row>
    <row r="17" spans="1:11" ht="15.95" customHeight="1">
      <c r="A17" s="11"/>
      <c r="B17" s="12"/>
      <c r="C17" s="95" t="s">
        <v>73</v>
      </c>
      <c r="D17" s="92"/>
      <c r="E17" s="92" t="s">
        <v>75</v>
      </c>
      <c r="F17" s="97" t="s">
        <v>76</v>
      </c>
      <c r="G17" s="12"/>
      <c r="H17" s="11"/>
      <c r="J17" s="30">
        <v>9</v>
      </c>
      <c r="K17" s="30">
        <v>16</v>
      </c>
    </row>
    <row r="18" spans="1:11" ht="15.95" customHeight="1">
      <c r="A18" s="11"/>
      <c r="B18" s="12"/>
      <c r="C18" s="96" t="s">
        <v>77</v>
      </c>
      <c r="D18" s="93"/>
      <c r="E18" s="93"/>
      <c r="F18" s="98" t="s">
        <v>78</v>
      </c>
      <c r="G18" s="12"/>
      <c r="H18" s="11"/>
      <c r="J18" s="30">
        <v>10</v>
      </c>
      <c r="K18" s="30">
        <v>12</v>
      </c>
    </row>
    <row r="19" spans="1:11" ht="15.95" customHeight="1">
      <c r="A19" s="11"/>
      <c r="B19" s="12"/>
      <c r="C19" s="55"/>
      <c r="D19" s="55"/>
      <c r="E19" s="55"/>
      <c r="F19" s="64"/>
      <c r="G19" s="12"/>
      <c r="H19" s="11"/>
    </row>
    <row r="20" spans="1:11" ht="15.95" customHeight="1">
      <c r="A20" s="11"/>
      <c r="B20" s="12"/>
      <c r="C20" s="216" t="s">
        <v>79</v>
      </c>
      <c r="D20" s="217"/>
      <c r="E20" s="217"/>
      <c r="F20" s="217"/>
      <c r="G20" s="12"/>
      <c r="H20" s="11"/>
    </row>
    <row r="21" spans="1:11" ht="15.95" customHeight="1">
      <c r="A21" s="11"/>
      <c r="B21" s="12"/>
      <c r="C21" s="217"/>
      <c r="D21" s="217"/>
      <c r="E21" s="217"/>
      <c r="F21" s="217"/>
      <c r="G21" s="12"/>
      <c r="H21" s="11"/>
    </row>
    <row r="22" spans="1:11" ht="15.95" customHeight="1">
      <c r="A22" s="11"/>
      <c r="B22" s="12"/>
      <c r="C22" s="217"/>
      <c r="D22" s="217"/>
      <c r="E22" s="217"/>
      <c r="F22" s="217"/>
      <c r="G22" s="12"/>
      <c r="H22" s="11"/>
    </row>
    <row r="23" spans="1:11" ht="15.95" customHeight="1">
      <c r="A23" s="11"/>
      <c r="B23" s="12"/>
      <c r="C23" s="64" t="s">
        <v>80</v>
      </c>
      <c r="D23" s="12"/>
      <c r="E23" s="12"/>
      <c r="F23" s="12"/>
      <c r="G23" s="12"/>
      <c r="H23" s="11"/>
    </row>
    <row r="24" spans="1:11" ht="15.95" customHeight="1">
      <c r="A24" s="11"/>
      <c r="B24" s="12"/>
      <c r="C24" s="206" t="s">
        <v>144</v>
      </c>
      <c r="D24" s="206"/>
      <c r="E24" s="206"/>
      <c r="F24" s="206"/>
      <c r="G24" s="12"/>
      <c r="H24" s="11"/>
    </row>
    <row r="25" spans="1:11" ht="15.95" customHeight="1">
      <c r="A25" s="11"/>
      <c r="B25" s="12"/>
      <c r="C25" s="206"/>
      <c r="D25" s="206"/>
      <c r="E25" s="206"/>
      <c r="F25" s="206"/>
      <c r="G25" s="12"/>
      <c r="H25" s="11"/>
    </row>
    <row r="26" spans="1:11" ht="15.95" customHeight="1">
      <c r="A26" s="11"/>
      <c r="B26" s="12"/>
      <c r="C26" s="12"/>
      <c r="D26" s="12"/>
      <c r="E26" s="12"/>
      <c r="F26" s="12"/>
      <c r="G26" s="12"/>
      <c r="H26" s="11"/>
    </row>
    <row r="27" spans="1:11" ht="15.95" customHeight="1">
      <c r="A27" s="11"/>
      <c r="B27" s="11"/>
      <c r="C27" s="11"/>
      <c r="D27" s="11"/>
      <c r="E27" s="11"/>
      <c r="F27" s="11"/>
      <c r="G27" s="11"/>
      <c r="H27" s="11"/>
    </row>
  </sheetData>
  <sheetProtection password="E309" sheet="1" objects="1" scenarios="1"/>
  <mergeCells count="5">
    <mergeCell ref="C24:F25"/>
    <mergeCell ref="B2:E2"/>
    <mergeCell ref="C6:E7"/>
    <mergeCell ref="F6:F7"/>
    <mergeCell ref="C20:F22"/>
  </mergeCells>
  <phoneticPr fontId="27" type="noConversion"/>
  <hyperlinks>
    <hyperlink ref="B2" r:id="rId1"/>
    <hyperlink ref="C24" r:id="rId2"/>
  </hyperlinks>
  <pageMargins left="0.75" right="0.75" top="1" bottom="1" header="0.5" footer="0.5"/>
  <pageSetup paperSize="9" orientation="portrait"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9"/>
  <sheetViews>
    <sheetView showGridLines="0" workbookViewId="0"/>
  </sheetViews>
  <sheetFormatPr defaultColWidth="0" defaultRowHeight="15.95" customHeight="1" zeroHeight="1"/>
  <cols>
    <col min="1" max="2" width="2.7109375" style="83" customWidth="1"/>
    <col min="3" max="3" width="38.7109375" style="83" customWidth="1"/>
    <col min="4" max="4" width="15.7109375" style="83" customWidth="1"/>
    <col min="5" max="6" width="2.7109375" style="83" customWidth="1"/>
    <col min="7" max="16384" width="0" style="83" hidden="1"/>
  </cols>
  <sheetData>
    <row r="1" spans="1:6" ht="32.1" customHeight="1" thickBot="1">
      <c r="A1" s="2" t="s">
        <v>0</v>
      </c>
      <c r="B1" s="82"/>
      <c r="C1" s="82"/>
      <c r="D1" s="82"/>
      <c r="E1" s="82"/>
      <c r="F1" s="82"/>
    </row>
    <row r="2" spans="1:6" ht="15.95" customHeight="1">
      <c r="A2" s="5"/>
      <c r="B2" s="218" t="s">
        <v>1</v>
      </c>
      <c r="C2" s="219"/>
      <c r="D2" s="5"/>
      <c r="E2" s="6" t="str">
        <f ca="1">"© 2008-"&amp;YEAR(TODAY())&amp;" Patrick Shi"</f>
        <v>© 2008-2019 Patrick Shi</v>
      </c>
      <c r="F2" s="5"/>
    </row>
    <row r="3" spans="1:6" ht="15.95" customHeight="1">
      <c r="A3" s="11"/>
      <c r="B3" s="12"/>
      <c r="C3" s="12"/>
      <c r="D3" s="12"/>
      <c r="E3" s="12"/>
      <c r="F3" s="11"/>
    </row>
    <row r="4" spans="1:6" ht="15.95" customHeight="1">
      <c r="A4" s="11"/>
      <c r="B4" s="12"/>
      <c r="C4" s="84" t="s">
        <v>81</v>
      </c>
      <c r="D4" s="12"/>
      <c r="E4" s="12"/>
      <c r="F4" s="11"/>
    </row>
    <row r="5" spans="1:6" ht="15.95" customHeight="1">
      <c r="A5" s="11"/>
      <c r="B5" s="12"/>
      <c r="C5" s="12"/>
      <c r="D5" s="12"/>
      <c r="E5" s="12"/>
      <c r="F5" s="11"/>
    </row>
    <row r="6" spans="1:6" ht="15.95" customHeight="1">
      <c r="A6" s="11"/>
      <c r="B6" s="12"/>
      <c r="C6" s="85" t="s">
        <v>82</v>
      </c>
      <c r="D6" s="86" t="s">
        <v>83</v>
      </c>
      <c r="E6" s="12"/>
      <c r="F6" s="11"/>
    </row>
    <row r="7" spans="1:6" ht="15.95" customHeight="1">
      <c r="A7" s="11"/>
      <c r="B7" s="12"/>
      <c r="C7" s="87" t="s">
        <v>84</v>
      </c>
      <c r="D7" s="88" t="s">
        <v>85</v>
      </c>
      <c r="E7" s="12"/>
      <c r="F7" s="11"/>
    </row>
    <row r="8" spans="1:6" ht="15.95" customHeight="1">
      <c r="A8" s="11"/>
      <c r="B8" s="12"/>
      <c r="C8" s="87" t="s">
        <v>86</v>
      </c>
      <c r="D8" s="88" t="s">
        <v>87</v>
      </c>
      <c r="E8" s="12"/>
      <c r="F8" s="11"/>
    </row>
    <row r="9" spans="1:6" ht="15.95" customHeight="1">
      <c r="A9" s="11"/>
      <c r="B9" s="12"/>
      <c r="C9" s="87" t="s">
        <v>88</v>
      </c>
      <c r="D9" s="88" t="s">
        <v>89</v>
      </c>
      <c r="E9" s="12"/>
      <c r="F9" s="11"/>
    </row>
    <row r="10" spans="1:6" ht="15.95" customHeight="1">
      <c r="A10" s="11"/>
      <c r="B10" s="12"/>
      <c r="C10" s="89" t="s">
        <v>90</v>
      </c>
      <c r="D10" s="90" t="s">
        <v>59</v>
      </c>
      <c r="E10" s="12"/>
      <c r="F10" s="11"/>
    </row>
    <row r="11" spans="1:6" ht="15.95" customHeight="1">
      <c r="A11" s="11"/>
      <c r="B11" s="12"/>
      <c r="C11" s="12"/>
      <c r="D11" s="12"/>
      <c r="E11" s="12"/>
      <c r="F11" s="11"/>
    </row>
    <row r="12" spans="1:6" ht="15.95" customHeight="1">
      <c r="A12" s="11"/>
      <c r="B12" s="12"/>
      <c r="C12" s="217" t="s">
        <v>91</v>
      </c>
      <c r="D12" s="217"/>
      <c r="E12" s="12"/>
      <c r="F12" s="11"/>
    </row>
    <row r="13" spans="1:6" ht="15.95" customHeight="1">
      <c r="A13" s="11"/>
      <c r="B13" s="12"/>
      <c r="C13" s="217"/>
      <c r="D13" s="217"/>
      <c r="E13" s="12"/>
      <c r="F13" s="11"/>
    </row>
    <row r="14" spans="1:6" ht="15.95" customHeight="1">
      <c r="A14" s="11"/>
      <c r="B14" s="12"/>
      <c r="C14" s="217"/>
      <c r="D14" s="217"/>
      <c r="E14" s="12"/>
      <c r="F14" s="11"/>
    </row>
    <row r="15" spans="1:6" ht="15.95" customHeight="1">
      <c r="A15" s="11"/>
      <c r="B15" s="12"/>
      <c r="C15" s="64" t="s">
        <v>80</v>
      </c>
      <c r="D15" s="12"/>
      <c r="E15" s="12"/>
      <c r="F15" s="11"/>
    </row>
    <row r="16" spans="1:6" ht="15.95" customHeight="1">
      <c r="A16" s="11"/>
      <c r="B16" s="12"/>
      <c r="C16" s="206" t="s">
        <v>144</v>
      </c>
      <c r="D16" s="217"/>
      <c r="E16" s="12"/>
      <c r="F16" s="11"/>
    </row>
    <row r="17" spans="1:6" ht="15.95" customHeight="1">
      <c r="A17" s="11"/>
      <c r="B17" s="12"/>
      <c r="C17" s="217"/>
      <c r="D17" s="217"/>
      <c r="E17" s="12"/>
      <c r="F17" s="11"/>
    </row>
    <row r="18" spans="1:6" ht="15.95" customHeight="1">
      <c r="A18" s="11"/>
      <c r="B18" s="12"/>
      <c r="C18" s="12"/>
      <c r="D18" s="12"/>
      <c r="E18" s="12"/>
      <c r="F18" s="11"/>
    </row>
    <row r="19" spans="1:6" ht="15.95" customHeight="1">
      <c r="A19" s="11"/>
      <c r="B19" s="11"/>
      <c r="C19" s="11"/>
      <c r="D19" s="11"/>
      <c r="E19" s="11"/>
      <c r="F19" s="11"/>
    </row>
  </sheetData>
  <sheetProtection password="E309" sheet="1" objects="1" scenarios="1"/>
  <mergeCells count="3">
    <mergeCell ref="B2:C2"/>
    <mergeCell ref="C12:D14"/>
    <mergeCell ref="C16:D17"/>
  </mergeCells>
  <phoneticPr fontId="27" type="noConversion"/>
  <hyperlinks>
    <hyperlink ref="C16" r:id="rId1"/>
    <hyperlink ref="B2" r:id="rId2"/>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29"/>
  <sheetViews>
    <sheetView showGridLines="0" workbookViewId="0"/>
  </sheetViews>
  <sheetFormatPr defaultColWidth="0" defaultRowHeight="15.95" customHeight="1" zeroHeight="1"/>
  <cols>
    <col min="1" max="2" width="2.7109375" style="120" customWidth="1"/>
    <col min="3" max="8" width="17.7109375" style="120" customWidth="1"/>
    <col min="9" max="10" width="2.7109375" style="120" customWidth="1"/>
    <col min="11" max="16384" width="0" style="120" hidden="1"/>
  </cols>
  <sheetData>
    <row r="1" spans="1:16" s="105" customFormat="1" ht="32.1" customHeight="1" thickBot="1">
      <c r="A1" s="99" t="s">
        <v>93</v>
      </c>
      <c r="B1" s="100"/>
      <c r="C1" s="100"/>
      <c r="D1" s="101"/>
      <c r="E1" s="102"/>
      <c r="F1" s="102"/>
      <c r="G1" s="103"/>
      <c r="H1" s="103"/>
      <c r="I1" s="103"/>
      <c r="J1" s="103"/>
      <c r="K1" s="104"/>
      <c r="L1" s="104"/>
      <c r="M1" s="104"/>
      <c r="N1" s="104"/>
      <c r="O1" s="104"/>
      <c r="P1" s="104"/>
    </row>
    <row r="2" spans="1:16" s="105" customFormat="1" ht="15.95" customHeight="1">
      <c r="A2" s="106"/>
      <c r="B2" s="223" t="s">
        <v>1</v>
      </c>
      <c r="C2" s="224"/>
      <c r="D2" s="224"/>
      <c r="E2" s="107"/>
      <c r="F2" s="107"/>
      <c r="G2" s="107"/>
      <c r="H2" s="107"/>
      <c r="I2" s="108" t="str">
        <f ca="1">"© 2008-"&amp;YEAR(TODAY())&amp;" Patrick Shi"</f>
        <v>© 2008-2019 Patrick Shi</v>
      </c>
      <c r="J2" s="108"/>
      <c r="K2" s="109"/>
      <c r="L2" s="109"/>
      <c r="M2" s="109"/>
      <c r="N2" s="109"/>
      <c r="O2" s="109"/>
      <c r="P2" s="109"/>
    </row>
    <row r="3" spans="1:16" s="105" customFormat="1" ht="15.95" customHeight="1">
      <c r="A3" s="106"/>
      <c r="B3" s="110"/>
      <c r="C3" s="111"/>
      <c r="D3" s="112"/>
      <c r="E3" s="111"/>
      <c r="F3" s="111"/>
      <c r="G3" s="112"/>
      <c r="H3" s="112"/>
      <c r="I3" s="113"/>
      <c r="J3" s="106"/>
    </row>
    <row r="4" spans="1:16" s="117" customFormat="1" ht="15.95" customHeight="1">
      <c r="A4" s="114"/>
      <c r="B4" s="115"/>
      <c r="C4" s="121" t="s">
        <v>98</v>
      </c>
      <c r="D4" s="121"/>
      <c r="E4" s="121"/>
      <c r="F4" s="121"/>
      <c r="G4" s="121"/>
      <c r="H4" s="121"/>
      <c r="I4" s="116"/>
      <c r="J4" s="114"/>
    </row>
    <row r="5" spans="1:16" s="117" customFormat="1" ht="15.95" customHeight="1">
      <c r="A5" s="114"/>
      <c r="B5" s="115"/>
      <c r="C5" s="222" t="s">
        <v>99</v>
      </c>
      <c r="D5" s="225"/>
      <c r="E5" s="225"/>
      <c r="F5" s="225"/>
      <c r="G5" s="225"/>
      <c r="H5" s="225"/>
      <c r="I5" s="118"/>
      <c r="J5" s="114"/>
    </row>
    <row r="6" spans="1:16" s="117" customFormat="1" ht="15.95" customHeight="1">
      <c r="A6" s="114"/>
      <c r="B6" s="115"/>
      <c r="C6" s="225"/>
      <c r="D6" s="225"/>
      <c r="E6" s="225"/>
      <c r="F6" s="225"/>
      <c r="G6" s="225"/>
      <c r="H6" s="225"/>
      <c r="I6" s="118"/>
      <c r="J6" s="114"/>
    </row>
    <row r="7" spans="1:16" s="117" customFormat="1" ht="15.95" customHeight="1">
      <c r="A7" s="114"/>
      <c r="B7" s="115"/>
      <c r="C7" s="122"/>
      <c r="D7" s="123"/>
      <c r="E7" s="123"/>
      <c r="F7" s="123"/>
      <c r="G7" s="123"/>
      <c r="H7" s="123"/>
      <c r="I7" s="118"/>
      <c r="J7" s="114"/>
    </row>
    <row r="8" spans="1:16" s="117" customFormat="1" ht="15.95" customHeight="1">
      <c r="A8" s="114"/>
      <c r="B8" s="115"/>
      <c r="C8" s="226" t="s">
        <v>94</v>
      </c>
      <c r="D8" s="225"/>
      <c r="E8" s="225"/>
      <c r="F8" s="225"/>
      <c r="G8" s="225"/>
      <c r="H8" s="225"/>
      <c r="I8" s="118"/>
      <c r="J8" s="114"/>
    </row>
    <row r="9" spans="1:16" s="117" customFormat="1" ht="15.95" customHeight="1">
      <c r="A9" s="114"/>
      <c r="B9" s="115"/>
      <c r="C9" s="225"/>
      <c r="D9" s="225"/>
      <c r="E9" s="225"/>
      <c r="F9" s="225"/>
      <c r="G9" s="225"/>
      <c r="H9" s="225"/>
      <c r="I9" s="118"/>
      <c r="J9" s="114"/>
    </row>
    <row r="10" spans="1:16" s="117" customFormat="1" ht="15.95" customHeight="1">
      <c r="A10" s="114"/>
      <c r="B10" s="115"/>
      <c r="C10" s="122"/>
      <c r="D10" s="123"/>
      <c r="E10" s="123"/>
      <c r="F10" s="123"/>
      <c r="G10" s="123"/>
      <c r="H10" s="123"/>
      <c r="I10" s="118"/>
      <c r="J10" s="114"/>
    </row>
    <row r="11" spans="1:16" s="117" customFormat="1" ht="15.95" customHeight="1">
      <c r="A11" s="114"/>
      <c r="B11" s="115"/>
      <c r="C11" s="121" t="s">
        <v>95</v>
      </c>
      <c r="D11" s="123"/>
      <c r="E11" s="123"/>
      <c r="F11" s="123"/>
      <c r="G11" s="123"/>
      <c r="H11" s="123"/>
      <c r="I11" s="118"/>
      <c r="J11" s="114"/>
    </row>
    <row r="12" spans="1:16" s="117" customFormat="1" ht="15.95" customHeight="1">
      <c r="A12" s="114"/>
      <c r="B12" s="115"/>
      <c r="C12" s="222" t="s">
        <v>100</v>
      </c>
      <c r="D12" s="221"/>
      <c r="E12" s="221"/>
      <c r="F12" s="221"/>
      <c r="G12" s="221"/>
      <c r="H12" s="221"/>
      <c r="I12" s="118"/>
      <c r="J12" s="114"/>
    </row>
    <row r="13" spans="1:16" s="117" customFormat="1" ht="15.95" customHeight="1">
      <c r="A13" s="114"/>
      <c r="B13" s="115"/>
      <c r="C13" s="221"/>
      <c r="D13" s="221"/>
      <c r="E13" s="221"/>
      <c r="F13" s="221"/>
      <c r="G13" s="221"/>
      <c r="H13" s="221"/>
      <c r="I13" s="118"/>
      <c r="J13" s="114"/>
    </row>
    <row r="14" spans="1:16" s="117" customFormat="1" ht="15.95" customHeight="1">
      <c r="A14" s="114"/>
      <c r="B14" s="115"/>
      <c r="C14" s="221"/>
      <c r="D14" s="221"/>
      <c r="E14" s="221"/>
      <c r="F14" s="221"/>
      <c r="G14" s="221"/>
      <c r="H14" s="221"/>
      <c r="I14" s="118"/>
      <c r="J14" s="114"/>
    </row>
    <row r="15" spans="1:16" s="117" customFormat="1" ht="15.95" customHeight="1">
      <c r="A15" s="114"/>
      <c r="B15" s="115"/>
      <c r="C15" s="221"/>
      <c r="D15" s="221"/>
      <c r="E15" s="221"/>
      <c r="F15" s="221"/>
      <c r="G15" s="221"/>
      <c r="H15" s="221"/>
      <c r="I15" s="118"/>
      <c r="J15" s="114"/>
    </row>
    <row r="16" spans="1:16" s="117" customFormat="1" ht="15.95" customHeight="1">
      <c r="A16" s="114"/>
      <c r="B16" s="115"/>
      <c r="C16" s="221"/>
      <c r="D16" s="221"/>
      <c r="E16" s="221"/>
      <c r="F16" s="221"/>
      <c r="G16" s="221"/>
      <c r="H16" s="221"/>
      <c r="I16" s="118"/>
      <c r="J16" s="114"/>
    </row>
    <row r="17" spans="1:10" s="117" customFormat="1" ht="15.95" customHeight="1">
      <c r="A17" s="114"/>
      <c r="B17" s="115"/>
      <c r="C17" s="123"/>
      <c r="D17" s="123"/>
      <c r="E17" s="123"/>
      <c r="F17" s="123"/>
      <c r="G17" s="123"/>
      <c r="H17" s="123"/>
      <c r="I17" s="118"/>
      <c r="J17" s="114"/>
    </row>
    <row r="18" spans="1:10" s="117" customFormat="1" ht="15.95" customHeight="1">
      <c r="A18" s="114"/>
      <c r="B18" s="115"/>
      <c r="C18" s="220" t="s">
        <v>96</v>
      </c>
      <c r="D18" s="221"/>
      <c r="E18" s="221"/>
      <c r="F18" s="221"/>
      <c r="G18" s="221"/>
      <c r="H18" s="221"/>
      <c r="I18" s="118"/>
      <c r="J18" s="114"/>
    </row>
    <row r="19" spans="1:10" s="117" customFormat="1" ht="15.95" customHeight="1">
      <c r="A19" s="114"/>
      <c r="B19" s="115"/>
      <c r="C19" s="122"/>
      <c r="D19" s="123"/>
      <c r="E19" s="123"/>
      <c r="F19" s="123"/>
      <c r="G19" s="123"/>
      <c r="H19" s="123"/>
      <c r="I19" s="118"/>
      <c r="J19" s="114"/>
    </row>
    <row r="20" spans="1:10" s="117" customFormat="1" ht="15.95" customHeight="1">
      <c r="A20" s="114"/>
      <c r="B20" s="115"/>
      <c r="C20" s="121" t="s">
        <v>97</v>
      </c>
      <c r="D20" s="123"/>
      <c r="E20" s="123"/>
      <c r="F20" s="123"/>
      <c r="G20" s="123"/>
      <c r="H20" s="123"/>
      <c r="I20" s="118"/>
      <c r="J20" s="114"/>
    </row>
    <row r="21" spans="1:10" s="117" customFormat="1" ht="15.95" customHeight="1">
      <c r="A21" s="114"/>
      <c r="B21" s="115"/>
      <c r="C21" s="222" t="s">
        <v>101</v>
      </c>
      <c r="D21" s="221"/>
      <c r="E21" s="221"/>
      <c r="F21" s="221"/>
      <c r="G21" s="221"/>
      <c r="H21" s="221"/>
      <c r="I21" s="118"/>
      <c r="J21" s="114"/>
    </row>
    <row r="22" spans="1:10" s="117" customFormat="1" ht="15.95" customHeight="1">
      <c r="A22" s="114"/>
      <c r="B22" s="115"/>
      <c r="C22" s="221"/>
      <c r="D22" s="221"/>
      <c r="E22" s="221"/>
      <c r="F22" s="221"/>
      <c r="G22" s="221"/>
      <c r="H22" s="221"/>
      <c r="I22" s="118"/>
      <c r="J22" s="114"/>
    </row>
    <row r="23" spans="1:10" s="117" customFormat="1" ht="15.95" customHeight="1">
      <c r="A23" s="114"/>
      <c r="B23" s="115"/>
      <c r="C23" s="221"/>
      <c r="D23" s="221"/>
      <c r="E23" s="221"/>
      <c r="F23" s="221"/>
      <c r="G23" s="221"/>
      <c r="H23" s="221"/>
      <c r="I23" s="118"/>
      <c r="J23" s="114"/>
    </row>
    <row r="24" spans="1:10" s="117" customFormat="1" ht="15.95" customHeight="1">
      <c r="A24" s="114"/>
      <c r="B24" s="115"/>
      <c r="C24" s="221"/>
      <c r="D24" s="221"/>
      <c r="E24" s="221"/>
      <c r="F24" s="221"/>
      <c r="G24" s="221"/>
      <c r="H24" s="221"/>
      <c r="I24" s="118"/>
      <c r="J24" s="114"/>
    </row>
    <row r="25" spans="1:10" s="117" customFormat="1" ht="15.95" customHeight="1">
      <c r="A25" s="114"/>
      <c r="B25" s="115"/>
      <c r="C25" s="221"/>
      <c r="D25" s="221"/>
      <c r="E25" s="221"/>
      <c r="F25" s="221"/>
      <c r="G25" s="221"/>
      <c r="H25" s="221"/>
      <c r="I25" s="118"/>
      <c r="J25" s="114"/>
    </row>
    <row r="26" spans="1:10" s="117" customFormat="1" ht="15.95" customHeight="1">
      <c r="A26" s="114"/>
      <c r="B26" s="115"/>
      <c r="C26" s="124"/>
      <c r="D26" s="124"/>
      <c r="E26" s="124"/>
      <c r="F26" s="124"/>
      <c r="G26" s="124"/>
      <c r="H26" s="124"/>
      <c r="I26" s="118"/>
      <c r="J26" s="114"/>
    </row>
    <row r="27" spans="1:10" s="117" customFormat="1" ht="15.95" customHeight="1">
      <c r="A27" s="114"/>
      <c r="B27" s="115"/>
      <c r="C27" s="220" t="s">
        <v>96</v>
      </c>
      <c r="D27" s="221"/>
      <c r="E27" s="221"/>
      <c r="F27" s="221"/>
      <c r="G27" s="221"/>
      <c r="H27" s="221"/>
      <c r="I27" s="118"/>
      <c r="J27" s="114"/>
    </row>
    <row r="28" spans="1:10" s="105" customFormat="1" ht="15.95" customHeight="1">
      <c r="A28" s="106"/>
      <c r="B28" s="119"/>
      <c r="C28" s="111"/>
      <c r="D28" s="111"/>
      <c r="E28" s="111"/>
      <c r="F28" s="111"/>
      <c r="G28" s="111"/>
      <c r="H28" s="111"/>
      <c r="I28" s="111"/>
      <c r="J28" s="106"/>
    </row>
    <row r="29" spans="1:10" s="105" customFormat="1" ht="15.95" customHeight="1">
      <c r="A29" s="106"/>
      <c r="B29" s="106"/>
      <c r="C29" s="106"/>
      <c r="D29" s="106"/>
      <c r="E29" s="106"/>
      <c r="F29" s="106"/>
      <c r="G29" s="106"/>
      <c r="H29" s="106"/>
      <c r="I29" s="106"/>
      <c r="J29" s="106"/>
    </row>
  </sheetData>
  <sheetProtection password="E309" sheet="1" objects="1" scenarios="1"/>
  <mergeCells count="7">
    <mergeCell ref="C18:H18"/>
    <mergeCell ref="C21:H25"/>
    <mergeCell ref="C27:H27"/>
    <mergeCell ref="B2:D2"/>
    <mergeCell ref="C5:H6"/>
    <mergeCell ref="C8:H9"/>
    <mergeCell ref="C12:H16"/>
  </mergeCells>
  <phoneticPr fontId="27" type="noConversion"/>
  <hyperlinks>
    <hyperlink ref="B2" r:id="rId1"/>
  </hyperlinks>
  <pageMargins left="0.75" right="0.75" top="1" bottom="1" header="0.5" footer="0.5"/>
  <pageSetup paperSize="9" orientation="portrait" verticalDpi="0"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Redundancy Calculator</vt:lpstr>
      <vt:lpstr>Tax Rates</vt:lpstr>
      <vt:lpstr>Redundancy Pay Period</vt:lpstr>
      <vt:lpstr>Redundancy Notice Period</vt:lpstr>
      <vt:lpstr>Terms of Use</vt:lpstr>
    </vt:vector>
  </TitlesOfParts>
  <Company>www.investmentpropertycalculator.com.au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Redundancy Calculator</dc:title>
  <dc:creator>Patrick Shi</dc:creator>
  <cp:lastModifiedBy>Shi Yuquan</cp:lastModifiedBy>
  <dcterms:created xsi:type="dcterms:W3CDTF">2010-09-27T00:52:48Z</dcterms:created>
  <dcterms:modified xsi:type="dcterms:W3CDTF">2019-09-02T12:13:38Z</dcterms:modified>
</cp:coreProperties>
</file>